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924"/>
  <workbookPr/>
  <mc:AlternateContent xmlns:mc="http://schemas.openxmlformats.org/markup-compatibility/2006">
    <mc:Choice Requires="x15">
      <x15ac:absPath xmlns:x15ac="http://schemas.microsoft.com/office/spreadsheetml/2010/11/ac" url="D:\akce\00 Tomáš\2022\Město Šternberk\DPS\"/>
    </mc:Choice>
  </mc:AlternateContent>
  <xr:revisionPtr revIDLastSave="0" documentId="13_ncr:1_{514FF1ED-1ADA-4222-9CAC-E084DB3169DE}" xr6:coauthVersionLast="47" xr6:coauthVersionMax="47" xr10:uidLastSave="{00000000-0000-0000-0000-000000000000}"/>
  <bookViews>
    <workbookView xWindow="-120" yWindow="-120" windowWidth="29040" windowHeight="17790" xr2:uid="{00000000-000D-0000-FFFF-FFFF00000000}"/>
  </bookViews>
  <sheets>
    <sheet name="Rekapitulace stavby" sheetId="1" r:id="rId1"/>
    <sheet name="část - A - SO - 101 - kom..." sheetId="2" r:id="rId2"/>
    <sheet name="SO 201 - Most na ulici u ..." sheetId="3" r:id="rId3"/>
    <sheet name="část - A - S0 - 301" sheetId="4" r:id="rId4"/>
    <sheet name="část - A - SO - 302 - Pře..." sheetId="5" r:id="rId5"/>
    <sheet name="část - A - SO - 401" sheetId="6" r:id="rId6"/>
    <sheet name="část A -  VRN" sheetId="7" r:id="rId7"/>
    <sheet name="Seznam figur" sheetId="8" r:id="rId8"/>
  </sheets>
  <definedNames>
    <definedName name="_xlnm._FilterDatabase" localSheetId="3" hidden="1">'část - A - S0 - 301'!$C$124:$K$264</definedName>
    <definedName name="_xlnm._FilterDatabase" localSheetId="1" hidden="1">'část - A - SO - 101 - kom...'!$C$123:$K$424</definedName>
    <definedName name="_xlnm._FilterDatabase" localSheetId="4" hidden="1">'část - A - SO - 302 - Pře...'!$C$125:$K$369</definedName>
    <definedName name="_xlnm._FilterDatabase" localSheetId="5" hidden="1">'část - A - SO - 401'!$C$118:$K$232</definedName>
    <definedName name="_xlnm._FilterDatabase" localSheetId="6" hidden="1">'část A -  VRN'!$C$118:$K$202</definedName>
    <definedName name="_xlnm._FilterDatabase" localSheetId="2" hidden="1">'SO 201 - Most na ulici u ...'!$C$129:$K$498</definedName>
    <definedName name="_xlnm.Print_Titles" localSheetId="3">'část - A - S0 - 301'!$124:$124</definedName>
    <definedName name="_xlnm.Print_Titles" localSheetId="1">'část - A - SO - 101 - kom...'!$123:$123</definedName>
    <definedName name="_xlnm.Print_Titles" localSheetId="4">'část - A - SO - 302 - Pře...'!$125:$125</definedName>
    <definedName name="_xlnm.Print_Titles" localSheetId="5">'část - A - SO - 401'!$118:$118</definedName>
    <definedName name="_xlnm.Print_Titles" localSheetId="6">'část A -  VRN'!$118:$118</definedName>
    <definedName name="_xlnm.Print_Titles" localSheetId="0">'Rekapitulace stavby'!$92:$92</definedName>
    <definedName name="_xlnm.Print_Titles" localSheetId="7">'Seznam figur'!$9:$9</definedName>
    <definedName name="_xlnm.Print_Titles" localSheetId="2">'SO 201 - Most na ulici u ...'!$129:$129</definedName>
    <definedName name="_xlnm.Print_Area" localSheetId="3">'část - A - S0 - 301'!$C$4:$J$39,'část - A - S0 - 301'!$C$50:$J$76,'část - A - S0 - 301'!$C$82:$J$106,'část - A - S0 - 301'!$C$112:$K$264</definedName>
    <definedName name="_xlnm.Print_Area" localSheetId="1">'část - A - SO - 101 - kom...'!$C$4:$J$39,'část - A - SO - 101 - kom...'!$C$50:$J$76,'část - A - SO - 101 - kom...'!$C$82:$J$105,'část - A - SO - 101 - kom...'!$C$111:$K$424</definedName>
    <definedName name="_xlnm.Print_Area" localSheetId="4">'část - A - SO - 302 - Pře...'!$C$4:$J$39,'část - A - SO - 302 - Pře...'!$C$50:$J$76,'část - A - SO - 302 - Pře...'!$C$82:$J$107,'část - A - SO - 302 - Pře...'!$C$113:$K$369</definedName>
    <definedName name="_xlnm.Print_Area" localSheetId="5">'část - A - SO - 401'!$C$4:$J$39,'část - A - SO - 401'!$C$50:$J$76,'část - A - SO - 401'!$C$82:$J$100,'část - A - SO - 401'!$C$106:$K$232</definedName>
    <definedName name="_xlnm.Print_Area" localSheetId="6">'část A -  VRN'!$C$4:$J$39,'část A -  VRN'!$C$50:$J$76,'část A -  VRN'!$C$82:$J$100,'část A -  VRN'!$C$106:$K$202</definedName>
    <definedName name="_xlnm.Print_Area" localSheetId="0">'Rekapitulace stavby'!$D$4:$AO$76,'Rekapitulace stavby'!$C$82:$AQ$102</definedName>
    <definedName name="_xlnm.Print_Area" localSheetId="7">'Seznam figur'!$C$4:$G$165</definedName>
    <definedName name="_xlnm.Print_Area" localSheetId="2">'SO 201 - Most na ulici u ...'!$C$4:$J$41,'SO 201 - Most na ulici u ...'!$C$50:$J$76,'SO 201 - Most na ulici u ...'!$C$82:$J$109,'SO 201 - Most na ulici u ...'!$C$115:$K$498</definedName>
  </definedNames>
  <calcPr calcId="181029"/>
</workbook>
</file>

<file path=xl/calcChain.xml><?xml version="1.0" encoding="utf-8"?>
<calcChain xmlns="http://schemas.openxmlformats.org/spreadsheetml/2006/main">
  <c r="D7" i="8" l="1"/>
  <c r="J37" i="7"/>
  <c r="J36" i="7"/>
  <c r="AY101" i="1" s="1"/>
  <c r="J35" i="7"/>
  <c r="AX101" i="1" s="1"/>
  <c r="BI198" i="7"/>
  <c r="BH198" i="7"/>
  <c r="BG198" i="7"/>
  <c r="BF198" i="7"/>
  <c r="T198" i="7"/>
  <c r="R198" i="7"/>
  <c r="P198" i="7"/>
  <c r="BI193" i="7"/>
  <c r="BH193" i="7"/>
  <c r="BG193" i="7"/>
  <c r="BF193" i="7"/>
  <c r="T193" i="7"/>
  <c r="R193" i="7"/>
  <c r="P193" i="7"/>
  <c r="BI189" i="7"/>
  <c r="BH189" i="7"/>
  <c r="BG189" i="7"/>
  <c r="BF189" i="7"/>
  <c r="T189" i="7"/>
  <c r="R189" i="7"/>
  <c r="P189" i="7"/>
  <c r="BI180" i="7"/>
  <c r="BH180" i="7"/>
  <c r="BG180" i="7"/>
  <c r="BF180" i="7"/>
  <c r="T180" i="7"/>
  <c r="R180" i="7"/>
  <c r="P180" i="7"/>
  <c r="BI175" i="7"/>
  <c r="BH175" i="7"/>
  <c r="BG175" i="7"/>
  <c r="BF175" i="7"/>
  <c r="T175" i="7"/>
  <c r="R175" i="7"/>
  <c r="P175" i="7"/>
  <c r="BI170" i="7"/>
  <c r="BH170" i="7"/>
  <c r="BG170" i="7"/>
  <c r="BF170" i="7"/>
  <c r="T170" i="7"/>
  <c r="R170" i="7"/>
  <c r="P170" i="7"/>
  <c r="BI166" i="7"/>
  <c r="BH166" i="7"/>
  <c r="BG166" i="7"/>
  <c r="BF166" i="7"/>
  <c r="T166" i="7"/>
  <c r="R166" i="7"/>
  <c r="P166" i="7"/>
  <c r="BI161" i="7"/>
  <c r="BH161" i="7"/>
  <c r="BG161" i="7"/>
  <c r="BF161" i="7"/>
  <c r="T161" i="7"/>
  <c r="R161" i="7"/>
  <c r="P161" i="7"/>
  <c r="BI155" i="7"/>
  <c r="BH155" i="7"/>
  <c r="BG155" i="7"/>
  <c r="BF155" i="7"/>
  <c r="T155" i="7"/>
  <c r="R155" i="7"/>
  <c r="P155" i="7"/>
  <c r="BI145" i="7"/>
  <c r="BH145" i="7"/>
  <c r="BG145" i="7"/>
  <c r="BF145" i="7"/>
  <c r="T145" i="7"/>
  <c r="R145" i="7"/>
  <c r="P145" i="7"/>
  <c r="BI139" i="7"/>
  <c r="BH139" i="7"/>
  <c r="BG139" i="7"/>
  <c r="BF139" i="7"/>
  <c r="T139" i="7"/>
  <c r="R139" i="7"/>
  <c r="P139" i="7"/>
  <c r="BI134" i="7"/>
  <c r="BH134" i="7"/>
  <c r="BG134" i="7"/>
  <c r="BF134" i="7"/>
  <c r="T134" i="7"/>
  <c r="R134" i="7"/>
  <c r="P134" i="7"/>
  <c r="BI128" i="7"/>
  <c r="BH128" i="7"/>
  <c r="BG128" i="7"/>
  <c r="BF128" i="7"/>
  <c r="T128" i="7"/>
  <c r="R128" i="7"/>
  <c r="P128" i="7"/>
  <c r="BI122" i="7"/>
  <c r="BH122" i="7"/>
  <c r="BG122" i="7"/>
  <c r="BF122" i="7"/>
  <c r="T122" i="7"/>
  <c r="R122" i="7"/>
  <c r="P122" i="7"/>
  <c r="F113" i="7"/>
  <c r="E111" i="7"/>
  <c r="F89" i="7"/>
  <c r="E87" i="7"/>
  <c r="J24" i="7"/>
  <c r="E24" i="7"/>
  <c r="J92" i="7" s="1"/>
  <c r="J23" i="7"/>
  <c r="J21" i="7"/>
  <c r="E21" i="7"/>
  <c r="J91" i="7" s="1"/>
  <c r="J20" i="7"/>
  <c r="J18" i="7"/>
  <c r="E18" i="7"/>
  <c r="F116" i="7" s="1"/>
  <c r="J17" i="7"/>
  <c r="J15" i="7"/>
  <c r="E15" i="7"/>
  <c r="F115" i="7" s="1"/>
  <c r="J14" i="7"/>
  <c r="J12" i="7"/>
  <c r="J89" i="7"/>
  <c r="E7" i="7"/>
  <c r="E109" i="7"/>
  <c r="J37" i="6"/>
  <c r="J36" i="6"/>
  <c r="AY100" i="1" s="1"/>
  <c r="J35" i="6"/>
  <c r="AX100" i="1" s="1"/>
  <c r="BI231" i="6"/>
  <c r="BH231" i="6"/>
  <c r="BG231" i="6"/>
  <c r="BF231" i="6"/>
  <c r="T231" i="6"/>
  <c r="R231" i="6"/>
  <c r="P231" i="6"/>
  <c r="BI228" i="6"/>
  <c r="BH228" i="6"/>
  <c r="BG228" i="6"/>
  <c r="BF228" i="6"/>
  <c r="T228" i="6"/>
  <c r="R228" i="6"/>
  <c r="P228" i="6"/>
  <c r="BI226" i="6"/>
  <c r="BH226" i="6"/>
  <c r="BG226" i="6"/>
  <c r="BF226" i="6"/>
  <c r="T226" i="6"/>
  <c r="R226" i="6"/>
  <c r="P226" i="6"/>
  <c r="BI224" i="6"/>
  <c r="BH224" i="6"/>
  <c r="BG224" i="6"/>
  <c r="BF224" i="6"/>
  <c r="T224" i="6"/>
  <c r="R224" i="6"/>
  <c r="P224" i="6"/>
  <c r="BI221" i="6"/>
  <c r="BH221" i="6"/>
  <c r="BG221" i="6"/>
  <c r="BF221" i="6"/>
  <c r="T221" i="6"/>
  <c r="R221" i="6"/>
  <c r="P221" i="6"/>
  <c r="BI218" i="6"/>
  <c r="BH218" i="6"/>
  <c r="BG218" i="6"/>
  <c r="BF218" i="6"/>
  <c r="T218" i="6"/>
  <c r="R218" i="6"/>
  <c r="P218" i="6"/>
  <c r="BI215" i="6"/>
  <c r="BH215" i="6"/>
  <c r="BG215" i="6"/>
  <c r="BF215" i="6"/>
  <c r="T215" i="6"/>
  <c r="R215" i="6"/>
  <c r="P215" i="6"/>
  <c r="BI212" i="6"/>
  <c r="BH212" i="6"/>
  <c r="BG212" i="6"/>
  <c r="BF212" i="6"/>
  <c r="T212" i="6"/>
  <c r="R212" i="6"/>
  <c r="P212" i="6"/>
  <c r="BI209" i="6"/>
  <c r="BH209" i="6"/>
  <c r="BG209" i="6"/>
  <c r="BF209" i="6"/>
  <c r="T209" i="6"/>
  <c r="R209" i="6"/>
  <c r="P209" i="6"/>
  <c r="BI206" i="6"/>
  <c r="BH206" i="6"/>
  <c r="BG206" i="6"/>
  <c r="BF206" i="6"/>
  <c r="T206" i="6"/>
  <c r="R206" i="6"/>
  <c r="P206" i="6"/>
  <c r="BI203" i="6"/>
  <c r="BH203" i="6"/>
  <c r="BG203" i="6"/>
  <c r="BF203" i="6"/>
  <c r="T203" i="6"/>
  <c r="R203" i="6"/>
  <c r="P203" i="6"/>
  <c r="BI199" i="6"/>
  <c r="BH199" i="6"/>
  <c r="BG199" i="6"/>
  <c r="BF199" i="6"/>
  <c r="T199" i="6"/>
  <c r="R199" i="6"/>
  <c r="P199" i="6"/>
  <c r="BI197" i="6"/>
  <c r="BH197" i="6"/>
  <c r="BG197" i="6"/>
  <c r="BF197" i="6"/>
  <c r="T197" i="6"/>
  <c r="R197" i="6"/>
  <c r="P197" i="6"/>
  <c r="BI194" i="6"/>
  <c r="BH194" i="6"/>
  <c r="BG194" i="6"/>
  <c r="BF194" i="6"/>
  <c r="T194" i="6"/>
  <c r="R194" i="6"/>
  <c r="P194" i="6"/>
  <c r="BI191" i="6"/>
  <c r="BH191" i="6"/>
  <c r="BG191" i="6"/>
  <c r="BF191" i="6"/>
  <c r="T191" i="6"/>
  <c r="R191" i="6"/>
  <c r="P191" i="6"/>
  <c r="BI187" i="6"/>
  <c r="BH187" i="6"/>
  <c r="BG187" i="6"/>
  <c r="BF187" i="6"/>
  <c r="T187" i="6"/>
  <c r="R187" i="6"/>
  <c r="P187" i="6"/>
  <c r="BI184" i="6"/>
  <c r="BH184" i="6"/>
  <c r="BG184" i="6"/>
  <c r="BF184" i="6"/>
  <c r="T184" i="6"/>
  <c r="R184" i="6"/>
  <c r="P184" i="6"/>
  <c r="BI182" i="6"/>
  <c r="BH182" i="6"/>
  <c r="BG182" i="6"/>
  <c r="BF182" i="6"/>
  <c r="T182" i="6"/>
  <c r="R182" i="6"/>
  <c r="P182" i="6"/>
  <c r="BI179" i="6"/>
  <c r="BH179" i="6"/>
  <c r="BG179" i="6"/>
  <c r="BF179" i="6"/>
  <c r="T179" i="6"/>
  <c r="R179" i="6"/>
  <c r="P179" i="6"/>
  <c r="BI176" i="6"/>
  <c r="BH176" i="6"/>
  <c r="BG176" i="6"/>
  <c r="BF176" i="6"/>
  <c r="T176" i="6"/>
  <c r="R176" i="6"/>
  <c r="P176" i="6"/>
  <c r="BI173" i="6"/>
  <c r="BH173" i="6"/>
  <c r="BG173" i="6"/>
  <c r="BF173" i="6"/>
  <c r="T173" i="6"/>
  <c r="R173" i="6"/>
  <c r="P173" i="6"/>
  <c r="BI170" i="6"/>
  <c r="BH170" i="6"/>
  <c r="BG170" i="6"/>
  <c r="BF170" i="6"/>
  <c r="T170" i="6"/>
  <c r="R170" i="6"/>
  <c r="P170" i="6"/>
  <c r="BI168" i="6"/>
  <c r="BH168" i="6"/>
  <c r="BG168" i="6"/>
  <c r="BF168" i="6"/>
  <c r="T168" i="6"/>
  <c r="R168" i="6"/>
  <c r="P168" i="6"/>
  <c r="BI165" i="6"/>
  <c r="BH165" i="6"/>
  <c r="BG165" i="6"/>
  <c r="BF165" i="6"/>
  <c r="T165" i="6"/>
  <c r="R165" i="6"/>
  <c r="P165" i="6"/>
  <c r="BI162" i="6"/>
  <c r="BH162" i="6"/>
  <c r="BG162" i="6"/>
  <c r="BF162" i="6"/>
  <c r="T162" i="6"/>
  <c r="R162" i="6"/>
  <c r="P162" i="6"/>
  <c r="BI159" i="6"/>
  <c r="BH159" i="6"/>
  <c r="BG159" i="6"/>
  <c r="BF159" i="6"/>
  <c r="T159" i="6"/>
  <c r="R159" i="6"/>
  <c r="P159" i="6"/>
  <c r="BI157" i="6"/>
  <c r="BH157" i="6"/>
  <c r="BG157" i="6"/>
  <c r="BF157" i="6"/>
  <c r="T157" i="6"/>
  <c r="R157" i="6"/>
  <c r="P157" i="6"/>
  <c r="BI155" i="6"/>
  <c r="BH155" i="6"/>
  <c r="BG155" i="6"/>
  <c r="BF155" i="6"/>
  <c r="T155" i="6"/>
  <c r="R155" i="6"/>
  <c r="P155" i="6"/>
  <c r="BI152" i="6"/>
  <c r="BH152" i="6"/>
  <c r="BG152" i="6"/>
  <c r="BF152" i="6"/>
  <c r="T152" i="6"/>
  <c r="R152" i="6"/>
  <c r="P152" i="6"/>
  <c r="BI149" i="6"/>
  <c r="BH149" i="6"/>
  <c r="BG149" i="6"/>
  <c r="BF149" i="6"/>
  <c r="T149" i="6"/>
  <c r="R149" i="6"/>
  <c r="P149" i="6"/>
  <c r="BI147" i="6"/>
  <c r="BH147" i="6"/>
  <c r="BG147" i="6"/>
  <c r="BF147" i="6"/>
  <c r="T147" i="6"/>
  <c r="R147" i="6"/>
  <c r="P147" i="6"/>
  <c r="BI145" i="6"/>
  <c r="BH145" i="6"/>
  <c r="BG145" i="6"/>
  <c r="BF145" i="6"/>
  <c r="T145" i="6"/>
  <c r="R145" i="6"/>
  <c r="P145" i="6"/>
  <c r="BI142" i="6"/>
  <c r="BH142" i="6"/>
  <c r="BG142" i="6"/>
  <c r="BF142" i="6"/>
  <c r="T142" i="6"/>
  <c r="R142" i="6"/>
  <c r="P142" i="6"/>
  <c r="BI139" i="6"/>
  <c r="BH139" i="6"/>
  <c r="BG139" i="6"/>
  <c r="BF139" i="6"/>
  <c r="T139" i="6"/>
  <c r="R139" i="6"/>
  <c r="P139" i="6"/>
  <c r="BI136" i="6"/>
  <c r="BH136" i="6"/>
  <c r="BG136" i="6"/>
  <c r="BF136" i="6"/>
  <c r="T136" i="6"/>
  <c r="R136" i="6"/>
  <c r="P136" i="6"/>
  <c r="BI133" i="6"/>
  <c r="BH133" i="6"/>
  <c r="BG133" i="6"/>
  <c r="BF133" i="6"/>
  <c r="T133" i="6"/>
  <c r="R133" i="6"/>
  <c r="P133" i="6"/>
  <c r="BI130" i="6"/>
  <c r="BH130" i="6"/>
  <c r="BG130" i="6"/>
  <c r="BF130" i="6"/>
  <c r="T130" i="6"/>
  <c r="R130" i="6"/>
  <c r="P130" i="6"/>
  <c r="BI127" i="6"/>
  <c r="BH127" i="6"/>
  <c r="BG127" i="6"/>
  <c r="BF127" i="6"/>
  <c r="T127" i="6"/>
  <c r="R127" i="6"/>
  <c r="P127" i="6"/>
  <c r="BI124" i="6"/>
  <c r="BH124" i="6"/>
  <c r="BG124" i="6"/>
  <c r="BF124" i="6"/>
  <c r="T124" i="6"/>
  <c r="R124" i="6"/>
  <c r="P124" i="6"/>
  <c r="BI121" i="6"/>
  <c r="BH121" i="6"/>
  <c r="BG121" i="6"/>
  <c r="BF121" i="6"/>
  <c r="T121" i="6"/>
  <c r="R121" i="6"/>
  <c r="P121" i="6"/>
  <c r="F113" i="6"/>
  <c r="E111" i="6"/>
  <c r="F89" i="6"/>
  <c r="E87" i="6"/>
  <c r="J24" i="6"/>
  <c r="E24" i="6"/>
  <c r="J116" i="6"/>
  <c r="J23" i="6"/>
  <c r="J21" i="6"/>
  <c r="E21" i="6"/>
  <c r="J115" i="6"/>
  <c r="J20" i="6"/>
  <c r="J18" i="6"/>
  <c r="E18" i="6"/>
  <c r="F92" i="6"/>
  <c r="J17" i="6"/>
  <c r="J15" i="6"/>
  <c r="E15" i="6"/>
  <c r="F91" i="6"/>
  <c r="J14" i="6"/>
  <c r="J12" i="6"/>
  <c r="J113" i="6" s="1"/>
  <c r="E7" i="6"/>
  <c r="E85" i="6" s="1"/>
  <c r="J37" i="5"/>
  <c r="J36" i="5"/>
  <c r="AY99" i="1"/>
  <c r="J35" i="5"/>
  <c r="AX99" i="1"/>
  <c r="BI368" i="5"/>
  <c r="BH368" i="5"/>
  <c r="BG368" i="5"/>
  <c r="BF368" i="5"/>
  <c r="T368" i="5"/>
  <c r="R368" i="5"/>
  <c r="P368" i="5"/>
  <c r="BI366" i="5"/>
  <c r="BH366" i="5"/>
  <c r="BG366" i="5"/>
  <c r="BF366" i="5"/>
  <c r="T366" i="5"/>
  <c r="R366" i="5"/>
  <c r="P366" i="5"/>
  <c r="BI364" i="5"/>
  <c r="BH364" i="5"/>
  <c r="BG364" i="5"/>
  <c r="BF364" i="5"/>
  <c r="T364" i="5"/>
  <c r="R364" i="5"/>
  <c r="P364" i="5"/>
  <c r="BI362" i="5"/>
  <c r="BH362" i="5"/>
  <c r="BG362" i="5"/>
  <c r="BF362" i="5"/>
  <c r="T362" i="5"/>
  <c r="R362" i="5"/>
  <c r="P362" i="5"/>
  <c r="BI354" i="5"/>
  <c r="BH354" i="5"/>
  <c r="BG354" i="5"/>
  <c r="BF354" i="5"/>
  <c r="T354" i="5"/>
  <c r="R354" i="5"/>
  <c r="P354" i="5"/>
  <c r="BI348" i="5"/>
  <c r="BH348" i="5"/>
  <c r="BG348" i="5"/>
  <c r="BF348" i="5"/>
  <c r="T348" i="5"/>
  <c r="R348" i="5"/>
  <c r="P348" i="5"/>
  <c r="BI341" i="5"/>
  <c r="BH341" i="5"/>
  <c r="BG341" i="5"/>
  <c r="BF341" i="5"/>
  <c r="T341" i="5"/>
  <c r="R341" i="5"/>
  <c r="P341" i="5"/>
  <c r="BI334" i="5"/>
  <c r="BH334" i="5"/>
  <c r="BG334" i="5"/>
  <c r="BF334" i="5"/>
  <c r="T334" i="5"/>
  <c r="R334" i="5"/>
  <c r="P334" i="5"/>
  <c r="BI329" i="5"/>
  <c r="BH329" i="5"/>
  <c r="BG329" i="5"/>
  <c r="BF329" i="5"/>
  <c r="T329" i="5"/>
  <c r="T328" i="5"/>
  <c r="R329" i="5"/>
  <c r="R328" i="5"/>
  <c r="P329" i="5"/>
  <c r="P328" i="5"/>
  <c r="BI322" i="5"/>
  <c r="BH322" i="5"/>
  <c r="BG322" i="5"/>
  <c r="BF322" i="5"/>
  <c r="T322" i="5"/>
  <c r="R322" i="5"/>
  <c r="P322" i="5"/>
  <c r="BI315" i="5"/>
  <c r="BH315" i="5"/>
  <c r="BG315" i="5"/>
  <c r="BF315" i="5"/>
  <c r="T315" i="5"/>
  <c r="R315" i="5"/>
  <c r="P315" i="5"/>
  <c r="BI311" i="5"/>
  <c r="BH311" i="5"/>
  <c r="BG311" i="5"/>
  <c r="BF311" i="5"/>
  <c r="T311" i="5"/>
  <c r="R311" i="5"/>
  <c r="P311" i="5"/>
  <c r="BI306" i="5"/>
  <c r="BH306" i="5"/>
  <c r="BG306" i="5"/>
  <c r="BF306" i="5"/>
  <c r="T306" i="5"/>
  <c r="R306" i="5"/>
  <c r="P306" i="5"/>
  <c r="BI300" i="5"/>
  <c r="BH300" i="5"/>
  <c r="BG300" i="5"/>
  <c r="BF300" i="5"/>
  <c r="T300" i="5"/>
  <c r="R300" i="5"/>
  <c r="P300" i="5"/>
  <c r="BI295" i="5"/>
  <c r="BH295" i="5"/>
  <c r="BG295" i="5"/>
  <c r="BF295" i="5"/>
  <c r="T295" i="5"/>
  <c r="R295" i="5"/>
  <c r="P295" i="5"/>
  <c r="BI290" i="5"/>
  <c r="BH290" i="5"/>
  <c r="BG290" i="5"/>
  <c r="BF290" i="5"/>
  <c r="T290" i="5"/>
  <c r="R290" i="5"/>
  <c r="P290" i="5"/>
  <c r="BI285" i="5"/>
  <c r="BH285" i="5"/>
  <c r="BG285" i="5"/>
  <c r="BF285" i="5"/>
  <c r="T285" i="5"/>
  <c r="R285" i="5"/>
  <c r="P285" i="5"/>
  <c r="BI279" i="5"/>
  <c r="BH279" i="5"/>
  <c r="BG279" i="5"/>
  <c r="BF279" i="5"/>
  <c r="T279" i="5"/>
  <c r="R279" i="5"/>
  <c r="P279" i="5"/>
  <c r="BI275" i="5"/>
  <c r="BH275" i="5"/>
  <c r="BG275" i="5"/>
  <c r="BF275" i="5"/>
  <c r="T275" i="5"/>
  <c r="R275" i="5"/>
  <c r="P275" i="5"/>
  <c r="BI271" i="5"/>
  <c r="BH271" i="5"/>
  <c r="BG271" i="5"/>
  <c r="BF271" i="5"/>
  <c r="T271" i="5"/>
  <c r="R271" i="5"/>
  <c r="P271" i="5"/>
  <c r="BI267" i="5"/>
  <c r="BH267" i="5"/>
  <c r="BG267" i="5"/>
  <c r="BF267" i="5"/>
  <c r="T267" i="5"/>
  <c r="R267" i="5"/>
  <c r="P267" i="5"/>
  <c r="BI262" i="5"/>
  <c r="BH262" i="5"/>
  <c r="BG262" i="5"/>
  <c r="BF262" i="5"/>
  <c r="T262" i="5"/>
  <c r="R262" i="5"/>
  <c r="P262" i="5"/>
  <c r="BI257" i="5"/>
  <c r="BH257" i="5"/>
  <c r="BG257" i="5"/>
  <c r="BF257" i="5"/>
  <c r="T257" i="5"/>
  <c r="R257" i="5"/>
  <c r="P257" i="5"/>
  <c r="BI250" i="5"/>
  <c r="BH250" i="5"/>
  <c r="BG250" i="5"/>
  <c r="BF250" i="5"/>
  <c r="T250" i="5"/>
  <c r="R250" i="5"/>
  <c r="P250" i="5"/>
  <c r="BI245" i="5"/>
  <c r="BH245" i="5"/>
  <c r="BG245" i="5"/>
  <c r="BF245" i="5"/>
  <c r="T245" i="5"/>
  <c r="R245" i="5"/>
  <c r="P245" i="5"/>
  <c r="BI241" i="5"/>
  <c r="BH241" i="5"/>
  <c r="BG241" i="5"/>
  <c r="BF241" i="5"/>
  <c r="T241" i="5"/>
  <c r="R241" i="5"/>
  <c r="P241" i="5"/>
  <c r="BI237" i="5"/>
  <c r="BH237" i="5"/>
  <c r="BG237" i="5"/>
  <c r="BF237" i="5"/>
  <c r="T237" i="5"/>
  <c r="R237" i="5"/>
  <c r="P237" i="5"/>
  <c r="BI232" i="5"/>
  <c r="BH232" i="5"/>
  <c r="BG232" i="5"/>
  <c r="BF232" i="5"/>
  <c r="T232" i="5"/>
  <c r="R232" i="5"/>
  <c r="P232" i="5"/>
  <c r="BI226" i="5"/>
  <c r="BH226" i="5"/>
  <c r="BG226" i="5"/>
  <c r="BF226" i="5"/>
  <c r="T226" i="5"/>
  <c r="R226" i="5"/>
  <c r="P226" i="5"/>
  <c r="BI221" i="5"/>
  <c r="BH221" i="5"/>
  <c r="BG221" i="5"/>
  <c r="BF221" i="5"/>
  <c r="T221" i="5"/>
  <c r="R221" i="5"/>
  <c r="P221" i="5"/>
  <c r="BI215" i="5"/>
  <c r="BH215" i="5"/>
  <c r="BG215" i="5"/>
  <c r="BF215" i="5"/>
  <c r="T215" i="5"/>
  <c r="R215" i="5"/>
  <c r="P215" i="5"/>
  <c r="BI205" i="5"/>
  <c r="BH205" i="5"/>
  <c r="BG205" i="5"/>
  <c r="BF205" i="5"/>
  <c r="T205" i="5"/>
  <c r="R205" i="5"/>
  <c r="P205" i="5"/>
  <c r="BI200" i="5"/>
  <c r="BH200" i="5"/>
  <c r="BG200" i="5"/>
  <c r="BF200" i="5"/>
  <c r="T200" i="5"/>
  <c r="R200" i="5"/>
  <c r="P200" i="5"/>
  <c r="BI194" i="5"/>
  <c r="BH194" i="5"/>
  <c r="BG194" i="5"/>
  <c r="BF194" i="5"/>
  <c r="T194" i="5"/>
  <c r="R194" i="5"/>
  <c r="P194" i="5"/>
  <c r="BI187" i="5"/>
  <c r="BH187" i="5"/>
  <c r="BG187" i="5"/>
  <c r="BF187" i="5"/>
  <c r="T187" i="5"/>
  <c r="R187" i="5"/>
  <c r="P187" i="5"/>
  <c r="BI181" i="5"/>
  <c r="BH181" i="5"/>
  <c r="BG181" i="5"/>
  <c r="BF181" i="5"/>
  <c r="T181" i="5"/>
  <c r="R181" i="5"/>
  <c r="P181" i="5"/>
  <c r="BI179" i="5"/>
  <c r="BH179" i="5"/>
  <c r="BG179" i="5"/>
  <c r="BF179" i="5"/>
  <c r="T179" i="5"/>
  <c r="R179" i="5"/>
  <c r="P179" i="5"/>
  <c r="BI177" i="5"/>
  <c r="BH177" i="5"/>
  <c r="BG177" i="5"/>
  <c r="BF177" i="5"/>
  <c r="T177" i="5"/>
  <c r="R177" i="5"/>
  <c r="P177" i="5"/>
  <c r="BI170" i="5"/>
  <c r="BH170" i="5"/>
  <c r="BG170" i="5"/>
  <c r="BF170" i="5"/>
  <c r="T170" i="5"/>
  <c r="R170" i="5"/>
  <c r="P170" i="5"/>
  <c r="BI166" i="5"/>
  <c r="BH166" i="5"/>
  <c r="BG166" i="5"/>
  <c r="BF166" i="5"/>
  <c r="T166" i="5"/>
  <c r="R166" i="5"/>
  <c r="P166" i="5"/>
  <c r="BI158" i="5"/>
  <c r="BH158" i="5"/>
  <c r="BG158" i="5"/>
  <c r="BF158" i="5"/>
  <c r="T158" i="5"/>
  <c r="R158" i="5"/>
  <c r="P158" i="5"/>
  <c r="BI149" i="5"/>
  <c r="BH149" i="5"/>
  <c r="BG149" i="5"/>
  <c r="BF149" i="5"/>
  <c r="T149" i="5"/>
  <c r="R149" i="5"/>
  <c r="P149" i="5"/>
  <c r="BI140" i="5"/>
  <c r="BH140" i="5"/>
  <c r="BG140" i="5"/>
  <c r="BF140" i="5"/>
  <c r="T140" i="5"/>
  <c r="R140" i="5"/>
  <c r="P140" i="5"/>
  <c r="BI135" i="5"/>
  <c r="BH135" i="5"/>
  <c r="BG135" i="5"/>
  <c r="BF135" i="5"/>
  <c r="T135" i="5"/>
  <c r="R135" i="5"/>
  <c r="P135" i="5"/>
  <c r="BI129" i="5"/>
  <c r="BH129" i="5"/>
  <c r="BG129" i="5"/>
  <c r="BF129" i="5"/>
  <c r="T129" i="5"/>
  <c r="R129" i="5"/>
  <c r="P129" i="5"/>
  <c r="F120" i="5"/>
  <c r="E118" i="5"/>
  <c r="F89" i="5"/>
  <c r="E87" i="5"/>
  <c r="J24" i="5"/>
  <c r="E24" i="5"/>
  <c r="J92" i="5" s="1"/>
  <c r="J23" i="5"/>
  <c r="J21" i="5"/>
  <c r="E21" i="5"/>
  <c r="J122" i="5" s="1"/>
  <c r="J20" i="5"/>
  <c r="J18" i="5"/>
  <c r="E18" i="5"/>
  <c r="F123" i="5" s="1"/>
  <c r="J17" i="5"/>
  <c r="J15" i="5"/>
  <c r="E15" i="5"/>
  <c r="F91" i="5" s="1"/>
  <c r="J14" i="5"/>
  <c r="J12" i="5"/>
  <c r="J120" i="5"/>
  <c r="E7" i="5"/>
  <c r="E116" i="5"/>
  <c r="J37" i="4"/>
  <c r="J36" i="4"/>
  <c r="AY98" i="1" s="1"/>
  <c r="J35" i="4"/>
  <c r="AX98" i="1" s="1"/>
  <c r="BI262" i="4"/>
  <c r="BH262" i="4"/>
  <c r="BG262" i="4"/>
  <c r="BF262" i="4"/>
  <c r="T262" i="4"/>
  <c r="T261" i="4"/>
  <c r="R262" i="4"/>
  <c r="R261" i="4" s="1"/>
  <c r="P262" i="4"/>
  <c r="P261" i="4"/>
  <c r="BI257" i="4"/>
  <c r="BH257" i="4"/>
  <c r="BG257" i="4"/>
  <c r="BF257" i="4"/>
  <c r="T257" i="4"/>
  <c r="T256" i="4" s="1"/>
  <c r="R257" i="4"/>
  <c r="R256" i="4"/>
  <c r="P257" i="4"/>
  <c r="P256" i="4" s="1"/>
  <c r="BI252" i="4"/>
  <c r="BH252" i="4"/>
  <c r="BG252" i="4"/>
  <c r="BF252" i="4"/>
  <c r="T252" i="4"/>
  <c r="T251" i="4"/>
  <c r="R252" i="4"/>
  <c r="R251" i="4" s="1"/>
  <c r="P252" i="4"/>
  <c r="P251" i="4"/>
  <c r="BI247" i="4"/>
  <c r="BH247" i="4"/>
  <c r="BG247" i="4"/>
  <c r="BF247" i="4"/>
  <c r="T247" i="4"/>
  <c r="R247" i="4"/>
  <c r="P247" i="4"/>
  <c r="BI244" i="4"/>
  <c r="BH244" i="4"/>
  <c r="BG244" i="4"/>
  <c r="BF244" i="4"/>
  <c r="T244" i="4"/>
  <c r="R244" i="4"/>
  <c r="P244" i="4"/>
  <c r="BI241" i="4"/>
  <c r="BH241" i="4"/>
  <c r="BG241" i="4"/>
  <c r="BF241" i="4"/>
  <c r="T241" i="4"/>
  <c r="R241" i="4"/>
  <c r="P241" i="4"/>
  <c r="BI238" i="4"/>
  <c r="BH238" i="4"/>
  <c r="BG238" i="4"/>
  <c r="BF238" i="4"/>
  <c r="T238" i="4"/>
  <c r="R238" i="4"/>
  <c r="P238" i="4"/>
  <c r="BI235" i="4"/>
  <c r="BH235" i="4"/>
  <c r="BG235" i="4"/>
  <c r="BF235" i="4"/>
  <c r="T235" i="4"/>
  <c r="R235" i="4"/>
  <c r="P235" i="4"/>
  <c r="BI232" i="4"/>
  <c r="BH232" i="4"/>
  <c r="BG232" i="4"/>
  <c r="BF232" i="4"/>
  <c r="T232" i="4"/>
  <c r="R232" i="4"/>
  <c r="P232" i="4"/>
  <c r="BI229" i="4"/>
  <c r="BH229" i="4"/>
  <c r="BG229" i="4"/>
  <c r="BF229" i="4"/>
  <c r="T229" i="4"/>
  <c r="R229" i="4"/>
  <c r="P229" i="4"/>
  <c r="BI225" i="4"/>
  <c r="BH225" i="4"/>
  <c r="BG225" i="4"/>
  <c r="BF225" i="4"/>
  <c r="T225" i="4"/>
  <c r="R225" i="4"/>
  <c r="P225" i="4"/>
  <c r="BI222" i="4"/>
  <c r="BH222" i="4"/>
  <c r="BG222" i="4"/>
  <c r="BF222" i="4"/>
  <c r="T222" i="4"/>
  <c r="R222" i="4"/>
  <c r="P222" i="4"/>
  <c r="BI218" i="4"/>
  <c r="BH218" i="4"/>
  <c r="BG218" i="4"/>
  <c r="BF218" i="4"/>
  <c r="T218" i="4"/>
  <c r="R218" i="4"/>
  <c r="P218" i="4"/>
  <c r="BI214" i="4"/>
  <c r="BH214" i="4"/>
  <c r="BG214" i="4"/>
  <c r="BF214" i="4"/>
  <c r="T214" i="4"/>
  <c r="R214" i="4"/>
  <c r="P214" i="4"/>
  <c r="BI210" i="4"/>
  <c r="BH210" i="4"/>
  <c r="BG210" i="4"/>
  <c r="BF210" i="4"/>
  <c r="T210" i="4"/>
  <c r="R210" i="4"/>
  <c r="P210" i="4"/>
  <c r="BI207" i="4"/>
  <c r="BH207" i="4"/>
  <c r="BG207" i="4"/>
  <c r="BF207" i="4"/>
  <c r="T207" i="4"/>
  <c r="R207" i="4"/>
  <c r="P207" i="4"/>
  <c r="BI203" i="4"/>
  <c r="BH203" i="4"/>
  <c r="BG203" i="4"/>
  <c r="BF203" i="4"/>
  <c r="T203" i="4"/>
  <c r="R203" i="4"/>
  <c r="P203" i="4"/>
  <c r="BI198" i="4"/>
  <c r="BH198" i="4"/>
  <c r="BG198" i="4"/>
  <c r="BF198" i="4"/>
  <c r="T198" i="4"/>
  <c r="T197" i="4"/>
  <c r="R198" i="4"/>
  <c r="R197" i="4" s="1"/>
  <c r="P198" i="4"/>
  <c r="P197" i="4"/>
  <c r="BI187" i="4"/>
  <c r="BH187" i="4"/>
  <c r="BG187" i="4"/>
  <c r="BF187" i="4"/>
  <c r="T187" i="4"/>
  <c r="T186" i="4" s="1"/>
  <c r="R187" i="4"/>
  <c r="R186" i="4"/>
  <c r="P187" i="4"/>
  <c r="P186" i="4" s="1"/>
  <c r="BI182" i="4"/>
  <c r="BH182" i="4"/>
  <c r="BG182" i="4"/>
  <c r="BF182" i="4"/>
  <c r="T182" i="4"/>
  <c r="T181" i="4"/>
  <c r="R182" i="4"/>
  <c r="R181" i="4" s="1"/>
  <c r="P182" i="4"/>
  <c r="P181" i="4"/>
  <c r="BI177" i="4"/>
  <c r="BH177" i="4"/>
  <c r="BG177" i="4"/>
  <c r="BF177" i="4"/>
  <c r="T177" i="4"/>
  <c r="R177" i="4"/>
  <c r="P177" i="4"/>
  <c r="BI174" i="4"/>
  <c r="BH174" i="4"/>
  <c r="BG174" i="4"/>
  <c r="BF174" i="4"/>
  <c r="T174" i="4"/>
  <c r="R174" i="4"/>
  <c r="P174" i="4"/>
  <c r="BI171" i="4"/>
  <c r="BH171" i="4"/>
  <c r="BG171" i="4"/>
  <c r="BF171" i="4"/>
  <c r="T171" i="4"/>
  <c r="R171" i="4"/>
  <c r="P171" i="4"/>
  <c r="BI160" i="4"/>
  <c r="BH160" i="4"/>
  <c r="BG160" i="4"/>
  <c r="BF160" i="4"/>
  <c r="T160" i="4"/>
  <c r="R160" i="4"/>
  <c r="P160" i="4"/>
  <c r="BI156" i="4"/>
  <c r="BH156" i="4"/>
  <c r="BG156" i="4"/>
  <c r="BF156" i="4"/>
  <c r="T156" i="4"/>
  <c r="R156" i="4"/>
  <c r="P156" i="4"/>
  <c r="BI152" i="4"/>
  <c r="BH152" i="4"/>
  <c r="BG152" i="4"/>
  <c r="BF152" i="4"/>
  <c r="T152" i="4"/>
  <c r="R152" i="4"/>
  <c r="P152" i="4"/>
  <c r="BI148" i="4"/>
  <c r="BH148" i="4"/>
  <c r="BG148" i="4"/>
  <c r="BF148" i="4"/>
  <c r="T148" i="4"/>
  <c r="R148" i="4"/>
  <c r="P148" i="4"/>
  <c r="BI144" i="4"/>
  <c r="BH144" i="4"/>
  <c r="BG144" i="4"/>
  <c r="BF144" i="4"/>
  <c r="T144" i="4"/>
  <c r="R144" i="4"/>
  <c r="P144" i="4"/>
  <c r="BI137" i="4"/>
  <c r="BH137" i="4"/>
  <c r="BG137" i="4"/>
  <c r="BF137" i="4"/>
  <c r="T137" i="4"/>
  <c r="R137" i="4"/>
  <c r="P137" i="4"/>
  <c r="BI128" i="4"/>
  <c r="BH128" i="4"/>
  <c r="BG128" i="4"/>
  <c r="BF128" i="4"/>
  <c r="T128" i="4"/>
  <c r="R128" i="4"/>
  <c r="P128" i="4"/>
  <c r="F119" i="4"/>
  <c r="E117" i="4"/>
  <c r="F89" i="4"/>
  <c r="E87" i="4"/>
  <c r="J24" i="4"/>
  <c r="E24" i="4"/>
  <c r="J122" i="4" s="1"/>
  <c r="J23" i="4"/>
  <c r="J21" i="4"/>
  <c r="E21" i="4"/>
  <c r="J121" i="4" s="1"/>
  <c r="J20" i="4"/>
  <c r="J18" i="4"/>
  <c r="E18" i="4"/>
  <c r="F122" i="4" s="1"/>
  <c r="J17" i="4"/>
  <c r="J15" i="4"/>
  <c r="E15" i="4"/>
  <c r="F91" i="4" s="1"/>
  <c r="J14" i="4"/>
  <c r="J12" i="4"/>
  <c r="J119" i="4"/>
  <c r="E7" i="4"/>
  <c r="E85" i="4" s="1"/>
  <c r="J39" i="3"/>
  <c r="J38" i="3"/>
  <c r="AY97" i="1" s="1"/>
  <c r="J37" i="3"/>
  <c r="AX97" i="1"/>
  <c r="BI496" i="3"/>
  <c r="BH496" i="3"/>
  <c r="BG496" i="3"/>
  <c r="BF496" i="3"/>
  <c r="T496" i="3"/>
  <c r="R496" i="3"/>
  <c r="P496" i="3"/>
  <c r="BI493" i="3"/>
  <c r="BH493" i="3"/>
  <c r="BG493" i="3"/>
  <c r="BF493" i="3"/>
  <c r="T493" i="3"/>
  <c r="R493" i="3"/>
  <c r="P493" i="3"/>
  <c r="BI487" i="3"/>
  <c r="BH487" i="3"/>
  <c r="BG487" i="3"/>
  <c r="BF487" i="3"/>
  <c r="T487" i="3"/>
  <c r="R487" i="3"/>
  <c r="P487" i="3"/>
  <c r="BI482" i="3"/>
  <c r="BH482" i="3"/>
  <c r="BG482" i="3"/>
  <c r="BF482" i="3"/>
  <c r="T482" i="3"/>
  <c r="R482" i="3"/>
  <c r="P482" i="3"/>
  <c r="BI479" i="3"/>
  <c r="BH479" i="3"/>
  <c r="BG479" i="3"/>
  <c r="BF479" i="3"/>
  <c r="T479" i="3"/>
  <c r="R479" i="3"/>
  <c r="P479" i="3"/>
  <c r="BI473" i="3"/>
  <c r="BH473" i="3"/>
  <c r="BG473" i="3"/>
  <c r="BF473" i="3"/>
  <c r="T473" i="3"/>
  <c r="R473" i="3"/>
  <c r="P473" i="3"/>
  <c r="BI470" i="3"/>
  <c r="BH470" i="3"/>
  <c r="BG470" i="3"/>
  <c r="BF470" i="3"/>
  <c r="T470" i="3"/>
  <c r="R470" i="3"/>
  <c r="P470" i="3"/>
  <c r="BI467" i="3"/>
  <c r="BH467" i="3"/>
  <c r="BG467" i="3"/>
  <c r="BF467" i="3"/>
  <c r="T467" i="3"/>
  <c r="T466" i="3" s="1"/>
  <c r="R467" i="3"/>
  <c r="R466" i="3"/>
  <c r="P467" i="3"/>
  <c r="P466" i="3" s="1"/>
  <c r="BI464" i="3"/>
  <c r="BH464" i="3"/>
  <c r="BG464" i="3"/>
  <c r="BF464" i="3"/>
  <c r="T464" i="3"/>
  <c r="R464" i="3"/>
  <c r="P464" i="3"/>
  <c r="BI462" i="3"/>
  <c r="BH462" i="3"/>
  <c r="BG462" i="3"/>
  <c r="BF462" i="3"/>
  <c r="T462" i="3"/>
  <c r="R462" i="3"/>
  <c r="P462" i="3"/>
  <c r="BI460" i="3"/>
  <c r="BH460" i="3"/>
  <c r="BG460" i="3"/>
  <c r="BF460" i="3"/>
  <c r="T460" i="3"/>
  <c r="R460" i="3"/>
  <c r="P460" i="3"/>
  <c r="BI458" i="3"/>
  <c r="BH458" i="3"/>
  <c r="BG458" i="3"/>
  <c r="BF458" i="3"/>
  <c r="T458" i="3"/>
  <c r="R458" i="3"/>
  <c r="P458" i="3"/>
  <c r="BI452" i="3"/>
  <c r="BH452" i="3"/>
  <c r="BG452" i="3"/>
  <c r="BF452" i="3"/>
  <c r="T452" i="3"/>
  <c r="R452" i="3"/>
  <c r="P452" i="3"/>
  <c r="BI449" i="3"/>
  <c r="BH449" i="3"/>
  <c r="BG449" i="3"/>
  <c r="BF449" i="3"/>
  <c r="T449" i="3"/>
  <c r="R449" i="3"/>
  <c r="P449" i="3"/>
  <c r="BI446" i="3"/>
  <c r="BH446" i="3"/>
  <c r="BG446" i="3"/>
  <c r="BF446" i="3"/>
  <c r="T446" i="3"/>
  <c r="R446" i="3"/>
  <c r="P446" i="3"/>
  <c r="BI443" i="3"/>
  <c r="BH443" i="3"/>
  <c r="BG443" i="3"/>
  <c r="BF443" i="3"/>
  <c r="T443" i="3"/>
  <c r="R443" i="3"/>
  <c r="P443" i="3"/>
  <c r="BI440" i="3"/>
  <c r="BH440" i="3"/>
  <c r="BG440" i="3"/>
  <c r="BF440" i="3"/>
  <c r="T440" i="3"/>
  <c r="R440" i="3"/>
  <c r="P440" i="3"/>
  <c r="BI437" i="3"/>
  <c r="BH437" i="3"/>
  <c r="BG437" i="3"/>
  <c r="BF437" i="3"/>
  <c r="T437" i="3"/>
  <c r="R437" i="3"/>
  <c r="P437" i="3"/>
  <c r="BI434" i="3"/>
  <c r="BH434" i="3"/>
  <c r="BG434" i="3"/>
  <c r="BF434" i="3"/>
  <c r="T434" i="3"/>
  <c r="R434" i="3"/>
  <c r="P434" i="3"/>
  <c r="BI428" i="3"/>
  <c r="BH428" i="3"/>
  <c r="BG428" i="3"/>
  <c r="BF428" i="3"/>
  <c r="T428" i="3"/>
  <c r="R428" i="3"/>
  <c r="P428" i="3"/>
  <c r="BI423" i="3"/>
  <c r="BH423" i="3"/>
  <c r="BG423" i="3"/>
  <c r="BF423" i="3"/>
  <c r="T423" i="3"/>
  <c r="R423" i="3"/>
  <c r="P423" i="3"/>
  <c r="BI420" i="3"/>
  <c r="BH420" i="3"/>
  <c r="BG420" i="3"/>
  <c r="BF420" i="3"/>
  <c r="T420" i="3"/>
  <c r="R420" i="3"/>
  <c r="P420" i="3"/>
  <c r="BI417" i="3"/>
  <c r="BH417" i="3"/>
  <c r="BG417" i="3"/>
  <c r="BF417" i="3"/>
  <c r="T417" i="3"/>
  <c r="R417" i="3"/>
  <c r="P417" i="3"/>
  <c r="BI415" i="3"/>
  <c r="BH415" i="3"/>
  <c r="BG415" i="3"/>
  <c r="BF415" i="3"/>
  <c r="T415" i="3"/>
  <c r="R415" i="3"/>
  <c r="P415" i="3"/>
  <c r="BI409" i="3"/>
  <c r="BH409" i="3"/>
  <c r="BG409" i="3"/>
  <c r="BF409" i="3"/>
  <c r="T409" i="3"/>
  <c r="R409" i="3"/>
  <c r="P409" i="3"/>
  <c r="BI404" i="3"/>
  <c r="BH404" i="3"/>
  <c r="BG404" i="3"/>
  <c r="BF404" i="3"/>
  <c r="T404" i="3"/>
  <c r="R404" i="3"/>
  <c r="P404" i="3"/>
  <c r="BI401" i="3"/>
  <c r="BH401" i="3"/>
  <c r="BG401" i="3"/>
  <c r="BF401" i="3"/>
  <c r="T401" i="3"/>
  <c r="R401" i="3"/>
  <c r="P401" i="3"/>
  <c r="BI399" i="3"/>
  <c r="BH399" i="3"/>
  <c r="BG399" i="3"/>
  <c r="BF399" i="3"/>
  <c r="T399" i="3"/>
  <c r="R399" i="3"/>
  <c r="P399" i="3"/>
  <c r="BI394" i="3"/>
  <c r="BH394" i="3"/>
  <c r="BG394" i="3"/>
  <c r="BF394" i="3"/>
  <c r="T394" i="3"/>
  <c r="R394" i="3"/>
  <c r="P394" i="3"/>
  <c r="BI392" i="3"/>
  <c r="BH392" i="3"/>
  <c r="BG392" i="3"/>
  <c r="BF392" i="3"/>
  <c r="T392" i="3"/>
  <c r="R392" i="3"/>
  <c r="P392" i="3"/>
  <c r="BI390" i="3"/>
  <c r="BH390" i="3"/>
  <c r="BG390" i="3"/>
  <c r="BF390" i="3"/>
  <c r="T390" i="3"/>
  <c r="R390" i="3"/>
  <c r="P390" i="3"/>
  <c r="BI385" i="3"/>
  <c r="BH385" i="3"/>
  <c r="BG385" i="3"/>
  <c r="BF385" i="3"/>
  <c r="T385" i="3"/>
  <c r="R385" i="3"/>
  <c r="P385" i="3"/>
  <c r="BI382" i="3"/>
  <c r="BH382" i="3"/>
  <c r="BG382" i="3"/>
  <c r="BF382" i="3"/>
  <c r="T382" i="3"/>
  <c r="R382" i="3"/>
  <c r="P382" i="3"/>
  <c r="BI380" i="3"/>
  <c r="BH380" i="3"/>
  <c r="BG380" i="3"/>
  <c r="BF380" i="3"/>
  <c r="T380" i="3"/>
  <c r="R380" i="3"/>
  <c r="P380" i="3"/>
  <c r="BI377" i="3"/>
  <c r="BH377" i="3"/>
  <c r="BG377" i="3"/>
  <c r="BF377" i="3"/>
  <c r="T377" i="3"/>
  <c r="R377" i="3"/>
  <c r="P377" i="3"/>
  <c r="BI375" i="3"/>
  <c r="BH375" i="3"/>
  <c r="BG375" i="3"/>
  <c r="BF375" i="3"/>
  <c r="T375" i="3"/>
  <c r="R375" i="3"/>
  <c r="P375" i="3"/>
  <c r="BI372" i="3"/>
  <c r="BH372" i="3"/>
  <c r="BG372" i="3"/>
  <c r="BF372" i="3"/>
  <c r="T372" i="3"/>
  <c r="R372" i="3"/>
  <c r="P372" i="3"/>
  <c r="BI370" i="3"/>
  <c r="BH370" i="3"/>
  <c r="BG370" i="3"/>
  <c r="BF370" i="3"/>
  <c r="T370" i="3"/>
  <c r="R370" i="3"/>
  <c r="P370" i="3"/>
  <c r="BI368" i="3"/>
  <c r="BH368" i="3"/>
  <c r="BG368" i="3"/>
  <c r="BF368" i="3"/>
  <c r="T368" i="3"/>
  <c r="R368" i="3"/>
  <c r="P368" i="3"/>
  <c r="BI366" i="3"/>
  <c r="BH366" i="3"/>
  <c r="BG366" i="3"/>
  <c r="BF366" i="3"/>
  <c r="T366" i="3"/>
  <c r="R366" i="3"/>
  <c r="P366" i="3"/>
  <c r="BI364" i="3"/>
  <c r="BH364" i="3"/>
  <c r="BG364" i="3"/>
  <c r="BF364" i="3"/>
  <c r="T364" i="3"/>
  <c r="R364" i="3"/>
  <c r="P364" i="3"/>
  <c r="BI362" i="3"/>
  <c r="BH362" i="3"/>
  <c r="BG362" i="3"/>
  <c r="BF362" i="3"/>
  <c r="T362" i="3"/>
  <c r="R362" i="3"/>
  <c r="P362" i="3"/>
  <c r="BI360" i="3"/>
  <c r="BH360" i="3"/>
  <c r="BG360" i="3"/>
  <c r="BF360" i="3"/>
  <c r="T360" i="3"/>
  <c r="R360" i="3"/>
  <c r="P360" i="3"/>
  <c r="BI358" i="3"/>
  <c r="BH358" i="3"/>
  <c r="BG358" i="3"/>
  <c r="BF358" i="3"/>
  <c r="T358" i="3"/>
  <c r="R358" i="3"/>
  <c r="P358" i="3"/>
  <c r="BI352" i="3"/>
  <c r="BH352" i="3"/>
  <c r="BG352" i="3"/>
  <c r="BF352" i="3"/>
  <c r="T352" i="3"/>
  <c r="R352" i="3"/>
  <c r="P352" i="3"/>
  <c r="BI349" i="3"/>
  <c r="BH349" i="3"/>
  <c r="BG349" i="3"/>
  <c r="BF349" i="3"/>
  <c r="T349" i="3"/>
  <c r="R349" i="3"/>
  <c r="P349" i="3"/>
  <c r="BI344" i="3"/>
  <c r="BH344" i="3"/>
  <c r="BG344" i="3"/>
  <c r="BF344" i="3"/>
  <c r="T344" i="3"/>
  <c r="R344" i="3"/>
  <c r="P344" i="3"/>
  <c r="BI341" i="3"/>
  <c r="BH341" i="3"/>
  <c r="BG341" i="3"/>
  <c r="BF341" i="3"/>
  <c r="T341" i="3"/>
  <c r="R341" i="3"/>
  <c r="P341" i="3"/>
  <c r="BI334" i="3"/>
  <c r="BH334" i="3"/>
  <c r="BG334" i="3"/>
  <c r="BF334" i="3"/>
  <c r="T334" i="3"/>
  <c r="R334" i="3"/>
  <c r="P334" i="3"/>
  <c r="BI332" i="3"/>
  <c r="BH332" i="3"/>
  <c r="BG332" i="3"/>
  <c r="BF332" i="3"/>
  <c r="T332" i="3"/>
  <c r="R332" i="3"/>
  <c r="P332" i="3"/>
  <c r="BI329" i="3"/>
  <c r="BH329" i="3"/>
  <c r="BG329" i="3"/>
  <c r="BF329" i="3"/>
  <c r="T329" i="3"/>
  <c r="R329" i="3"/>
  <c r="P329" i="3"/>
  <c r="BI326" i="3"/>
  <c r="BH326" i="3"/>
  <c r="BG326" i="3"/>
  <c r="BF326" i="3"/>
  <c r="T326" i="3"/>
  <c r="R326" i="3"/>
  <c r="P326" i="3"/>
  <c r="BI319" i="3"/>
  <c r="BH319" i="3"/>
  <c r="BG319" i="3"/>
  <c r="BF319" i="3"/>
  <c r="T319" i="3"/>
  <c r="R319" i="3"/>
  <c r="P319" i="3"/>
  <c r="BI316" i="3"/>
  <c r="BH316" i="3"/>
  <c r="BG316" i="3"/>
  <c r="BF316" i="3"/>
  <c r="T316" i="3"/>
  <c r="R316" i="3"/>
  <c r="P316" i="3"/>
  <c r="BI313" i="3"/>
  <c r="BH313" i="3"/>
  <c r="BG313" i="3"/>
  <c r="BF313" i="3"/>
  <c r="T313" i="3"/>
  <c r="R313" i="3"/>
  <c r="P313" i="3"/>
  <c r="BI308" i="3"/>
  <c r="BH308" i="3"/>
  <c r="BG308" i="3"/>
  <c r="BF308" i="3"/>
  <c r="T308" i="3"/>
  <c r="R308" i="3"/>
  <c r="P308" i="3"/>
  <c r="BI303" i="3"/>
  <c r="BH303" i="3"/>
  <c r="BG303" i="3"/>
  <c r="BF303" i="3"/>
  <c r="T303" i="3"/>
  <c r="R303" i="3"/>
  <c r="P303" i="3"/>
  <c r="BI301" i="3"/>
  <c r="BH301" i="3"/>
  <c r="BG301" i="3"/>
  <c r="BF301" i="3"/>
  <c r="T301" i="3"/>
  <c r="R301" i="3"/>
  <c r="P301" i="3"/>
  <c r="BI298" i="3"/>
  <c r="BH298" i="3"/>
  <c r="BG298" i="3"/>
  <c r="BF298" i="3"/>
  <c r="T298" i="3"/>
  <c r="R298" i="3"/>
  <c r="P298" i="3"/>
  <c r="BI295" i="3"/>
  <c r="BH295" i="3"/>
  <c r="BG295" i="3"/>
  <c r="BF295" i="3"/>
  <c r="T295" i="3"/>
  <c r="R295" i="3"/>
  <c r="P295" i="3"/>
  <c r="BI292" i="3"/>
  <c r="BH292" i="3"/>
  <c r="BG292" i="3"/>
  <c r="BF292" i="3"/>
  <c r="T292" i="3"/>
  <c r="R292" i="3"/>
  <c r="P292" i="3"/>
  <c r="BI289" i="3"/>
  <c r="BH289" i="3"/>
  <c r="BG289" i="3"/>
  <c r="BF289" i="3"/>
  <c r="T289" i="3"/>
  <c r="R289" i="3"/>
  <c r="P289" i="3"/>
  <c r="BI284" i="3"/>
  <c r="BH284" i="3"/>
  <c r="BG284" i="3"/>
  <c r="BF284" i="3"/>
  <c r="T284" i="3"/>
  <c r="R284" i="3"/>
  <c r="P284" i="3"/>
  <c r="BI280" i="3"/>
  <c r="BH280" i="3"/>
  <c r="BG280" i="3"/>
  <c r="BF280" i="3"/>
  <c r="T280" i="3"/>
  <c r="R280" i="3"/>
  <c r="P280" i="3"/>
  <c r="BI278" i="3"/>
  <c r="BH278" i="3"/>
  <c r="BG278" i="3"/>
  <c r="BF278" i="3"/>
  <c r="T278" i="3"/>
  <c r="R278" i="3"/>
  <c r="P278" i="3"/>
  <c r="BI273" i="3"/>
  <c r="BH273" i="3"/>
  <c r="BG273" i="3"/>
  <c r="BF273" i="3"/>
  <c r="T273" i="3"/>
  <c r="R273" i="3"/>
  <c r="P273" i="3"/>
  <c r="BI271" i="3"/>
  <c r="BH271" i="3"/>
  <c r="BG271" i="3"/>
  <c r="BF271" i="3"/>
  <c r="T271" i="3"/>
  <c r="R271" i="3"/>
  <c r="P271" i="3"/>
  <c r="BI268" i="3"/>
  <c r="BH268" i="3"/>
  <c r="BG268" i="3"/>
  <c r="BF268" i="3"/>
  <c r="T268" i="3"/>
  <c r="R268" i="3"/>
  <c r="P268" i="3"/>
  <c r="BI266" i="3"/>
  <c r="BH266" i="3"/>
  <c r="BG266" i="3"/>
  <c r="BF266" i="3"/>
  <c r="T266" i="3"/>
  <c r="R266" i="3"/>
  <c r="P266" i="3"/>
  <c r="BI264" i="3"/>
  <c r="BH264" i="3"/>
  <c r="BG264" i="3"/>
  <c r="BF264" i="3"/>
  <c r="T264" i="3"/>
  <c r="R264" i="3"/>
  <c r="P264" i="3"/>
  <c r="BI261" i="3"/>
  <c r="BH261" i="3"/>
  <c r="BG261" i="3"/>
  <c r="BF261" i="3"/>
  <c r="T261" i="3"/>
  <c r="R261" i="3"/>
  <c r="P261" i="3"/>
  <c r="BI258" i="3"/>
  <c r="BH258" i="3"/>
  <c r="BG258" i="3"/>
  <c r="BF258" i="3"/>
  <c r="T258" i="3"/>
  <c r="R258" i="3"/>
  <c r="P258" i="3"/>
  <c r="BI253" i="3"/>
  <c r="BH253" i="3"/>
  <c r="BG253" i="3"/>
  <c r="BF253" i="3"/>
  <c r="T253" i="3"/>
  <c r="R253" i="3"/>
  <c r="P253" i="3"/>
  <c r="BI248" i="3"/>
  <c r="BH248" i="3"/>
  <c r="BG248" i="3"/>
  <c r="BF248" i="3"/>
  <c r="T248" i="3"/>
  <c r="R248" i="3"/>
  <c r="P248" i="3"/>
  <c r="BI245" i="3"/>
  <c r="BH245" i="3"/>
  <c r="BG245" i="3"/>
  <c r="BF245" i="3"/>
  <c r="T245" i="3"/>
  <c r="R245" i="3"/>
  <c r="P245" i="3"/>
  <c r="BI242" i="3"/>
  <c r="BH242" i="3"/>
  <c r="BG242" i="3"/>
  <c r="BF242" i="3"/>
  <c r="T242" i="3"/>
  <c r="R242" i="3"/>
  <c r="P242" i="3"/>
  <c r="BI239" i="3"/>
  <c r="BH239" i="3"/>
  <c r="BG239" i="3"/>
  <c r="BF239" i="3"/>
  <c r="T239" i="3"/>
  <c r="R239" i="3"/>
  <c r="P239" i="3"/>
  <c r="BI236" i="3"/>
  <c r="BH236" i="3"/>
  <c r="BG236" i="3"/>
  <c r="BF236" i="3"/>
  <c r="T236" i="3"/>
  <c r="R236" i="3"/>
  <c r="P236" i="3"/>
  <c r="BI233" i="3"/>
  <c r="BH233" i="3"/>
  <c r="BG233" i="3"/>
  <c r="BF233" i="3"/>
  <c r="T233" i="3"/>
  <c r="R233" i="3"/>
  <c r="P233" i="3"/>
  <c r="BI228" i="3"/>
  <c r="BH228" i="3"/>
  <c r="BG228" i="3"/>
  <c r="BF228" i="3"/>
  <c r="T228" i="3"/>
  <c r="R228" i="3"/>
  <c r="P228" i="3"/>
  <c r="BI225" i="3"/>
  <c r="BH225" i="3"/>
  <c r="BG225" i="3"/>
  <c r="BF225" i="3"/>
  <c r="T225" i="3"/>
  <c r="R225" i="3"/>
  <c r="P225" i="3"/>
  <c r="BI222" i="3"/>
  <c r="BH222" i="3"/>
  <c r="BG222" i="3"/>
  <c r="BF222" i="3"/>
  <c r="T222" i="3"/>
  <c r="R222" i="3"/>
  <c r="P222" i="3"/>
  <c r="BI219" i="3"/>
  <c r="BH219" i="3"/>
  <c r="BG219" i="3"/>
  <c r="BF219" i="3"/>
  <c r="T219" i="3"/>
  <c r="R219" i="3"/>
  <c r="P219" i="3"/>
  <c r="BI216" i="3"/>
  <c r="BH216" i="3"/>
  <c r="BG216" i="3"/>
  <c r="BF216" i="3"/>
  <c r="T216" i="3"/>
  <c r="R216" i="3"/>
  <c r="P216" i="3"/>
  <c r="BI211" i="3"/>
  <c r="BH211" i="3"/>
  <c r="BG211" i="3"/>
  <c r="BF211" i="3"/>
  <c r="T211" i="3"/>
  <c r="R211" i="3"/>
  <c r="P211" i="3"/>
  <c r="BI208" i="3"/>
  <c r="BH208" i="3"/>
  <c r="BG208" i="3"/>
  <c r="BF208" i="3"/>
  <c r="T208" i="3"/>
  <c r="R208" i="3"/>
  <c r="P208" i="3"/>
  <c r="BI205" i="3"/>
  <c r="BH205" i="3"/>
  <c r="BG205" i="3"/>
  <c r="BF205" i="3"/>
  <c r="T205" i="3"/>
  <c r="R205" i="3"/>
  <c r="P205" i="3"/>
  <c r="BI202" i="3"/>
  <c r="BH202" i="3"/>
  <c r="BG202" i="3"/>
  <c r="BF202" i="3"/>
  <c r="T202" i="3"/>
  <c r="R202" i="3"/>
  <c r="P202" i="3"/>
  <c r="BI200" i="3"/>
  <c r="BH200" i="3"/>
  <c r="BG200" i="3"/>
  <c r="BF200" i="3"/>
  <c r="T200" i="3"/>
  <c r="R200" i="3"/>
  <c r="P200" i="3"/>
  <c r="BI197" i="3"/>
  <c r="BH197" i="3"/>
  <c r="BG197" i="3"/>
  <c r="BF197" i="3"/>
  <c r="T197" i="3"/>
  <c r="R197" i="3"/>
  <c r="P197" i="3"/>
  <c r="BI194" i="3"/>
  <c r="BH194" i="3"/>
  <c r="BG194" i="3"/>
  <c r="BF194" i="3"/>
  <c r="T194" i="3"/>
  <c r="R194" i="3"/>
  <c r="P194" i="3"/>
  <c r="BI190" i="3"/>
  <c r="BH190" i="3"/>
  <c r="BG190" i="3"/>
  <c r="BF190" i="3"/>
  <c r="T190" i="3"/>
  <c r="R190" i="3"/>
  <c r="P190" i="3"/>
  <c r="BI187" i="3"/>
  <c r="BH187" i="3"/>
  <c r="BG187" i="3"/>
  <c r="BF187" i="3"/>
  <c r="T187" i="3"/>
  <c r="R187" i="3"/>
  <c r="P187" i="3"/>
  <c r="BI183" i="3"/>
  <c r="BH183" i="3"/>
  <c r="BG183" i="3"/>
  <c r="BF183" i="3"/>
  <c r="T183" i="3"/>
  <c r="T182" i="3"/>
  <c r="R183" i="3"/>
  <c r="R182" i="3" s="1"/>
  <c r="P183" i="3"/>
  <c r="P182" i="3"/>
  <c r="BI179" i="3"/>
  <c r="BH179" i="3"/>
  <c r="BG179" i="3"/>
  <c r="BF179" i="3"/>
  <c r="T179" i="3"/>
  <c r="R179" i="3"/>
  <c r="P179" i="3"/>
  <c r="BI177" i="3"/>
  <c r="BH177" i="3"/>
  <c r="BG177" i="3"/>
  <c r="BF177" i="3"/>
  <c r="T177" i="3"/>
  <c r="R177" i="3"/>
  <c r="P177" i="3"/>
  <c r="BI172" i="3"/>
  <c r="BH172" i="3"/>
  <c r="BG172" i="3"/>
  <c r="BF172" i="3"/>
  <c r="T172" i="3"/>
  <c r="R172" i="3"/>
  <c r="P172" i="3"/>
  <c r="BI169" i="3"/>
  <c r="BH169" i="3"/>
  <c r="BG169" i="3"/>
  <c r="BF169" i="3"/>
  <c r="T169" i="3"/>
  <c r="R169" i="3"/>
  <c r="P169" i="3"/>
  <c r="BI163" i="3"/>
  <c r="BH163" i="3"/>
  <c r="BG163" i="3"/>
  <c r="BF163" i="3"/>
  <c r="T163" i="3"/>
  <c r="R163" i="3"/>
  <c r="P163" i="3"/>
  <c r="BI160" i="3"/>
  <c r="BH160" i="3"/>
  <c r="BG160" i="3"/>
  <c r="BF160" i="3"/>
  <c r="T160" i="3"/>
  <c r="R160" i="3"/>
  <c r="P160" i="3"/>
  <c r="BI157" i="3"/>
  <c r="BH157" i="3"/>
  <c r="BG157" i="3"/>
  <c r="BF157" i="3"/>
  <c r="T157" i="3"/>
  <c r="R157" i="3"/>
  <c r="P157" i="3"/>
  <c r="BI154" i="3"/>
  <c r="BH154" i="3"/>
  <c r="BG154" i="3"/>
  <c r="BF154" i="3"/>
  <c r="T154" i="3"/>
  <c r="R154" i="3"/>
  <c r="P154" i="3"/>
  <c r="BI152" i="3"/>
  <c r="BH152" i="3"/>
  <c r="BG152" i="3"/>
  <c r="BF152" i="3"/>
  <c r="T152" i="3"/>
  <c r="R152" i="3"/>
  <c r="P152" i="3"/>
  <c r="BI149" i="3"/>
  <c r="BH149" i="3"/>
  <c r="BG149" i="3"/>
  <c r="BF149" i="3"/>
  <c r="T149" i="3"/>
  <c r="R149" i="3"/>
  <c r="P149" i="3"/>
  <c r="BI146" i="3"/>
  <c r="BH146" i="3"/>
  <c r="BG146" i="3"/>
  <c r="BF146" i="3"/>
  <c r="T146" i="3"/>
  <c r="R146" i="3"/>
  <c r="P146" i="3"/>
  <c r="BI143" i="3"/>
  <c r="BH143" i="3"/>
  <c r="BG143" i="3"/>
  <c r="BF143" i="3"/>
  <c r="T143" i="3"/>
  <c r="R143" i="3"/>
  <c r="P143" i="3"/>
  <c r="BI140" i="3"/>
  <c r="BH140" i="3"/>
  <c r="BG140" i="3"/>
  <c r="BF140" i="3"/>
  <c r="T140" i="3"/>
  <c r="R140" i="3"/>
  <c r="P140" i="3"/>
  <c r="BI138" i="3"/>
  <c r="BH138" i="3"/>
  <c r="BG138" i="3"/>
  <c r="BF138" i="3"/>
  <c r="T138" i="3"/>
  <c r="R138" i="3"/>
  <c r="P138" i="3"/>
  <c r="BI135" i="3"/>
  <c r="BH135" i="3"/>
  <c r="BG135" i="3"/>
  <c r="BF135" i="3"/>
  <c r="T135" i="3"/>
  <c r="R135" i="3"/>
  <c r="P135" i="3"/>
  <c r="BI132" i="3"/>
  <c r="BH132" i="3"/>
  <c r="BG132" i="3"/>
  <c r="BF132" i="3"/>
  <c r="T132" i="3"/>
  <c r="R132" i="3"/>
  <c r="P132" i="3"/>
  <c r="J127" i="3"/>
  <c r="J126" i="3"/>
  <c r="F126" i="3"/>
  <c r="F124" i="3"/>
  <c r="E122" i="3"/>
  <c r="J94" i="3"/>
  <c r="J93" i="3"/>
  <c r="F93" i="3"/>
  <c r="F91" i="3"/>
  <c r="E89" i="3"/>
  <c r="J20" i="3"/>
  <c r="E20" i="3"/>
  <c r="F94" i="3"/>
  <c r="J19" i="3"/>
  <c r="J14" i="3"/>
  <c r="J91" i="3" s="1"/>
  <c r="E7" i="3"/>
  <c r="E118" i="3" s="1"/>
  <c r="J204" i="2"/>
  <c r="J37" i="2"/>
  <c r="J36" i="2"/>
  <c r="AY95" i="1" s="1"/>
  <c r="J35" i="2"/>
  <c r="AX95" i="1"/>
  <c r="BI422" i="2"/>
  <c r="BH422" i="2"/>
  <c r="BG422" i="2"/>
  <c r="BF422" i="2"/>
  <c r="T422" i="2"/>
  <c r="T421" i="2" s="1"/>
  <c r="R422" i="2"/>
  <c r="R421" i="2"/>
  <c r="P422" i="2"/>
  <c r="P421" i="2" s="1"/>
  <c r="BI417" i="2"/>
  <c r="BH417" i="2"/>
  <c r="BG417" i="2"/>
  <c r="BF417" i="2"/>
  <c r="T417" i="2"/>
  <c r="R417" i="2"/>
  <c r="P417" i="2"/>
  <c r="BI413" i="2"/>
  <c r="BH413" i="2"/>
  <c r="BG413" i="2"/>
  <c r="BF413" i="2"/>
  <c r="T413" i="2"/>
  <c r="R413" i="2"/>
  <c r="P413" i="2"/>
  <c r="BI409" i="2"/>
  <c r="BH409" i="2"/>
  <c r="BG409" i="2"/>
  <c r="BF409" i="2"/>
  <c r="T409" i="2"/>
  <c r="R409" i="2"/>
  <c r="P409" i="2"/>
  <c r="BI405" i="2"/>
  <c r="BH405" i="2"/>
  <c r="BG405" i="2"/>
  <c r="BF405" i="2"/>
  <c r="T405" i="2"/>
  <c r="R405" i="2"/>
  <c r="P405" i="2"/>
  <c r="BI397" i="2"/>
  <c r="BH397" i="2"/>
  <c r="BG397" i="2"/>
  <c r="BF397" i="2"/>
  <c r="T397" i="2"/>
  <c r="R397" i="2"/>
  <c r="P397" i="2"/>
  <c r="BI393" i="2"/>
  <c r="BH393" i="2"/>
  <c r="BG393" i="2"/>
  <c r="BF393" i="2"/>
  <c r="T393" i="2"/>
  <c r="R393" i="2"/>
  <c r="P393" i="2"/>
  <c r="BI387" i="2"/>
  <c r="BH387" i="2"/>
  <c r="BG387" i="2"/>
  <c r="BF387" i="2"/>
  <c r="T387" i="2"/>
  <c r="R387" i="2"/>
  <c r="P387" i="2"/>
  <c r="BI381" i="2"/>
  <c r="BH381" i="2"/>
  <c r="BG381" i="2"/>
  <c r="BF381" i="2"/>
  <c r="T381" i="2"/>
  <c r="R381" i="2"/>
  <c r="P381" i="2"/>
  <c r="BI376" i="2"/>
  <c r="BH376" i="2"/>
  <c r="BG376" i="2"/>
  <c r="BF376" i="2"/>
  <c r="T376" i="2"/>
  <c r="R376" i="2"/>
  <c r="P376" i="2"/>
  <c r="BI371" i="2"/>
  <c r="BH371" i="2"/>
  <c r="BG371" i="2"/>
  <c r="BF371" i="2"/>
  <c r="T371" i="2"/>
  <c r="R371" i="2"/>
  <c r="P371" i="2"/>
  <c r="BI367" i="2"/>
  <c r="BH367" i="2"/>
  <c r="BG367" i="2"/>
  <c r="BF367" i="2"/>
  <c r="T367" i="2"/>
  <c r="R367" i="2"/>
  <c r="P367" i="2"/>
  <c r="BI363" i="2"/>
  <c r="BH363" i="2"/>
  <c r="BG363" i="2"/>
  <c r="BF363" i="2"/>
  <c r="T363" i="2"/>
  <c r="R363" i="2"/>
  <c r="P363" i="2"/>
  <c r="BI357" i="2"/>
  <c r="BH357" i="2"/>
  <c r="BG357" i="2"/>
  <c r="BF357" i="2"/>
  <c r="T357" i="2"/>
  <c r="R357" i="2"/>
  <c r="P357" i="2"/>
  <c r="BI353" i="2"/>
  <c r="BH353" i="2"/>
  <c r="BG353" i="2"/>
  <c r="BF353" i="2"/>
  <c r="T353" i="2"/>
  <c r="R353" i="2"/>
  <c r="P353" i="2"/>
  <c r="BI348" i="2"/>
  <c r="BH348" i="2"/>
  <c r="BG348" i="2"/>
  <c r="BF348" i="2"/>
  <c r="T348" i="2"/>
  <c r="R348" i="2"/>
  <c r="P348" i="2"/>
  <c r="BI345" i="2"/>
  <c r="BH345" i="2"/>
  <c r="BG345" i="2"/>
  <c r="BF345" i="2"/>
  <c r="T345" i="2"/>
  <c r="R345" i="2"/>
  <c r="P345" i="2"/>
  <c r="BI342" i="2"/>
  <c r="BH342" i="2"/>
  <c r="BG342" i="2"/>
  <c r="BF342" i="2"/>
  <c r="T342" i="2"/>
  <c r="R342" i="2"/>
  <c r="P342" i="2"/>
  <c r="BI337" i="2"/>
  <c r="BH337" i="2"/>
  <c r="BG337" i="2"/>
  <c r="BF337" i="2"/>
  <c r="T337" i="2"/>
  <c r="R337" i="2"/>
  <c r="P337" i="2"/>
  <c r="BI331" i="2"/>
  <c r="BH331" i="2"/>
  <c r="BG331" i="2"/>
  <c r="BF331" i="2"/>
  <c r="T331" i="2"/>
  <c r="R331" i="2"/>
  <c r="P331" i="2"/>
  <c r="BI324" i="2"/>
  <c r="BH324" i="2"/>
  <c r="BG324" i="2"/>
  <c r="BF324" i="2"/>
  <c r="T324" i="2"/>
  <c r="R324" i="2"/>
  <c r="P324" i="2"/>
  <c r="BI318" i="2"/>
  <c r="BH318" i="2"/>
  <c r="BG318" i="2"/>
  <c r="BF318" i="2"/>
  <c r="T318" i="2"/>
  <c r="R318" i="2"/>
  <c r="P318" i="2"/>
  <c r="BI315" i="2"/>
  <c r="BH315" i="2"/>
  <c r="BG315" i="2"/>
  <c r="BF315" i="2"/>
  <c r="T315" i="2"/>
  <c r="R315" i="2"/>
  <c r="P315" i="2"/>
  <c r="BI312" i="2"/>
  <c r="BH312" i="2"/>
  <c r="BG312" i="2"/>
  <c r="BF312" i="2"/>
  <c r="T312" i="2"/>
  <c r="R312" i="2"/>
  <c r="P312" i="2"/>
  <c r="BI309" i="2"/>
  <c r="BH309" i="2"/>
  <c r="BG309" i="2"/>
  <c r="BF309" i="2"/>
  <c r="T309" i="2"/>
  <c r="R309" i="2"/>
  <c r="P309" i="2"/>
  <c r="BI306" i="2"/>
  <c r="BH306" i="2"/>
  <c r="BG306" i="2"/>
  <c r="BF306" i="2"/>
  <c r="T306" i="2"/>
  <c r="R306" i="2"/>
  <c r="P306" i="2"/>
  <c r="BI301" i="2"/>
  <c r="BH301" i="2"/>
  <c r="BG301" i="2"/>
  <c r="BF301" i="2"/>
  <c r="T301" i="2"/>
  <c r="R301" i="2"/>
  <c r="P301" i="2"/>
  <c r="BI296" i="2"/>
  <c r="BH296" i="2"/>
  <c r="BG296" i="2"/>
  <c r="BF296" i="2"/>
  <c r="T296" i="2"/>
  <c r="R296" i="2"/>
  <c r="P296" i="2"/>
  <c r="BI293" i="2"/>
  <c r="BH293" i="2"/>
  <c r="BG293" i="2"/>
  <c r="BF293" i="2"/>
  <c r="T293" i="2"/>
  <c r="R293" i="2"/>
  <c r="P293" i="2"/>
  <c r="BI289" i="2"/>
  <c r="BH289" i="2"/>
  <c r="BG289" i="2"/>
  <c r="BF289" i="2"/>
  <c r="T289" i="2"/>
  <c r="R289" i="2"/>
  <c r="P289" i="2"/>
  <c r="BI283" i="2"/>
  <c r="BH283" i="2"/>
  <c r="BG283" i="2"/>
  <c r="BF283" i="2"/>
  <c r="T283" i="2"/>
  <c r="T282" i="2" s="1"/>
  <c r="R283" i="2"/>
  <c r="R282" i="2"/>
  <c r="P283" i="2"/>
  <c r="P282" i="2" s="1"/>
  <c r="BI279" i="2"/>
  <c r="BH279" i="2"/>
  <c r="BG279" i="2"/>
  <c r="BF279" i="2"/>
  <c r="T279" i="2"/>
  <c r="R279" i="2"/>
  <c r="P279" i="2"/>
  <c r="BI273" i="2"/>
  <c r="BH273" i="2"/>
  <c r="BG273" i="2"/>
  <c r="BF273" i="2"/>
  <c r="T273" i="2"/>
  <c r="R273" i="2"/>
  <c r="P273" i="2"/>
  <c r="BI270" i="2"/>
  <c r="BH270" i="2"/>
  <c r="BG270" i="2"/>
  <c r="BF270" i="2"/>
  <c r="T270" i="2"/>
  <c r="R270" i="2"/>
  <c r="P270" i="2"/>
  <c r="BI264" i="2"/>
  <c r="BH264" i="2"/>
  <c r="BG264" i="2"/>
  <c r="BF264" i="2"/>
  <c r="T264" i="2"/>
  <c r="R264" i="2"/>
  <c r="P264" i="2"/>
  <c r="BI260" i="2"/>
  <c r="BH260" i="2"/>
  <c r="BG260" i="2"/>
  <c r="BF260" i="2"/>
  <c r="T260" i="2"/>
  <c r="R260" i="2"/>
  <c r="P260" i="2"/>
  <c r="BI257" i="2"/>
  <c r="BH257" i="2"/>
  <c r="BG257" i="2"/>
  <c r="BF257" i="2"/>
  <c r="T257" i="2"/>
  <c r="R257" i="2"/>
  <c r="P257" i="2"/>
  <c r="BI254" i="2"/>
  <c r="BH254" i="2"/>
  <c r="BG254" i="2"/>
  <c r="BF254" i="2"/>
  <c r="T254" i="2"/>
  <c r="R254" i="2"/>
  <c r="P254" i="2"/>
  <c r="BI251" i="2"/>
  <c r="BH251" i="2"/>
  <c r="BG251" i="2"/>
  <c r="BF251" i="2"/>
  <c r="T251" i="2"/>
  <c r="R251" i="2"/>
  <c r="P251" i="2"/>
  <c r="BI247" i="2"/>
  <c r="BH247" i="2"/>
  <c r="BG247" i="2"/>
  <c r="BF247" i="2"/>
  <c r="T247" i="2"/>
  <c r="R247" i="2"/>
  <c r="P247" i="2"/>
  <c r="BI243" i="2"/>
  <c r="BH243" i="2"/>
  <c r="BG243" i="2"/>
  <c r="BF243" i="2"/>
  <c r="T243" i="2"/>
  <c r="R243" i="2"/>
  <c r="P243" i="2"/>
  <c r="BI239" i="2"/>
  <c r="BH239" i="2"/>
  <c r="BG239" i="2"/>
  <c r="BF239" i="2"/>
  <c r="T239" i="2"/>
  <c r="R239" i="2"/>
  <c r="P239" i="2"/>
  <c r="BI235" i="2"/>
  <c r="BH235" i="2"/>
  <c r="BG235" i="2"/>
  <c r="BF235" i="2"/>
  <c r="T235" i="2"/>
  <c r="R235" i="2"/>
  <c r="P235" i="2"/>
  <c r="BI230" i="2"/>
  <c r="BH230" i="2"/>
  <c r="BG230" i="2"/>
  <c r="BF230" i="2"/>
  <c r="T230" i="2"/>
  <c r="R230" i="2"/>
  <c r="P230" i="2"/>
  <c r="BI226" i="2"/>
  <c r="BH226" i="2"/>
  <c r="BG226" i="2"/>
  <c r="BF226" i="2"/>
  <c r="T226" i="2"/>
  <c r="R226" i="2"/>
  <c r="P226" i="2"/>
  <c r="BI222" i="2"/>
  <c r="BH222" i="2"/>
  <c r="BG222" i="2"/>
  <c r="BF222" i="2"/>
  <c r="T222" i="2"/>
  <c r="R222" i="2"/>
  <c r="P222" i="2"/>
  <c r="BI216" i="2"/>
  <c r="BH216" i="2"/>
  <c r="BG216" i="2"/>
  <c r="BF216" i="2"/>
  <c r="T216" i="2"/>
  <c r="R216" i="2"/>
  <c r="P216" i="2"/>
  <c r="BI210" i="2"/>
  <c r="BH210" i="2"/>
  <c r="BG210" i="2"/>
  <c r="BF210" i="2"/>
  <c r="T210" i="2"/>
  <c r="R210" i="2"/>
  <c r="P210" i="2"/>
  <c r="BI206" i="2"/>
  <c r="BH206" i="2"/>
  <c r="BG206" i="2"/>
  <c r="BF206" i="2"/>
  <c r="T206" i="2"/>
  <c r="R206" i="2"/>
  <c r="P206" i="2"/>
  <c r="J99" i="2"/>
  <c r="BI197" i="2"/>
  <c r="BH197" i="2"/>
  <c r="BG197" i="2"/>
  <c r="BF197" i="2"/>
  <c r="T197" i="2"/>
  <c r="R197" i="2"/>
  <c r="P197" i="2"/>
  <c r="BI193" i="2"/>
  <c r="BH193" i="2"/>
  <c r="BG193" i="2"/>
  <c r="BF193" i="2"/>
  <c r="T193" i="2"/>
  <c r="R193" i="2"/>
  <c r="P193" i="2"/>
  <c r="BI188" i="2"/>
  <c r="BH188" i="2"/>
  <c r="BG188" i="2"/>
  <c r="BF188" i="2"/>
  <c r="T188" i="2"/>
  <c r="R188" i="2"/>
  <c r="P188" i="2"/>
  <c r="BI184" i="2"/>
  <c r="BH184" i="2"/>
  <c r="BG184" i="2"/>
  <c r="BF184" i="2"/>
  <c r="T184" i="2"/>
  <c r="R184" i="2"/>
  <c r="P184" i="2"/>
  <c r="BI181" i="2"/>
  <c r="BH181" i="2"/>
  <c r="BG181" i="2"/>
  <c r="BF181" i="2"/>
  <c r="T181" i="2"/>
  <c r="R181" i="2"/>
  <c r="P181" i="2"/>
  <c r="BI177" i="2"/>
  <c r="BH177" i="2"/>
  <c r="BG177" i="2"/>
  <c r="BF177" i="2"/>
  <c r="T177" i="2"/>
  <c r="R177" i="2"/>
  <c r="P177" i="2"/>
  <c r="BI170" i="2"/>
  <c r="BH170" i="2"/>
  <c r="BG170" i="2"/>
  <c r="BF170" i="2"/>
  <c r="T170" i="2"/>
  <c r="R170" i="2"/>
  <c r="P170" i="2"/>
  <c r="BI166" i="2"/>
  <c r="BH166" i="2"/>
  <c r="BG166" i="2"/>
  <c r="BF166" i="2"/>
  <c r="T166" i="2"/>
  <c r="R166" i="2"/>
  <c r="P166" i="2"/>
  <c r="BI161" i="2"/>
  <c r="BH161" i="2"/>
  <c r="BG161" i="2"/>
  <c r="BF161" i="2"/>
  <c r="T161" i="2"/>
  <c r="R161" i="2"/>
  <c r="P161" i="2"/>
  <c r="BI156" i="2"/>
  <c r="BH156" i="2"/>
  <c r="BG156" i="2"/>
  <c r="BF156" i="2"/>
  <c r="T156" i="2"/>
  <c r="R156" i="2"/>
  <c r="P156" i="2"/>
  <c r="BI151" i="2"/>
  <c r="BH151" i="2"/>
  <c r="BG151" i="2"/>
  <c r="BF151" i="2"/>
  <c r="T151" i="2"/>
  <c r="R151" i="2"/>
  <c r="P151" i="2"/>
  <c r="BI141" i="2"/>
  <c r="BH141" i="2"/>
  <c r="BG141" i="2"/>
  <c r="BF141" i="2"/>
  <c r="T141" i="2"/>
  <c r="R141" i="2"/>
  <c r="P141" i="2"/>
  <c r="BI137" i="2"/>
  <c r="BH137" i="2"/>
  <c r="BG137" i="2"/>
  <c r="BF137" i="2"/>
  <c r="T137" i="2"/>
  <c r="R137" i="2"/>
  <c r="P137" i="2"/>
  <c r="BI133" i="2"/>
  <c r="BH133" i="2"/>
  <c r="BG133" i="2"/>
  <c r="BF133" i="2"/>
  <c r="T133" i="2"/>
  <c r="R133" i="2"/>
  <c r="P133" i="2"/>
  <c r="BI127" i="2"/>
  <c r="BH127" i="2"/>
  <c r="BG127" i="2"/>
  <c r="BF127" i="2"/>
  <c r="T127" i="2"/>
  <c r="R127" i="2"/>
  <c r="P127" i="2"/>
  <c r="F118" i="2"/>
  <c r="E116" i="2"/>
  <c r="F89" i="2"/>
  <c r="E87" i="2"/>
  <c r="J24" i="2"/>
  <c r="E24" i="2"/>
  <c r="J121" i="2" s="1"/>
  <c r="J23" i="2"/>
  <c r="J21" i="2"/>
  <c r="E21" i="2"/>
  <c r="J120" i="2" s="1"/>
  <c r="J20" i="2"/>
  <c r="J18" i="2"/>
  <c r="E18" i="2"/>
  <c r="F92" i="2" s="1"/>
  <c r="J17" i="2"/>
  <c r="J15" i="2"/>
  <c r="E15" i="2"/>
  <c r="F91" i="2" s="1"/>
  <c r="J14" i="2"/>
  <c r="J12" i="2"/>
  <c r="J118" i="2"/>
  <c r="E7" i="2"/>
  <c r="E85" i="2" s="1"/>
  <c r="L90" i="1"/>
  <c r="AM90" i="1"/>
  <c r="AM89" i="1"/>
  <c r="L89" i="1"/>
  <c r="AM87" i="1"/>
  <c r="L87" i="1"/>
  <c r="L85" i="1"/>
  <c r="L84" i="1"/>
  <c r="BK413" i="2"/>
  <c r="BK409" i="2"/>
  <c r="J397" i="2"/>
  <c r="BK387" i="2"/>
  <c r="BK376" i="2"/>
  <c r="J371" i="2"/>
  <c r="J363" i="2"/>
  <c r="J353" i="2"/>
  <c r="BK345" i="2"/>
  <c r="BK337" i="2"/>
  <c r="BK324" i="2"/>
  <c r="J315" i="2"/>
  <c r="BK309" i="2"/>
  <c r="BK301" i="2"/>
  <c r="J293" i="2"/>
  <c r="J283" i="2"/>
  <c r="J273" i="2"/>
  <c r="J264" i="2"/>
  <c r="BK257" i="2"/>
  <c r="BK254" i="2"/>
  <c r="J247" i="2"/>
  <c r="J239" i="2"/>
  <c r="J230" i="2"/>
  <c r="J222" i="2"/>
  <c r="J210" i="2"/>
  <c r="J197" i="2"/>
  <c r="BK188" i="2"/>
  <c r="BK181" i="2"/>
  <c r="J170" i="2"/>
  <c r="J161" i="2"/>
  <c r="BK151" i="2"/>
  <c r="J133" i="2"/>
  <c r="BK422" i="2"/>
  <c r="BK417" i="2"/>
  <c r="J409" i="2"/>
  <c r="BK397" i="2"/>
  <c r="J387" i="2"/>
  <c r="J376" i="2"/>
  <c r="J367" i="2"/>
  <c r="J357" i="2"/>
  <c r="J348" i="2"/>
  <c r="J345" i="2"/>
  <c r="J337" i="2"/>
  <c r="J324" i="2"/>
  <c r="BK315" i="2"/>
  <c r="J309" i="2"/>
  <c r="J301" i="2"/>
  <c r="BK293" i="2"/>
  <c r="BK283" i="2"/>
  <c r="BK273" i="2"/>
  <c r="BK264" i="2"/>
  <c r="J254" i="2"/>
  <c r="BK247" i="2"/>
  <c r="BK239" i="2"/>
  <c r="BK230" i="2"/>
  <c r="BK222" i="2"/>
  <c r="BK210" i="2"/>
  <c r="J206" i="2"/>
  <c r="J193" i="2"/>
  <c r="J184" i="2"/>
  <c r="BK177" i="2"/>
  <c r="BK166" i="2"/>
  <c r="BK156" i="2"/>
  <c r="BK137" i="2"/>
  <c r="J137" i="2"/>
  <c r="BK127" i="2"/>
  <c r="BK496" i="3"/>
  <c r="BK493" i="3"/>
  <c r="BK487" i="3"/>
  <c r="BK479" i="3"/>
  <c r="BK470" i="3"/>
  <c r="BK464" i="3"/>
  <c r="BK460" i="3"/>
  <c r="BK452" i="3"/>
  <c r="BK446" i="3"/>
  <c r="BK440" i="3"/>
  <c r="BK434" i="3"/>
  <c r="BK423" i="3"/>
  <c r="BK417" i="3"/>
  <c r="J404" i="3"/>
  <c r="J399" i="3"/>
  <c r="BK392" i="3"/>
  <c r="BK385" i="3"/>
  <c r="J380" i="3"/>
  <c r="BK375" i="3"/>
  <c r="BK370" i="3"/>
  <c r="BK366" i="3"/>
  <c r="BK362" i="3"/>
  <c r="BK358" i="3"/>
  <c r="BK349" i="3"/>
  <c r="BK334" i="3"/>
  <c r="BK329" i="3"/>
  <c r="BK319" i="3"/>
  <c r="J316" i="3"/>
  <c r="BK308" i="3"/>
  <c r="J301" i="3"/>
  <c r="J295" i="3"/>
  <c r="BK289" i="3"/>
  <c r="BK280" i="3"/>
  <c r="BK273" i="3"/>
  <c r="BK268" i="3"/>
  <c r="BK264" i="3"/>
  <c r="BK258" i="3"/>
  <c r="BK248" i="3"/>
  <c r="BK242" i="3"/>
  <c r="BK236" i="3"/>
  <c r="J228" i="3"/>
  <c r="BK222" i="3"/>
  <c r="J216" i="3"/>
  <c r="BK208" i="3"/>
  <c r="J202" i="3"/>
  <c r="J197" i="3"/>
  <c r="BK190" i="3"/>
  <c r="J183" i="3"/>
  <c r="BK177" i="3"/>
  <c r="BK169" i="3"/>
  <c r="BK160" i="3"/>
  <c r="BK154" i="3"/>
  <c r="BK149" i="3"/>
  <c r="J146" i="3"/>
  <c r="BK140" i="3"/>
  <c r="BK135" i="3"/>
  <c r="J487" i="3"/>
  <c r="J479" i="3"/>
  <c r="J470" i="3"/>
  <c r="J464" i="3"/>
  <c r="J460" i="3"/>
  <c r="J452" i="3"/>
  <c r="J446" i="3"/>
  <c r="J440" i="3"/>
  <c r="J434" i="3"/>
  <c r="J423" i="3"/>
  <c r="J417" i="3"/>
  <c r="J415" i="3"/>
  <c r="BK404" i="3"/>
  <c r="J401" i="3"/>
  <c r="J394" i="3"/>
  <c r="BK390" i="3"/>
  <c r="BK382" i="3"/>
  <c r="J377" i="3"/>
  <c r="J372" i="3"/>
  <c r="J366" i="3"/>
  <c r="J362" i="3"/>
  <c r="J360" i="3"/>
  <c r="J352" i="3"/>
  <c r="J344" i="3"/>
  <c r="J334" i="3"/>
  <c r="J329" i="3"/>
  <c r="J319" i="3"/>
  <c r="BK313" i="3"/>
  <c r="J303" i="3"/>
  <c r="J298" i="3"/>
  <c r="J292" i="3"/>
  <c r="BK284" i="3"/>
  <c r="J278" i="3"/>
  <c r="BK271" i="3"/>
  <c r="BK266" i="3"/>
  <c r="J261" i="3"/>
  <c r="BK253" i="3"/>
  <c r="J248" i="3"/>
  <c r="J239" i="3"/>
  <c r="BK233" i="3"/>
  <c r="BK225" i="3"/>
  <c r="BK219" i="3"/>
  <c r="BK211" i="3"/>
  <c r="J208" i="3"/>
  <c r="J200" i="3"/>
  <c r="BK194" i="3"/>
  <c r="BK187" i="3"/>
  <c r="J179" i="3"/>
  <c r="BK172" i="3"/>
  <c r="BK163" i="3"/>
  <c r="J157" i="3"/>
  <c r="J152" i="3"/>
  <c r="J143" i="3"/>
  <c r="BK138" i="3"/>
  <c r="J132" i="3"/>
  <c r="BK257" i="4"/>
  <c r="BK247" i="4"/>
  <c r="BK241" i="4"/>
  <c r="J235" i="4"/>
  <c r="J229" i="4"/>
  <c r="J222" i="4"/>
  <c r="BK214" i="4"/>
  <c r="BK207" i="4"/>
  <c r="J198" i="4"/>
  <c r="J182" i="4"/>
  <c r="J174" i="4"/>
  <c r="BK160" i="4"/>
  <c r="BK152" i="4"/>
  <c r="BK144" i="4"/>
  <c r="J128" i="4"/>
  <c r="J257" i="4"/>
  <c r="J247" i="4"/>
  <c r="J241" i="4"/>
  <c r="BK235" i="4"/>
  <c r="BK229" i="4"/>
  <c r="BK222" i="4"/>
  <c r="BK210" i="4"/>
  <c r="BK203" i="4"/>
  <c r="J187" i="4"/>
  <c r="BK177" i="4"/>
  <c r="BK174" i="4"/>
  <c r="J160" i="4"/>
  <c r="J156" i="4"/>
  <c r="J144" i="4"/>
  <c r="BK128" i="4"/>
  <c r="J368" i="5"/>
  <c r="BK364" i="5"/>
  <c r="J354" i="5"/>
  <c r="BK341" i="5"/>
  <c r="J329" i="5"/>
  <c r="BK315" i="5"/>
  <c r="BK311" i="5"/>
  <c r="BK300" i="5"/>
  <c r="J290" i="5"/>
  <c r="J279" i="5"/>
  <c r="BK271" i="5"/>
  <c r="J262" i="5"/>
  <c r="BK250" i="5"/>
  <c r="BK241" i="5"/>
  <c r="BK232" i="5"/>
  <c r="BK221" i="5"/>
  <c r="BK200" i="5"/>
  <c r="J187" i="5"/>
  <c r="BK179" i="5"/>
  <c r="J170" i="5"/>
  <c r="J158" i="5"/>
  <c r="BK135" i="5"/>
  <c r="BK366" i="5"/>
  <c r="J362" i="5"/>
  <c r="J348" i="5"/>
  <c r="BK334" i="5"/>
  <c r="J322" i="5"/>
  <c r="J311" i="5"/>
  <c r="J300" i="5"/>
  <c r="BK290" i="5"/>
  <c r="BK279" i="5"/>
  <c r="J271" i="5"/>
  <c r="BK262" i="5"/>
  <c r="J250" i="5"/>
  <c r="J241" i="5"/>
  <c r="J232" i="5"/>
  <c r="J221" i="5"/>
  <c r="J205" i="5"/>
  <c r="J194" i="5"/>
  <c r="J181" i="5"/>
  <c r="J177" i="5"/>
  <c r="J166" i="5"/>
  <c r="BK149" i="5"/>
  <c r="BK140" i="5"/>
  <c r="J129" i="5"/>
  <c r="J231" i="6"/>
  <c r="BK226" i="6"/>
  <c r="J221" i="6"/>
  <c r="BK215" i="6"/>
  <c r="J209" i="6"/>
  <c r="J203" i="6"/>
  <c r="J197" i="6"/>
  <c r="BK191" i="6"/>
  <c r="BK184" i="6"/>
  <c r="BK179" i="6"/>
  <c r="J173" i="6"/>
  <c r="J168" i="6"/>
  <c r="J162" i="6"/>
  <c r="J157" i="6"/>
  <c r="J152" i="6"/>
  <c r="J147" i="6"/>
  <c r="BK142" i="6"/>
  <c r="BK136" i="6"/>
  <c r="BK130" i="6"/>
  <c r="BK124" i="6"/>
  <c r="BK231" i="6"/>
  <c r="J226" i="6"/>
  <c r="BK221" i="6"/>
  <c r="J215" i="6"/>
  <c r="BK209" i="6"/>
  <c r="BK203" i="6"/>
  <c r="BK197" i="6"/>
  <c r="J191" i="6"/>
  <c r="J184" i="6"/>
  <c r="J179" i="6"/>
  <c r="BK173" i="6"/>
  <c r="BK168" i="6"/>
  <c r="BK162" i="6"/>
  <c r="BK159" i="6"/>
  <c r="BK155" i="6"/>
  <c r="BK149" i="6"/>
  <c r="J145" i="6"/>
  <c r="J139" i="6"/>
  <c r="J136" i="6"/>
  <c r="J130" i="6"/>
  <c r="J124" i="6"/>
  <c r="J198" i="7"/>
  <c r="J193" i="7"/>
  <c r="J189" i="7"/>
  <c r="J180" i="7"/>
  <c r="BK170" i="7"/>
  <c r="BK161" i="7"/>
  <c r="BK145" i="7"/>
  <c r="J139" i="7"/>
  <c r="J134" i="7"/>
  <c r="BK122" i="7"/>
  <c r="J170" i="7"/>
  <c r="J161" i="7"/>
  <c r="J145" i="7"/>
  <c r="J122" i="7"/>
  <c r="J417" i="2"/>
  <c r="J405" i="2"/>
  <c r="BK393" i="2"/>
  <c r="J381" i="2"/>
  <c r="BK367" i="2"/>
  <c r="BK357" i="2"/>
  <c r="BK348" i="2"/>
  <c r="J342" i="2"/>
  <c r="J331" i="2"/>
  <c r="J318" i="2"/>
  <c r="J312" i="2"/>
  <c r="J306" i="2"/>
  <c r="BK296" i="2"/>
  <c r="BK289" i="2"/>
  <c r="BK279" i="2"/>
  <c r="BK270" i="2"/>
  <c r="BK260" i="2"/>
  <c r="J257" i="2"/>
  <c r="BK251" i="2"/>
  <c r="J243" i="2"/>
  <c r="J235" i="2"/>
  <c r="BK226" i="2"/>
  <c r="BK216" i="2"/>
  <c r="BK206" i="2"/>
  <c r="BK193" i="2"/>
  <c r="BK184" i="2"/>
  <c r="J177" i="2"/>
  <c r="J166" i="2"/>
  <c r="J156" i="2"/>
  <c r="J141" i="2"/>
  <c r="J127" i="2"/>
  <c r="J422" i="2"/>
  <c r="J413" i="2"/>
  <c r="BK405" i="2"/>
  <c r="J393" i="2"/>
  <c r="BK381" i="2"/>
  <c r="BK371" i="2"/>
  <c r="BK363" i="2"/>
  <c r="BK353" i="2"/>
  <c r="BK342" i="2"/>
  <c r="BK331" i="2"/>
  <c r="BK318" i="2"/>
  <c r="BK312" i="2"/>
  <c r="BK306" i="2"/>
  <c r="J296" i="2"/>
  <c r="J289" i="2"/>
  <c r="J279" i="2"/>
  <c r="J270" i="2"/>
  <c r="J260" i="2"/>
  <c r="J251" i="2"/>
  <c r="BK243" i="2"/>
  <c r="BK235" i="2"/>
  <c r="J226" i="2"/>
  <c r="J216" i="2"/>
  <c r="BK197" i="2"/>
  <c r="J188" i="2"/>
  <c r="J181" i="2"/>
  <c r="BK170" i="2"/>
  <c r="BK161" i="2"/>
  <c r="J151" i="2"/>
  <c r="BK141" i="2"/>
  <c r="BK133" i="2"/>
  <c r="AS96" i="1"/>
  <c r="J496" i="3"/>
  <c r="J493" i="3"/>
  <c r="BK482" i="3"/>
  <c r="J473" i="3"/>
  <c r="J467" i="3"/>
  <c r="BK462" i="3"/>
  <c r="J458" i="3"/>
  <c r="BK449" i="3"/>
  <c r="J443" i="3"/>
  <c r="J437" i="3"/>
  <c r="BK428" i="3"/>
  <c r="BK420" i="3"/>
  <c r="J409" i="3"/>
  <c r="BK401" i="3"/>
  <c r="BK394" i="3"/>
  <c r="J390" i="3"/>
  <c r="J382" i="3"/>
  <c r="BK377" i="3"/>
  <c r="BK372" i="3"/>
  <c r="BK368" i="3"/>
  <c r="J364" i="3"/>
  <c r="BK360" i="3"/>
  <c r="BK352" i="3"/>
  <c r="BK344" i="3"/>
  <c r="J341" i="3"/>
  <c r="BK332" i="3"/>
  <c r="BK326" i="3"/>
  <c r="J313" i="3"/>
  <c r="BK303" i="3"/>
  <c r="BK298" i="3"/>
  <c r="BK292" i="3"/>
  <c r="J284" i="3"/>
  <c r="BK278" i="3"/>
  <c r="J271" i="3"/>
  <c r="J266" i="3"/>
  <c r="BK261" i="3"/>
  <c r="J253" i="3"/>
  <c r="J245" i="3"/>
  <c r="BK239" i="3"/>
  <c r="J233" i="3"/>
  <c r="J225" i="3"/>
  <c r="J219" i="3"/>
  <c r="J211" i="3"/>
  <c r="BK205" i="3"/>
  <c r="BK200" i="3"/>
  <c r="J194" i="3"/>
  <c r="J187" i="3"/>
  <c r="BK179" i="3"/>
  <c r="J172" i="3"/>
  <c r="J163" i="3"/>
  <c r="BK157" i="3"/>
  <c r="BK152" i="3"/>
  <c r="BK146" i="3"/>
  <c r="BK143" i="3"/>
  <c r="J138" i="3"/>
  <c r="BK132" i="3"/>
  <c r="J482" i="3"/>
  <c r="BK473" i="3"/>
  <c r="BK467" i="3"/>
  <c r="J462" i="3"/>
  <c r="BK458" i="3"/>
  <c r="J449" i="3"/>
  <c r="BK443" i="3"/>
  <c r="BK437" i="3"/>
  <c r="J428" i="3"/>
  <c r="J420" i="3"/>
  <c r="BK415" i="3"/>
  <c r="BK409" i="3"/>
  <c r="BK399" i="3"/>
  <c r="J392" i="3"/>
  <c r="J385" i="3"/>
  <c r="BK380" i="3"/>
  <c r="J375" i="3"/>
  <c r="J370" i="3"/>
  <c r="J368" i="3"/>
  <c r="BK364" i="3"/>
  <c r="J358" i="3"/>
  <c r="J349" i="3"/>
  <c r="BK341" i="3"/>
  <c r="J332" i="3"/>
  <c r="J326" i="3"/>
  <c r="BK316" i="3"/>
  <c r="J308" i="3"/>
  <c r="BK301" i="3"/>
  <c r="BK295" i="3"/>
  <c r="J289" i="3"/>
  <c r="J280" i="3"/>
  <c r="J273" i="3"/>
  <c r="J268" i="3"/>
  <c r="J264" i="3"/>
  <c r="J258" i="3"/>
  <c r="BK245" i="3"/>
  <c r="J242" i="3"/>
  <c r="J236" i="3"/>
  <c r="BK228" i="3"/>
  <c r="J222" i="3"/>
  <c r="BK216" i="3"/>
  <c r="J205" i="3"/>
  <c r="BK202" i="3"/>
  <c r="BK197" i="3"/>
  <c r="J190" i="3"/>
  <c r="BK183" i="3"/>
  <c r="J177" i="3"/>
  <c r="J169" i="3"/>
  <c r="J160" i="3"/>
  <c r="J154" i="3"/>
  <c r="J149" i="3"/>
  <c r="J140" i="3"/>
  <c r="J135" i="3"/>
  <c r="J262" i="4"/>
  <c r="J252" i="4"/>
  <c r="BK244" i="4"/>
  <c r="J238" i="4"/>
  <c r="BK232" i="4"/>
  <c r="J225" i="4"/>
  <c r="BK218" i="4"/>
  <c r="J210" i="4"/>
  <c r="J203" i="4"/>
  <c r="BK187" i="4"/>
  <c r="J177" i="4"/>
  <c r="J171" i="4"/>
  <c r="BK156" i="4"/>
  <c r="BK148" i="4"/>
  <c r="J137" i="4"/>
  <c r="BK262" i="4"/>
  <c r="BK252" i="4"/>
  <c r="J244" i="4"/>
  <c r="BK238" i="4"/>
  <c r="J232" i="4"/>
  <c r="BK225" i="4"/>
  <c r="J218" i="4"/>
  <c r="J214" i="4"/>
  <c r="J207" i="4"/>
  <c r="BK198" i="4"/>
  <c r="BK182" i="4"/>
  <c r="BK171" i="4"/>
  <c r="J152" i="4"/>
  <c r="J148" i="4"/>
  <c r="BK137" i="4"/>
  <c r="BK368" i="5"/>
  <c r="J366" i="5"/>
  <c r="BK362" i="5"/>
  <c r="BK348" i="5"/>
  <c r="J334" i="5"/>
  <c r="BK322" i="5"/>
  <c r="BK306" i="5"/>
  <c r="J295" i="5"/>
  <c r="J285" i="5"/>
  <c r="BK275" i="5"/>
  <c r="J267" i="5"/>
  <c r="J257" i="5"/>
  <c r="BK245" i="5"/>
  <c r="J237" i="5"/>
  <c r="BK226" i="5"/>
  <c r="BK215" i="5"/>
  <c r="BK205" i="5"/>
  <c r="BK194" i="5"/>
  <c r="BK181" i="5"/>
  <c r="BK177" i="5"/>
  <c r="BK166" i="5"/>
  <c r="J140" i="5"/>
  <c r="BK129" i="5"/>
  <c r="J364" i="5"/>
  <c r="BK354" i="5"/>
  <c r="J341" i="5"/>
  <c r="BK329" i="5"/>
  <c r="J315" i="5"/>
  <c r="J306" i="5"/>
  <c r="BK295" i="5"/>
  <c r="BK285" i="5"/>
  <c r="J275" i="5"/>
  <c r="BK267" i="5"/>
  <c r="BK257" i="5"/>
  <c r="J245" i="5"/>
  <c r="BK237" i="5"/>
  <c r="J226" i="5"/>
  <c r="J215" i="5"/>
  <c r="J200" i="5"/>
  <c r="BK187" i="5"/>
  <c r="J179" i="5"/>
  <c r="BK170" i="5"/>
  <c r="BK158" i="5"/>
  <c r="J149" i="5"/>
  <c r="J135" i="5"/>
  <c r="J228" i="6"/>
  <c r="BK224" i="6"/>
  <c r="BK218" i="6"/>
  <c r="BK212" i="6"/>
  <c r="BK206" i="6"/>
  <c r="BK199" i="6"/>
  <c r="BK194" i="6"/>
  <c r="BK187" i="6"/>
  <c r="J182" i="6"/>
  <c r="BK176" i="6"/>
  <c r="BK170" i="6"/>
  <c r="J165" i="6"/>
  <c r="J159" i="6"/>
  <c r="J155" i="6"/>
  <c r="J149" i="6"/>
  <c r="BK145" i="6"/>
  <c r="BK139" i="6"/>
  <c r="J133" i="6"/>
  <c r="J127" i="6"/>
  <c r="BK121" i="6"/>
  <c r="BK228" i="6"/>
  <c r="J224" i="6"/>
  <c r="J218" i="6"/>
  <c r="J212" i="6"/>
  <c r="J206" i="6"/>
  <c r="J199" i="6"/>
  <c r="J194" i="6"/>
  <c r="J187" i="6"/>
  <c r="BK182" i="6"/>
  <c r="J176" i="6"/>
  <c r="J170" i="6"/>
  <c r="BK165" i="6"/>
  <c r="BK157" i="6"/>
  <c r="BK152" i="6"/>
  <c r="BK147" i="6"/>
  <c r="J142" i="6"/>
  <c r="BK133" i="6"/>
  <c r="BK127" i="6"/>
  <c r="J121" i="6"/>
  <c r="BK198" i="7"/>
  <c r="BK193" i="7"/>
  <c r="BK189" i="7"/>
  <c r="BK180" i="7"/>
  <c r="BK175" i="7"/>
  <c r="J166" i="7"/>
  <c r="J155" i="7"/>
  <c r="BK139" i="7"/>
  <c r="BK134" i="7"/>
  <c r="J128" i="7"/>
  <c r="J175" i="7"/>
  <c r="BK166" i="7"/>
  <c r="BK155" i="7"/>
  <c r="BK128" i="7"/>
  <c r="P126" i="2" l="1"/>
  <c r="T126" i="2"/>
  <c r="P205" i="2"/>
  <c r="R205" i="2"/>
  <c r="P288" i="2"/>
  <c r="R288" i="2"/>
  <c r="BK386" i="2"/>
  <c r="J386" i="2"/>
  <c r="J103" i="2" s="1"/>
  <c r="R386" i="2"/>
  <c r="BK131" i="3"/>
  <c r="J131" i="3"/>
  <c r="J99" i="3" s="1"/>
  <c r="R131" i="3"/>
  <c r="BK168" i="3"/>
  <c r="J168" i="3"/>
  <c r="J100" i="3" s="1"/>
  <c r="R168" i="3"/>
  <c r="BK186" i="3"/>
  <c r="J186" i="3"/>
  <c r="J102" i="3" s="1"/>
  <c r="R186" i="3"/>
  <c r="BK193" i="3"/>
  <c r="J193" i="3"/>
  <c r="J103" i="3" s="1"/>
  <c r="R193" i="3"/>
  <c r="BK283" i="3"/>
  <c r="J283" i="3"/>
  <c r="J104" i="3" s="1"/>
  <c r="R283" i="3"/>
  <c r="BK357" i="3"/>
  <c r="J357" i="3"/>
  <c r="J105" i="3" s="1"/>
  <c r="R357" i="3"/>
  <c r="BK457" i="3"/>
  <c r="J457" i="3"/>
  <c r="J106" i="3" s="1"/>
  <c r="R457" i="3"/>
  <c r="BK469" i="3"/>
  <c r="J469" i="3"/>
  <c r="J108" i="3" s="1"/>
  <c r="T469" i="3"/>
  <c r="P127" i="4"/>
  <c r="T127" i="4"/>
  <c r="BK202" i="4"/>
  <c r="J202" i="4"/>
  <c r="J102" i="4"/>
  <c r="T202" i="4"/>
  <c r="P128" i="5"/>
  <c r="T128" i="5"/>
  <c r="P169" i="5"/>
  <c r="T169" i="5"/>
  <c r="P193" i="5"/>
  <c r="T193" i="5"/>
  <c r="P305" i="5"/>
  <c r="T305" i="5"/>
  <c r="BK333" i="5"/>
  <c r="J333" i="5"/>
  <c r="J104" i="5"/>
  <c r="T333" i="5"/>
  <c r="T332" i="5" s="1"/>
  <c r="P361" i="5"/>
  <c r="P360" i="5"/>
  <c r="R361" i="5"/>
  <c r="R360" i="5" s="1"/>
  <c r="P120" i="6"/>
  <c r="R120" i="6"/>
  <c r="BK190" i="6"/>
  <c r="J190" i="6" s="1"/>
  <c r="J98" i="6" s="1"/>
  <c r="R190" i="6"/>
  <c r="BK202" i="6"/>
  <c r="J202" i="6" s="1"/>
  <c r="J99" i="6" s="1"/>
  <c r="R202" i="6"/>
  <c r="BK126" i="2"/>
  <c r="J126" i="2" s="1"/>
  <c r="J98" i="2" s="1"/>
  <c r="R126" i="2"/>
  <c r="R125" i="2"/>
  <c r="R124" i="2" s="1"/>
  <c r="BK205" i="2"/>
  <c r="J205" i="2"/>
  <c r="J100" i="2"/>
  <c r="T205" i="2"/>
  <c r="BK288" i="2"/>
  <c r="J288" i="2"/>
  <c r="J102" i="2"/>
  <c r="T288" i="2"/>
  <c r="P386" i="2"/>
  <c r="T386" i="2"/>
  <c r="P131" i="3"/>
  <c r="T131" i="3"/>
  <c r="P168" i="3"/>
  <c r="T168" i="3"/>
  <c r="P186" i="3"/>
  <c r="T186" i="3"/>
  <c r="P193" i="3"/>
  <c r="T193" i="3"/>
  <c r="P283" i="3"/>
  <c r="T283" i="3"/>
  <c r="P357" i="3"/>
  <c r="T357" i="3"/>
  <c r="P457" i="3"/>
  <c r="T457" i="3"/>
  <c r="P469" i="3"/>
  <c r="R469" i="3"/>
  <c r="BK127" i="4"/>
  <c r="J127" i="4" s="1"/>
  <c r="J98" i="4" s="1"/>
  <c r="R127" i="4"/>
  <c r="P202" i="4"/>
  <c r="R202" i="4"/>
  <c r="BK128" i="5"/>
  <c r="J128" i="5"/>
  <c r="J98" i="5"/>
  <c r="R128" i="5"/>
  <c r="BK169" i="5"/>
  <c r="J169" i="5"/>
  <c r="J99" i="5"/>
  <c r="R169" i="5"/>
  <c r="BK193" i="5"/>
  <c r="J193" i="5"/>
  <c r="J100" i="5"/>
  <c r="R193" i="5"/>
  <c r="BK305" i="5"/>
  <c r="J305" i="5"/>
  <c r="J101" i="5"/>
  <c r="R305" i="5"/>
  <c r="P333" i="5"/>
  <c r="P332" i="5"/>
  <c r="R333" i="5"/>
  <c r="R332" i="5" s="1"/>
  <c r="BK361" i="5"/>
  <c r="J361" i="5"/>
  <c r="J106" i="5"/>
  <c r="T361" i="5"/>
  <c r="T360" i="5"/>
  <c r="BK120" i="6"/>
  <c r="J120" i="6" s="1"/>
  <c r="J97" i="6" s="1"/>
  <c r="BK119" i="6"/>
  <c r="J119" i="6" s="1"/>
  <c r="T120" i="6"/>
  <c r="P190" i="6"/>
  <c r="T190" i="6"/>
  <c r="P202" i="6"/>
  <c r="T202" i="6"/>
  <c r="BK121" i="7"/>
  <c r="J121" i="7"/>
  <c r="J98" i="7" s="1"/>
  <c r="P121" i="7"/>
  <c r="R121" i="7"/>
  <c r="T121" i="7"/>
  <c r="BK154" i="7"/>
  <c r="J154" i="7"/>
  <c r="J99" i="7"/>
  <c r="P154" i="7"/>
  <c r="R154" i="7"/>
  <c r="T154" i="7"/>
  <c r="BK282" i="2"/>
  <c r="J282" i="2"/>
  <c r="J101" i="2" s="1"/>
  <c r="BK421" i="2"/>
  <c r="J421" i="2"/>
  <c r="J104" i="2"/>
  <c r="BK182" i="3"/>
  <c r="J182" i="3"/>
  <c r="J101" i="3"/>
  <c r="BK466" i="3"/>
  <c r="J466" i="3" s="1"/>
  <c r="J107" i="3" s="1"/>
  <c r="BK181" i="4"/>
  <c r="J181" i="4"/>
  <c r="J99" i="4" s="1"/>
  <c r="BK186" i="4"/>
  <c r="J186" i="4"/>
  <c r="J100" i="4"/>
  <c r="BK197" i="4"/>
  <c r="J197" i="4"/>
  <c r="J101" i="4"/>
  <c r="BK251" i="4"/>
  <c r="J251" i="4" s="1"/>
  <c r="J103" i="4" s="1"/>
  <c r="BK256" i="4"/>
  <c r="J256" i="4"/>
  <c r="J104" i="4" s="1"/>
  <c r="BK261" i="4"/>
  <c r="J261" i="4"/>
  <c r="J105" i="4"/>
  <c r="BK328" i="5"/>
  <c r="J328" i="5"/>
  <c r="J102" i="5"/>
  <c r="E85" i="7"/>
  <c r="F91" i="7"/>
  <c r="F92" i="7"/>
  <c r="J113" i="7"/>
  <c r="J115" i="7"/>
  <c r="J116" i="7"/>
  <c r="BE122" i="7"/>
  <c r="BE170" i="7"/>
  <c r="BE128" i="7"/>
  <c r="BE134" i="7"/>
  <c r="BE139" i="7"/>
  <c r="BE145" i="7"/>
  <c r="BE155" i="7"/>
  <c r="BE161" i="7"/>
  <c r="BE166" i="7"/>
  <c r="BE175" i="7"/>
  <c r="BE180" i="7"/>
  <c r="BE189" i="7"/>
  <c r="BE193" i="7"/>
  <c r="BE198" i="7"/>
  <c r="BK127" i="5"/>
  <c r="J91" i="6"/>
  <c r="J92" i="6"/>
  <c r="E109" i="6"/>
  <c r="F115" i="6"/>
  <c r="F116" i="6"/>
  <c r="BE124" i="6"/>
  <c r="BE130" i="6"/>
  <c r="BE136" i="6"/>
  <c r="BE145" i="6"/>
  <c r="BE147" i="6"/>
  <c r="BE152" i="6"/>
  <c r="BE157" i="6"/>
  <c r="BE162" i="6"/>
  <c r="BE165" i="6"/>
  <c r="BE170" i="6"/>
  <c r="BE173" i="6"/>
  <c r="BE182" i="6"/>
  <c r="BE184" i="6"/>
  <c r="BE187" i="6"/>
  <c r="BE199" i="6"/>
  <c r="BE203" i="6"/>
  <c r="BE206" i="6"/>
  <c r="BE218" i="6"/>
  <c r="BE224" i="6"/>
  <c r="BE226" i="6"/>
  <c r="BE228" i="6"/>
  <c r="BE231" i="6"/>
  <c r="J89" i="6"/>
  <c r="BE121" i="6"/>
  <c r="BE127" i="6"/>
  <c r="BE133" i="6"/>
  <c r="BE139" i="6"/>
  <c r="BE142" i="6"/>
  <c r="BE149" i="6"/>
  <c r="BE155" i="6"/>
  <c r="BE159" i="6"/>
  <c r="BE168" i="6"/>
  <c r="BE176" i="6"/>
  <c r="BE179" i="6"/>
  <c r="BE191" i="6"/>
  <c r="BE194" i="6"/>
  <c r="BE197" i="6"/>
  <c r="BE209" i="6"/>
  <c r="BE212" i="6"/>
  <c r="BE215" i="6"/>
  <c r="BE221" i="6"/>
  <c r="E85" i="5"/>
  <c r="J89" i="5"/>
  <c r="J91" i="5"/>
  <c r="F92" i="5"/>
  <c r="F122" i="5"/>
  <c r="J123" i="5"/>
  <c r="BE135" i="5"/>
  <c r="BE158" i="5"/>
  <c r="BE177" i="5"/>
  <c r="BE187" i="5"/>
  <c r="BE194" i="5"/>
  <c r="BE205" i="5"/>
  <c r="BE221" i="5"/>
  <c r="BE237" i="5"/>
  <c r="BE250" i="5"/>
  <c r="BE257" i="5"/>
  <c r="BE271" i="5"/>
  <c r="BE285" i="5"/>
  <c r="BE290" i="5"/>
  <c r="BE300" i="5"/>
  <c r="BE306" i="5"/>
  <c r="BE322" i="5"/>
  <c r="BE334" i="5"/>
  <c r="BE362" i="5"/>
  <c r="BE364" i="5"/>
  <c r="BE366" i="5"/>
  <c r="BE129" i="5"/>
  <c r="BE140" i="5"/>
  <c r="BE149" i="5"/>
  <c r="BE166" i="5"/>
  <c r="BE170" i="5"/>
  <c r="BE179" i="5"/>
  <c r="BE181" i="5"/>
  <c r="BE200" i="5"/>
  <c r="BE215" i="5"/>
  <c r="BE226" i="5"/>
  <c r="BE232" i="5"/>
  <c r="BE241" i="5"/>
  <c r="BE245" i="5"/>
  <c r="BE262" i="5"/>
  <c r="BE267" i="5"/>
  <c r="BE275" i="5"/>
  <c r="BE279" i="5"/>
  <c r="BE295" i="5"/>
  <c r="BE311" i="5"/>
  <c r="BE315" i="5"/>
  <c r="BE329" i="5"/>
  <c r="BE341" i="5"/>
  <c r="BE348" i="5"/>
  <c r="BE354" i="5"/>
  <c r="BE368" i="5"/>
  <c r="J91" i="4"/>
  <c r="J92" i="4"/>
  <c r="E115" i="4"/>
  <c r="F121" i="4"/>
  <c r="BE128" i="4"/>
  <c r="BE144" i="4"/>
  <c r="BE156" i="4"/>
  <c r="BE160" i="4"/>
  <c r="BE171" i="4"/>
  <c r="BE174" i="4"/>
  <c r="BE182" i="4"/>
  <c r="BE187" i="4"/>
  <c r="BE203" i="4"/>
  <c r="BE207" i="4"/>
  <c r="BE214" i="4"/>
  <c r="BE222" i="4"/>
  <c r="BE225" i="4"/>
  <c r="BE232" i="4"/>
  <c r="BE235" i="4"/>
  <c r="BE238" i="4"/>
  <c r="BE241" i="4"/>
  <c r="BE252" i="4"/>
  <c r="BE257" i="4"/>
  <c r="BE262" i="4"/>
  <c r="J89" i="4"/>
  <c r="F92" i="4"/>
  <c r="BE137" i="4"/>
  <c r="BE148" i="4"/>
  <c r="BE152" i="4"/>
  <c r="BE177" i="4"/>
  <c r="BE198" i="4"/>
  <c r="BE210" i="4"/>
  <c r="BE218" i="4"/>
  <c r="BE229" i="4"/>
  <c r="BE244" i="4"/>
  <c r="BE247" i="4"/>
  <c r="E85" i="3"/>
  <c r="J124" i="3"/>
  <c r="F127" i="3"/>
  <c r="BE138" i="3"/>
  <c r="BE143" i="3"/>
  <c r="BE146" i="3"/>
  <c r="BE157" i="3"/>
  <c r="BE179" i="3"/>
  <c r="BE190" i="3"/>
  <c r="BE194" i="3"/>
  <c r="BE200" i="3"/>
  <c r="BE205" i="3"/>
  <c r="BE211" i="3"/>
  <c r="BE216" i="3"/>
  <c r="BE222" i="3"/>
  <c r="BE228" i="3"/>
  <c r="BE233" i="3"/>
  <c r="BE242" i="3"/>
  <c r="BE245" i="3"/>
  <c r="BE248" i="3"/>
  <c r="BE261" i="3"/>
  <c r="BE264" i="3"/>
  <c r="BE268" i="3"/>
  <c r="BE273" i="3"/>
  <c r="BE280" i="3"/>
  <c r="BE284" i="3"/>
  <c r="BE298" i="3"/>
  <c r="BE308" i="3"/>
  <c r="BE313" i="3"/>
  <c r="BE319" i="3"/>
  <c r="BE329" i="3"/>
  <c r="BE334" i="3"/>
  <c r="BE341" i="3"/>
  <c r="BE352" i="3"/>
  <c r="BE360" i="3"/>
  <c r="BE368" i="3"/>
  <c r="BE372" i="3"/>
  <c r="BE377" i="3"/>
  <c r="BE385" i="3"/>
  <c r="BE394" i="3"/>
  <c r="BE404" i="3"/>
  <c r="BE423" i="3"/>
  <c r="BE437" i="3"/>
  <c r="BE440" i="3"/>
  <c r="BE443" i="3"/>
  <c r="BE449" i="3"/>
  <c r="BE452" i="3"/>
  <c r="BE470" i="3"/>
  <c r="BE487" i="3"/>
  <c r="BE132" i="3"/>
  <c r="BE135" i="3"/>
  <c r="BE140" i="3"/>
  <c r="BE149" i="3"/>
  <c r="BE152" i="3"/>
  <c r="BE154" i="3"/>
  <c r="BE160" i="3"/>
  <c r="BE163" i="3"/>
  <c r="BE169" i="3"/>
  <c r="BE172" i="3"/>
  <c r="BE177" i="3"/>
  <c r="BE183" i="3"/>
  <c r="BE187" i="3"/>
  <c r="BE197" i="3"/>
  <c r="BE202" i="3"/>
  <c r="BE208" i="3"/>
  <c r="BE219" i="3"/>
  <c r="BE225" i="3"/>
  <c r="BE236" i="3"/>
  <c r="BE239" i="3"/>
  <c r="BE253" i="3"/>
  <c r="BE258" i="3"/>
  <c r="BE266" i="3"/>
  <c r="BE271" i="3"/>
  <c r="BE278" i="3"/>
  <c r="BE289" i="3"/>
  <c r="BE292" i="3"/>
  <c r="BE295" i="3"/>
  <c r="BE301" i="3"/>
  <c r="BE303" i="3"/>
  <c r="BE316" i="3"/>
  <c r="BE326" i="3"/>
  <c r="BE332" i="3"/>
  <c r="BE344" i="3"/>
  <c r="BE349" i="3"/>
  <c r="BE358" i="3"/>
  <c r="BE362" i="3"/>
  <c r="BE364" i="3"/>
  <c r="BE366" i="3"/>
  <c r="BE370" i="3"/>
  <c r="BE375" i="3"/>
  <c r="BE380" i="3"/>
  <c r="BE382" i="3"/>
  <c r="BE390" i="3"/>
  <c r="BE392" i="3"/>
  <c r="BE399" i="3"/>
  <c r="BE401" i="3"/>
  <c r="BE409" i="3"/>
  <c r="BE415" i="3"/>
  <c r="BE417" i="3"/>
  <c r="BE420" i="3"/>
  <c r="BE428" i="3"/>
  <c r="BE434" i="3"/>
  <c r="BE446" i="3"/>
  <c r="BE458" i="3"/>
  <c r="BE460" i="3"/>
  <c r="BE462" i="3"/>
  <c r="BE464" i="3"/>
  <c r="BE467" i="3"/>
  <c r="BE473" i="3"/>
  <c r="BE479" i="3"/>
  <c r="BE482" i="3"/>
  <c r="BE493" i="3"/>
  <c r="BE496" i="3"/>
  <c r="J89" i="2"/>
  <c r="J91" i="2"/>
  <c r="E114" i="2"/>
  <c r="F120" i="2"/>
  <c r="F121" i="2"/>
  <c r="BE127" i="2"/>
  <c r="BE137" i="2"/>
  <c r="BE151" i="2"/>
  <c r="BE161" i="2"/>
  <c r="BE170" i="2"/>
  <c r="BE177" i="2"/>
  <c r="BE184" i="2"/>
  <c r="BE193" i="2"/>
  <c r="BE210" i="2"/>
  <c r="BE216" i="2"/>
  <c r="BE226" i="2"/>
  <c r="BE230" i="2"/>
  <c r="BE239" i="2"/>
  <c r="BE243" i="2"/>
  <c r="BE254" i="2"/>
  <c r="BE257" i="2"/>
  <c r="BE270" i="2"/>
  <c r="BE279" i="2"/>
  <c r="BE283" i="2"/>
  <c r="BE289" i="2"/>
  <c r="BE293" i="2"/>
  <c r="BE301" i="2"/>
  <c r="BE309" i="2"/>
  <c r="BE312" i="2"/>
  <c r="BE324" i="2"/>
  <c r="BE337" i="2"/>
  <c r="BE345" i="2"/>
  <c r="BE348" i="2"/>
  <c r="BE371" i="2"/>
  <c r="BE393" i="2"/>
  <c r="BE397" i="2"/>
  <c r="BE413" i="2"/>
  <c r="BE417" i="2"/>
  <c r="BE422" i="2"/>
  <c r="J92" i="2"/>
  <c r="BE133" i="2"/>
  <c r="BE141" i="2"/>
  <c r="BE156" i="2"/>
  <c r="BE166" i="2"/>
  <c r="BE181" i="2"/>
  <c r="BE188" i="2"/>
  <c r="BE197" i="2"/>
  <c r="BE206" i="2"/>
  <c r="BE222" i="2"/>
  <c r="BE235" i="2"/>
  <c r="BE247" i="2"/>
  <c r="BE251" i="2"/>
  <c r="BE260" i="2"/>
  <c r="BE264" i="2"/>
  <c r="BE273" i="2"/>
  <c r="BE296" i="2"/>
  <c r="BE306" i="2"/>
  <c r="BE315" i="2"/>
  <c r="BE318" i="2"/>
  <c r="BE331" i="2"/>
  <c r="BE342" i="2"/>
  <c r="BE353" i="2"/>
  <c r="BE357" i="2"/>
  <c r="BE363" i="2"/>
  <c r="BE367" i="2"/>
  <c r="BE376" i="2"/>
  <c r="BE381" i="2"/>
  <c r="BE387" i="2"/>
  <c r="BE405" i="2"/>
  <c r="BE409" i="2"/>
  <c r="F34" i="2"/>
  <c r="BA95" i="1"/>
  <c r="F37" i="2"/>
  <c r="BD95" i="1"/>
  <c r="F35" i="2"/>
  <c r="BB95" i="1"/>
  <c r="F36" i="3"/>
  <c r="BA97" i="1"/>
  <c r="BA96" i="1" s="1"/>
  <c r="AW96" i="1" s="1"/>
  <c r="F39" i="3"/>
  <c r="BD97" i="1"/>
  <c r="BD96" i="1" s="1"/>
  <c r="F35" i="4"/>
  <c r="BB98" i="1"/>
  <c r="F36" i="4"/>
  <c r="BC98" i="1" s="1"/>
  <c r="F34" i="5"/>
  <c r="BA99" i="1"/>
  <c r="F37" i="5"/>
  <c r="BD99" i="1" s="1"/>
  <c r="F36" i="5"/>
  <c r="BC99" i="1"/>
  <c r="F35" i="6"/>
  <c r="BB100" i="1" s="1"/>
  <c r="F37" i="6"/>
  <c r="BD100" i="1"/>
  <c r="J34" i="7"/>
  <c r="AW101" i="1" s="1"/>
  <c r="F35" i="7"/>
  <c r="BB101" i="1"/>
  <c r="J34" i="2"/>
  <c r="AW95" i="1" s="1"/>
  <c r="AS94" i="1"/>
  <c r="F36" i="2"/>
  <c r="BC95" i="1"/>
  <c r="F37" i="3"/>
  <c r="BB97" i="1"/>
  <c r="BB96" i="1"/>
  <c r="AX96" i="1"/>
  <c r="F38" i="3"/>
  <c r="BC97" i="1"/>
  <c r="BC96" i="1"/>
  <c r="AY96" i="1"/>
  <c r="J36" i="3"/>
  <c r="AW97" i="1"/>
  <c r="J34" i="4"/>
  <c r="AW98" i="1"/>
  <c r="F34" i="4"/>
  <c r="BA98" i="1"/>
  <c r="F37" i="4"/>
  <c r="BD98" i="1"/>
  <c r="J34" i="5"/>
  <c r="AW99" i="1"/>
  <c r="F35" i="5"/>
  <c r="BB99" i="1"/>
  <c r="J34" i="6"/>
  <c r="AW100" i="1" s="1"/>
  <c r="F34" i="6"/>
  <c r="BA100" i="1"/>
  <c r="F36" i="6"/>
  <c r="BC100" i="1" s="1"/>
  <c r="F34" i="7"/>
  <c r="BA101" i="1"/>
  <c r="F36" i="7"/>
  <c r="BC101" i="1" s="1"/>
  <c r="F37" i="7"/>
  <c r="BD101" i="1"/>
  <c r="J96" i="6" l="1"/>
  <c r="J30" i="6"/>
  <c r="T120" i="7"/>
  <c r="T119" i="7"/>
  <c r="P120" i="7"/>
  <c r="P119" i="7" s="1"/>
  <c r="AU101" i="1" s="1"/>
  <c r="T119" i="6"/>
  <c r="P130" i="3"/>
  <c r="AU97" i="1" s="1"/>
  <c r="AU96" i="1" s="1"/>
  <c r="R119" i="6"/>
  <c r="T127" i="5"/>
  <c r="T126" i="5" s="1"/>
  <c r="T126" i="4"/>
  <c r="T125" i="4"/>
  <c r="R130" i="3"/>
  <c r="T125" i="2"/>
  <c r="T124" i="2" s="1"/>
  <c r="R120" i="7"/>
  <c r="R119" i="7"/>
  <c r="R127" i="5"/>
  <c r="R126" i="5" s="1"/>
  <c r="R126" i="4"/>
  <c r="R125" i="4"/>
  <c r="T130" i="3"/>
  <c r="P119" i="6"/>
  <c r="AU100" i="1"/>
  <c r="P127" i="5"/>
  <c r="P126" i="5" s="1"/>
  <c r="AU99" i="1" s="1"/>
  <c r="P126" i="4"/>
  <c r="P125" i="4"/>
  <c r="AU98" i="1" s="1"/>
  <c r="P125" i="2"/>
  <c r="P124" i="2"/>
  <c r="AU95" i="1"/>
  <c r="AG100" i="1"/>
  <c r="BK125" i="2"/>
  <c r="J125" i="2"/>
  <c r="J97" i="2"/>
  <c r="BK130" i="3"/>
  <c r="J130" i="3" s="1"/>
  <c r="J32" i="3" s="1"/>
  <c r="AG97" i="1" s="1"/>
  <c r="BK126" i="4"/>
  <c r="J126" i="4"/>
  <c r="J97" i="4" s="1"/>
  <c r="BK332" i="5"/>
  <c r="J332" i="5"/>
  <c r="J103" i="5"/>
  <c r="BK360" i="5"/>
  <c r="J360" i="5" s="1"/>
  <c r="J105" i="5" s="1"/>
  <c r="BK120" i="7"/>
  <c r="J120" i="7" s="1"/>
  <c r="J97" i="7" s="1"/>
  <c r="J127" i="5"/>
  <c r="J97" i="5"/>
  <c r="J33" i="2"/>
  <c r="AV95" i="1" s="1"/>
  <c r="AT95" i="1" s="1"/>
  <c r="F33" i="2"/>
  <c r="AZ95" i="1" s="1"/>
  <c r="F35" i="3"/>
  <c r="AZ97" i="1"/>
  <c r="AZ96" i="1" s="1"/>
  <c r="AV96" i="1" s="1"/>
  <c r="AT96" i="1" s="1"/>
  <c r="J33" i="4"/>
  <c r="AV98" i="1" s="1"/>
  <c r="AT98" i="1" s="1"/>
  <c r="J33" i="5"/>
  <c r="AV99" i="1" s="1"/>
  <c r="AT99" i="1" s="1"/>
  <c r="J33" i="6"/>
  <c r="AV100" i="1"/>
  <c r="AT100" i="1" s="1"/>
  <c r="AN100" i="1" s="1"/>
  <c r="F33" i="7"/>
  <c r="AZ101" i="1"/>
  <c r="BB94" i="1"/>
  <c r="W31" i="1" s="1"/>
  <c r="J35" i="3"/>
  <c r="AV97" i="1"/>
  <c r="AT97" i="1" s="1"/>
  <c r="F33" i="4"/>
  <c r="AZ98" i="1"/>
  <c r="F33" i="5"/>
  <c r="AZ99" i="1" s="1"/>
  <c r="F33" i="6"/>
  <c r="AZ100" i="1"/>
  <c r="BD94" i="1"/>
  <c r="W33" i="1" s="1"/>
  <c r="BC94" i="1"/>
  <c r="W32" i="1"/>
  <c r="J33" i="7"/>
  <c r="AV101" i="1" s="1"/>
  <c r="AT101" i="1" s="1"/>
  <c r="BA94" i="1"/>
  <c r="W30" i="1"/>
  <c r="AN97" i="1" l="1"/>
  <c r="AG96" i="1"/>
  <c r="AN96" i="1" s="1"/>
  <c r="BK124" i="2"/>
  <c r="J124" i="2"/>
  <c r="J96" i="2" s="1"/>
  <c r="J98" i="3"/>
  <c r="BK125" i="4"/>
  <c r="J125" i="4"/>
  <c r="J30" i="4" s="1"/>
  <c r="AG98" i="1" s="1"/>
  <c r="BK126" i="5"/>
  <c r="J126" i="5"/>
  <c r="J96" i="5"/>
  <c r="BK119" i="7"/>
  <c r="J119" i="7" s="1"/>
  <c r="J96" i="7" s="1"/>
  <c r="J39" i="6"/>
  <c r="J41" i="3"/>
  <c r="AU94" i="1"/>
  <c r="AW94" i="1"/>
  <c r="AK30" i="1" s="1"/>
  <c r="AX94" i="1"/>
  <c r="AZ94" i="1"/>
  <c r="W29" i="1"/>
  <c r="AY94" i="1"/>
  <c r="J39" i="4" l="1"/>
  <c r="J96" i="4"/>
  <c r="AN98" i="1"/>
  <c r="J30" i="2"/>
  <c r="AG95" i="1" s="1"/>
  <c r="J30" i="5"/>
  <c r="AG99" i="1"/>
  <c r="AN99" i="1"/>
  <c r="AV94" i="1"/>
  <c r="AK29" i="1" s="1"/>
  <c r="J30" i="7"/>
  <c r="AG101" i="1"/>
  <c r="J39" i="2" l="1"/>
  <c r="J39" i="7"/>
  <c r="J39" i="5"/>
  <c r="AN95" i="1"/>
  <c r="AN101" i="1"/>
  <c r="AG94" i="1"/>
  <c r="AK26" i="1"/>
  <c r="AK35" i="1"/>
  <c r="AT94" i="1"/>
  <c r="AN94" i="1" s="1"/>
</calcChain>
</file>

<file path=xl/sharedStrings.xml><?xml version="1.0" encoding="utf-8"?>
<sst xmlns="http://schemas.openxmlformats.org/spreadsheetml/2006/main" count="12165" uniqueCount="1777">
  <si>
    <t>Export Komplet</t>
  </si>
  <si>
    <t/>
  </si>
  <si>
    <t>2.0</t>
  </si>
  <si>
    <t>False</t>
  </si>
  <si>
    <t>{df07950f-0f84-4afc-81fa-90cbdcba1fb2}</t>
  </si>
  <si>
    <t>&gt;&gt;  skryté sloupce  &lt;&lt;</t>
  </si>
  <si>
    <t>0,01</t>
  </si>
  <si>
    <t>21</t>
  </si>
  <si>
    <t>15</t>
  </si>
  <si>
    <t>REKAPITULACE STAVBY</t>
  </si>
  <si>
    <t>v ---  níže se nacházejí doplnkové a pomocné údaje k sestavám  --- v</t>
  </si>
  <si>
    <t>Návod na vyplnění</t>
  </si>
  <si>
    <t>0,001</t>
  </si>
  <si>
    <t>Kód:</t>
  </si>
  <si>
    <t>672942023</t>
  </si>
  <si>
    <t>Měnit lze pouze buňky se žlutým podbarvením!_x000D_
_x000D_
1) na prvním listu Rekapitulace stavby vyplňte v sestavě_x000D_
_x000D_
    a) Souhrnný list_x000D_
       - údaje o Uchazeči_x000D_
         (přenesou se do ostatních sestav i v jiných listech)_x000D_
_x000D_
    b) Rekapitulace objektů_x000D_
       - potřebné Ostatní náklady_x000D_
_x000D_
2) na vybraných listech vyplňte v sestavě_x000D_
_x000D_
    a) Krycí list_x000D_
       - údaje o Uchazeči, pokud se liší od údajů o Uchazeči na Souhrnném listu_x000D_
         (údaje se přenesou do ostatních sestav v daném listu)_x000D_
_x000D_
    b) Rekapitulace rozpočtu_x000D_
       - potřebné Ostatní náklady_x000D_
_x000D_
    c) Celkové náklady za stavbu_x000D_
       - ceny u položek_x000D_
       - množství, pokud má žluté podbarvení_x000D_
       - a v případě potřeby poznámku (ta je ve skrytém sloupci)</t>
  </si>
  <si>
    <t>Stavba:</t>
  </si>
  <si>
    <t>PD - Regenerace sídliště Nádražní II etapa - ČÁST A</t>
  </si>
  <si>
    <t>KSO:</t>
  </si>
  <si>
    <t>CC-CZ:</t>
  </si>
  <si>
    <t>Místo:</t>
  </si>
  <si>
    <t xml:space="preserve"> </t>
  </si>
  <si>
    <t>Datum:</t>
  </si>
  <si>
    <t>Zadavatel:</t>
  </si>
  <si>
    <t>IČ:</t>
  </si>
  <si>
    <t>DIČ:</t>
  </si>
  <si>
    <t>Uchazeč:</t>
  </si>
  <si>
    <t>Vyplň údaj</t>
  </si>
  <si>
    <t>Projektant:</t>
  </si>
  <si>
    <t>True</t>
  </si>
  <si>
    <t>Zpracovatel:</t>
  </si>
  <si>
    <t>Poznámka:</t>
  </si>
  <si>
    <t>Cena bez DPH</t>
  </si>
  <si>
    <t>Sazba daně</t>
  </si>
  <si>
    <t>Základ daně</t>
  </si>
  <si>
    <t>Výše daně</t>
  </si>
  <si>
    <t>DPH</t>
  </si>
  <si>
    <t>základní</t>
  </si>
  <si>
    <t>snížená</t>
  </si>
  <si>
    <t>zákl. přenesená</t>
  </si>
  <si>
    <t>sníž. přenesená</t>
  </si>
  <si>
    <t>nulová</t>
  </si>
  <si>
    <t>Cena s DPH</t>
  </si>
  <si>
    <t>v</t>
  </si>
  <si>
    <t>CZK</t>
  </si>
  <si>
    <t>Projektant</t>
  </si>
  <si>
    <t>Zpracovatel</t>
  </si>
  <si>
    <t>Datum a podpis:</t>
  </si>
  <si>
    <t>Razítko</t>
  </si>
  <si>
    <t>Objednavatel</t>
  </si>
  <si>
    <t>Uchazeč</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</si>
  <si>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</si>
  <si>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</si>
  <si>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</si>
  <si>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</si>
  <si>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</si>
  <si>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</si>
  <si>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</si>
  <si>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</si>
  <si>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</si>
  <si>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</si>
  <si>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</si>
  <si>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</si>
  <si>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</si>
  <si>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</si>
  <si>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</si>
  <si>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</si>
  <si>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</si>
  <si>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</si>
  <si>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</si>
  <si>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 rozpočtů</t>
  </si>
  <si>
    <t>D</t>
  </si>
  <si>
    <t>0</t>
  </si>
  <si>
    <t>###NOIMPORT###</t>
  </si>
  <si>
    <t>IMPORT</t>
  </si>
  <si>
    <t>{00000000-0000-0000-0000-000000000000}</t>
  </si>
  <si>
    <t>/</t>
  </si>
  <si>
    <t>část - A</t>
  </si>
  <si>
    <t>SO - 101 - komunikace</t>
  </si>
  <si>
    <t>STA</t>
  </si>
  <si>
    <t>1</t>
  </si>
  <si>
    <t>{5ca25bac-161c-4ce5-9878-856ce7ab554b}</t>
  </si>
  <si>
    <t>2</t>
  </si>
  <si>
    <t>{cdd49580-a7d9-4447-9dd2-0910d9cde7b1}</t>
  </si>
  <si>
    <t>SO 201</t>
  </si>
  <si>
    <t>Most na ulici u Střelnice</t>
  </si>
  <si>
    <t>Soupis</t>
  </si>
  <si>
    <t>{d95d5cb4-4b52-41c1-842f-5a105e0c790d}</t>
  </si>
  <si>
    <t>301</t>
  </si>
  <si>
    <t>{0bb91926-d160-45be-9603-773a5b64369e}</t>
  </si>
  <si>
    <t>{7b940278-c2e3-402e-b1ac-80744ac01afc}</t>
  </si>
  <si>
    <t>{9536c2dd-9fdc-4f63-9e4d-bf8bdb87eca9}</t>
  </si>
  <si>
    <t xml:space="preserve"> VRN</t>
  </si>
  <si>
    <t>{f13acf41-83d2-40b2-904c-abded6ac89c6}</t>
  </si>
  <si>
    <t>KRYCÍ LIST SOUPISU PRACÍ</t>
  </si>
  <si>
    <t>Objekt:</t>
  </si>
  <si>
    <t>část - A - SO - 101 - komunikace</t>
  </si>
  <si>
    <t>REKAPITULACE ČLENĚNÍ SOUPISU PRACÍ</t>
  </si>
  <si>
    <t>Kód dílu - Popis</t>
  </si>
  <si>
    <t>Cena celkem [CZK]</t>
  </si>
  <si>
    <t>Náklady ze soupisu prací</t>
  </si>
  <si>
    <t>-1</t>
  </si>
  <si>
    <t>HSV - Práce a dodávky HSV</t>
  </si>
  <si>
    <t xml:space="preserve">    1 - Zemní práce</t>
  </si>
  <si>
    <t xml:space="preserve">    4 - Vodorovné konstrukce</t>
  </si>
  <si>
    <t xml:space="preserve">    5 - Komunikace pozemní</t>
  </si>
  <si>
    <t xml:space="preserve">    8 - Trubní vedení</t>
  </si>
  <si>
    <t xml:space="preserve">    9 - Ostatní konstrukce a práce, bourání</t>
  </si>
  <si>
    <t xml:space="preserve">    997 - Přesun sutě</t>
  </si>
  <si>
    <t xml:space="preserve">    998 - Přesun hmot</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</si>
  <si>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</si>
  <si>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</si>
  <si>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</si>
  <si>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</si>
  <si>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</si>
  <si>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</si>
  <si>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</si>
  <si>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</si>
  <si>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</si>
  <si>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</si>
  <si>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</si>
  <si>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</si>
  <si>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</si>
  <si>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</si>
  <si>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</si>
  <si>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</si>
  <si>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Zemní práce</t>
  </si>
  <si>
    <t>K</t>
  </si>
  <si>
    <t>113106121</t>
  </si>
  <si>
    <t>Rozebrání dlažeb z betonových nebo kamenných dlaždic komunikací pro pěší ručně</t>
  </si>
  <si>
    <t>m2</t>
  </si>
  <si>
    <t>CS ÚRS 2023 01</t>
  </si>
  <si>
    <t>4</t>
  </si>
  <si>
    <t>151966709</t>
  </si>
  <si>
    <t>PP</t>
  </si>
  <si>
    <t>Rozebrání dlažeb komunikací pro pěší s přemístěním hmot na skládku na vzdálenost do 3 m nebo s naložením na dopravní prostředek s ložem z kameniva nebo živice a s jakoukoliv výplní spár ručně z betonových nebo kameninových dlaždic, desek nebo tvarovek</t>
  </si>
  <si>
    <t>Online PSC</t>
  </si>
  <si>
    <t>https://podminky.urs.cz/item/CS_URS_2023_01/113106121</t>
  </si>
  <si>
    <t>PSC</t>
  </si>
  <si>
    <t xml:space="preserve">Poznámka k souboru cen:_x000D_
1. Ceny jsou určeny pro rozebrání dlažeb včetně odstranění lože. 2. Ceny nelze použít pro rozebrání dlažeb uložených do betonového lože nebo do cementové malty, které se oceňují cenami pro odstranění podkladů nebo krytů z betonu prostého souboru cen 113 10-7. Pro volbu těchto cen je rozhodující tloušťka bourané dlažby včetně lože nebo podkladu. 3. V cenách nejsou započteny náklady na popř. nutné očištění: a) dlažebních nebo mozaikových kostek, které se oceňuje cenami souboru cen 979 07-11 Očištění vybouraných dlažebních kostek části C01, b) betonových, kameninových nebo kamenných desek nebo dlaždic, které se oceňuje cenami souboru cen 979 0 . - . . Očištění vybouraných obrubníků, krajníků, desek nebo dílců části C01. 4. Přemístění vybourané dlažby včetně materiálu z lože a spár na vzdálenost přes 3 m se oceňuje cenami souborů cen 997 22-1 Vodorovná doprava suti a vybouraných hmot. </t>
  </si>
  <si>
    <t>VV</t>
  </si>
  <si>
    <t>"odstranění betonové dlažby  stávající  " 200</t>
  </si>
  <si>
    <t>Součet</t>
  </si>
  <si>
    <t>113106162</t>
  </si>
  <si>
    <t>Rozebrání dlažeb vozovek z drobných kostek s ložem ze živice ručně</t>
  </si>
  <si>
    <t>272703891</t>
  </si>
  <si>
    <t>Rozebrání dlažeb a dílců vozovek a ploch s přemístěním hmot na skládku na vzdálenost do 3 m nebo s naložením na dopravní prostředek, s jakoukoliv výplní spár ručně z drobných kostek nebo odseků s ložem ze živice</t>
  </si>
  <si>
    <t>https://podminky.urs.cz/item/CS_URS_2023_01/113106162</t>
  </si>
  <si>
    <t>"stávající jednořádek a dvojřádek kolem komunikace " 14</t>
  </si>
  <si>
    <t>3</t>
  </si>
  <si>
    <t>113107321</t>
  </si>
  <si>
    <t>Odstranění podkladu z kameniva drceného tl do 100 mm strojně pl do 50 m2</t>
  </si>
  <si>
    <t>-262213892</t>
  </si>
  <si>
    <t>Odstranění podkladů nebo krytů strojně plochy jednotlivě do 50 m2 s přemístěním hmot na skládku na vzdálenost do 3 m nebo s naložením na dopravní prostředek z kameniva hrubého drceného, o tl. vrstvy do 100 mm</t>
  </si>
  <si>
    <t>https://podminky.urs.cz/item/CS_URS_2023_01/113107321</t>
  </si>
  <si>
    <t xml:space="preserve">"odstranění stav.pod. v místě komunikace , pro nový chodník. chodník 300 =100freza,100nev.podklad,+převýš.100 )" 30 </t>
  </si>
  <si>
    <t>113107223</t>
  </si>
  <si>
    <t>Odstranění podkladu z kameniva drceného do tl 300 mm strojně pl přes 200 m2</t>
  </si>
  <si>
    <t>CS ÚRS 2022 01</t>
  </si>
  <si>
    <t>-1710936212</t>
  </si>
  <si>
    <t>Odstranění podkladů nebo krytů strojně plochy jednotlivě přes 200 m2 s přemístěním hmot na skládku na vzdálenost do 20 m nebo s naložením na dopravní prostředek z kameniva hrubého drceného, o tl. vrstvy přes 200 do 300 mm</t>
  </si>
  <si>
    <t>https://podminky.urs.cz/item/CS_URS_2022_01/113107223</t>
  </si>
  <si>
    <t xml:space="preserve">Poznámka k souboru cen:_x000D_
1. Pro volbu cen z hlediska množství se uvažuje každá souvisle odstraňovaná plocha krytu nebo podkladu stejného druhu samostatně. Odstraňuje-li se několik vrstev vozovky najednou, jednotlivé vrstvy se oceňují každá samostatně. 2. Ceny a) –7111 až –7113, –7151 až -7153, -7211 až -7213 a -7311 až -7313 lze použít i pro odstranění podkladů nebo krytů ze štěrkopísku, škváry, strusky nebo z mechanicky zpevněných zemin, b) –7121 až 7125, –7161 až -7165, -7221 až -7225 a -7321 až -7325 lze použít i pro odstranění podkladů nebo krytů ze zemin stabilizovaných vápnem, c) –7130 až -7134, –7170 až -7174, –7230 až -7234 a -7330 až -7334 lze použít i pro odstranění dlažeb uložených do betonového lože a dlažeb z mozaiky uložených do cementové malty nebo podkladu ze zemin stabilizovaných cementem. 3. Ceny lze použít i pro odstranění podkladů nebo krytů opatřených živičnými postřiky nebo nátěry. 4. Ceny odlišené podle tloušťky (např. do 100 mm, do 200 mm) jsou určeny vždy pro celou tloušťku jednotlivých konstrukcí. 5. V cenách nejsou započteny náklady na zarovnání styčných ploch betonových nebo živičných podkladů nebo krytů, které se oceňuje cenami souboru cen 919 73- Zarovnání styčné plochy části C 01 tohoto ceníku. Množství suti získané ze zarovnání styčných ploch podkladů nebo krytů se zvlášť nevykazuje. 6. Přemístění vybouraného materiálu větší vzdálenost, než je uvedeno, se oceňuje cenami souborů cen 997 22-1 Vodorovná doprava suti. 7. Ceny -714 . , -718 . , –724 . a -734 . nelze použít pro odstranění podkladu nebo krytu frézováním. </t>
  </si>
  <si>
    <t>"v míste stav. komunikace pro par. stání  270mm , 100odfrezovano " 60</t>
  </si>
  <si>
    <t>"v místě stav. komunikace pro novy trávník " 70</t>
  </si>
  <si>
    <t>"v místě stav. chodníku pro novy travník " 25</t>
  </si>
  <si>
    <t>"v místě stav. chodníku pro novou komunikaci " 45</t>
  </si>
  <si>
    <t>"v místě stav. chodníku pro novy chodník - nevhodny stav. podklad pod dlažbou " 100</t>
  </si>
  <si>
    <t>5</t>
  </si>
  <si>
    <t>113154264</t>
  </si>
  <si>
    <t>Frézování živičného krytu tl 100 mm pruh š přes 1 do 2 m pl přes 500 do 1000 m2 s překážkami v trase</t>
  </si>
  <si>
    <t>1128785913</t>
  </si>
  <si>
    <t>Frézování živičného podkladu nebo krytu  s naložením na dopravní prostředek plochy přes 500 do 1 000 m2 s překážkami v trase pruhu šířky přes 1 m do 2 m, tloušťky vrstvy 100 mm</t>
  </si>
  <si>
    <t>https://podminky.urs.cz/item/CS_URS_2023_01/113154264</t>
  </si>
  <si>
    <t>"Frezovaní stavajícího živičného povrchu (komunikace,par.stání, nové rozšířené prostory)" 510</t>
  </si>
  <si>
    <t>6</t>
  </si>
  <si>
    <t>113201111</t>
  </si>
  <si>
    <t>Vytrhání obrub chodníkových ležatých</t>
  </si>
  <si>
    <t>m</t>
  </si>
  <si>
    <t>172049863</t>
  </si>
  <si>
    <t>Vytrhání obrub  s vybouráním lože, s přemístěním hmot na skládku na vzdálenost do 3 m nebo s naložením na dopravní prostředek chodníkových ležatých</t>
  </si>
  <si>
    <t>https://podminky.urs.cz/item/CS_URS_2023_01/113201111</t>
  </si>
  <si>
    <t xml:space="preserve">Poznámka k souboru cen:_x000D_
1. Ceny jsou určeny: a) pro vytrhání obrub, obrubníků nebo krajníků jakéhokoliv druhu a velikosti uložených v jakémkoliv loži popř. i s opěrami a vyspárovaných jakýmkoliv materiálem, b) pro obruby z dlažebních kostek uložených v jedné řadě. 2. V cenách nejsou započteny náklady na popř. nutné očištění: a) vytrhaných obrubníků nebo krajníků, které se oceňuje cenami souboru cen 979 0 . - . . Očištění vybouraných obrubníků, krajníků, desek nebo dílců části C 01 tohoto ceníku, b) vytrhaných dlažebních kostek, které se oceňují cenami souboru cen 979 07-11 Očištění vybouraných dlažebních kostek části C 01 tohoto ceníku. 3. Vytrhání obrub ze dvou řad kostek se oceňuje jako dvojnásobné množství vytrhání obrub z jedné řady kostek. 4. Přemístění vybouraných obrub, krajníků nebo dlažebních kostek včetně materiálu z lože a spár na vzdálenost přes 3 m se oceňuje cenami souborů cen 997 22-1 Vodorovná doprava suti a vybouraných hmot. </t>
  </si>
  <si>
    <t>"vytrhání stavajících bet. chodnikových obrubníku " 70</t>
  </si>
  <si>
    <t>7</t>
  </si>
  <si>
    <t>113201112</t>
  </si>
  <si>
    <t>Vytrhání obrub silničních ležatých</t>
  </si>
  <si>
    <t>1933638635</t>
  </si>
  <si>
    <t>Vytrhání obrub  s vybouráním lože, s přemístěním hmot na skládku na vzdálenost do 3 m nebo s naložením na dopravní prostředek silničních ležatých</t>
  </si>
  <si>
    <t>https://podminky.urs.cz/item/CS_URS_2023_01/113201112</t>
  </si>
  <si>
    <t>"vytrhání stavajících  silničních obrubníku " 120</t>
  </si>
  <si>
    <t>8</t>
  </si>
  <si>
    <t>121101103</t>
  </si>
  <si>
    <t>Sejmutí ornice s přemístěním na vzdálenost do 250 m</t>
  </si>
  <si>
    <t>m3</t>
  </si>
  <si>
    <t>CS ÚRS 2019 01</t>
  </si>
  <si>
    <t>1198301028</t>
  </si>
  <si>
    <t>Sejmutí ornice nebo lesní půdy  s vodorovným přemístěním na hromady v místě upotřebení nebo na dočasné či trvalé skládky se složením, na vzdálenost přes 100 do 250 m</t>
  </si>
  <si>
    <t xml:space="preserve">Poznámka k souboru cen:_x000D_
1. V cenách jsou započteny i náklady na příp. nutné naložení sejmuté ornice na dopravní prostředek. 2. V cenách nejsou započteny náklady na odstranění nevhodných přimísenin (kamenů, kořenů apod.); tyto práce se ocení individuálně. 3. Množství ornice odebírané ze skládek se do objemu vykopávek pro volbu cen podle množství nezapočítává. Ceny souboru cen 122 . 0-11 Odkopávky a prokopávky nezapažené, se volí pro ornici odebíranou z projektovaných dočasných skládek; a) na staveništi podle součtu objemu ze všech skládek, b) mimo staveniště podle objemu každé skládky zvlášť. 4. Uložení ornice na skládky se oceňuje podle ustanovení v poznámkách č. 1 a 2 k ceně 171 20-1201 Uložení sypaniny na skládky. Složení ornice na hromady v místě upotřebení se neoceňuje. 5. Odebírá-li se ornice z projektované dočasné skládky, oceňuje se její naložení a přemístění podle čl. 3172 Všeobecných podmínek tohoto katalogu. 6. Přemísťuje-li se ornice na vzdálenost větší něž 250 m, vzdálenost 50 m se pro určení vzdálenosti vodorovného přemístění neodečítá a ocení se sejmutí a přemístění bez ohledu na ustanovení pozn. č. 1 takto: a) sejmutí ornice na vzdálenost 50m cenou 121 10-1101; b) naložení příslušnou cenou souboru cen 167 10- . . c) vodorovné přemístění cenami souboru cen 162 . 0- . . Vodorovné přemístění výkopku. 7. Sejmutí podorničí se oceňuje cenami odkopávek s přihlédnutím k ustanovení čl. 3112 Všeobecných podmínek tohoto katalogu. </t>
  </si>
  <si>
    <t>"Sejmutí stávající ornice v místě nových ploch - par.stani + posunutý chodník " (115+25)*0.1</t>
  </si>
  <si>
    <t>9</t>
  </si>
  <si>
    <t>122151102</t>
  </si>
  <si>
    <t>Odkopávky a prokopávky nezapažené v hornině třídy těžitelnosti I skupiny 1 a 2 objem do 50 m3 strojně</t>
  </si>
  <si>
    <t>-142866969</t>
  </si>
  <si>
    <t>Odkopávky a prokopávky nezapažené strojně v hornině třídy těžitelnosti I skupiny 1 a 2 přes 20 do 50 m3</t>
  </si>
  <si>
    <t>https://podminky.urs.cz/item/CS_URS_2023_01/122151102</t>
  </si>
  <si>
    <t>"odkopavky pro par. stání v zeleni bez ornice" 115*0.270</t>
  </si>
  <si>
    <t>"odkopavky pro bet.patky noveho zabradli " 26.1</t>
  </si>
  <si>
    <t>"odkopavky pro posun chodníku na křižovatce v zeleni bez ornice" 25*0.2</t>
  </si>
  <si>
    <t>10</t>
  </si>
  <si>
    <t>162751117</t>
  </si>
  <si>
    <t>Vodorovné přemístění přes 9 000 do 10000 m výkopku/sypaniny z horniny třídy těžitelnosti I skupiny 1 až 3</t>
  </si>
  <si>
    <t>-1510668580</t>
  </si>
  <si>
    <t>Vodorovné přemístění výkopku nebo sypaniny po suchu na obvyklém dopravním prostředku, bez naložení výkopku, avšak se složením bez rozhrnutí z horniny třídy těžitelnosti I skupiny 1 až 3 na vzdálenost přes 9 000 do 10 000 m</t>
  </si>
  <si>
    <t>https://podminky.urs.cz/item/CS_URS_2023_01/162751117</t>
  </si>
  <si>
    <t>"přemistění nevyužité zeminy a ornice na skladku " (36+14+26.1)-28</t>
  </si>
  <si>
    <t>11</t>
  </si>
  <si>
    <t>M</t>
  </si>
  <si>
    <t>58932908</t>
  </si>
  <si>
    <t>beton C 20/25 X0 XC2 kamenivo frakce 0/8</t>
  </si>
  <si>
    <t>1504456261</t>
  </si>
  <si>
    <t>" pro sloupky na zábradli " 26.1</t>
  </si>
  <si>
    <t>12</t>
  </si>
  <si>
    <t>181301112</t>
  </si>
  <si>
    <t>Rozprostření ornice tl vrstvy do 150 mm pl přes 500 m2 v rovině nebo ve svahu do 1:5</t>
  </si>
  <si>
    <t>CS ÚRS 2020 01</t>
  </si>
  <si>
    <t>822458066</t>
  </si>
  <si>
    <t>Rozprostření a urovnání ornice v rovině nebo ve svahu sklonu do 1:5 při souvislé ploše přes 500 m2, tl. vrstvy přes 100 do 150 mm</t>
  </si>
  <si>
    <t xml:space="preserve">Poznámka k souboru cen:_x000D_
1. V ceně jsou započteny i náklady na případné nutné přemístění hromad nebo dočasných skládek na místo spotřeby ze vzdálenosti do 30 m. 2. V ceně nejsou započteny náklady na získání ornice; toto získání se oceňuje cenami souboru cen 121 10-11 Sejmutí ornice. 3. Případné nakládání ornice, v souvislosti s pozn. č. 2 se oceňuje cenami souboru cen 167 10-11 Nakládání, skládání a překládání neulehlého výkopku nebo sypaniny. 4. Jsou-li hromady nebo dočasné skládky ornice umístěny podle projektu ve vzdálenosti přes 30 m od místa spotřeby, oceňuje se její přemístění cenami souboru cen 162 . 0-1 . Vodorovné přemístění výkopku, přičemž se vzdálenost 30 m, uvedená v popisu cen, neodečítá. </t>
  </si>
  <si>
    <t>"rozprostření sejmuté a nové ornice v tl 100mm" 70</t>
  </si>
  <si>
    <t>13</t>
  </si>
  <si>
    <t>181451131</t>
  </si>
  <si>
    <t>Založení parkového trávníku výsevem plochy přes 1000 m2 v rovině a ve svahu do 1:5</t>
  </si>
  <si>
    <t>1794379409</t>
  </si>
  <si>
    <t>Založení trávníku na půdě předem připravené plochy přes 1000 m2 výsevem včetně utažení parkového v rovině nebo na svahu do 1:5</t>
  </si>
  <si>
    <t>https://podminky.urs.cz/item/CS_URS_2022_01/181451131</t>
  </si>
  <si>
    <t xml:space="preserve">Poznámka k souboru cen:_x000D_
1. V cenách jsou započteny i náklady na pokosení, naložení a odvoz odpadu do 20 km se složením. 2. V cenách -1161 až -1164 nejsou započteny i náklady na zatravňovací textilii. 3. V cenách nejsou započteny náklady na: a) přípravu půdy, b) travní semeno, tyto náklady se oceňují ve specifikaci, c) vypletí a zalévání; tyto práce se oceňují cenami části C02 souborů cen 185 80-42 Vypletí a 185 80-43 Zalití rostlin vodou, d) srovnání terénu, tyto práce se oceňují souborem cen 181 1.-..Plošná úprava terénu. 4. V cenách o sklonu svahu přes 1:1 jsou uvažovány podmínky pro svahy běžně schůdné; bez použití lezeckých technik. V případě použití lezeckých technik se tyto náklady oceňují individuálně. </t>
  </si>
  <si>
    <t>"založení v místě rozprostřené ornice " 70</t>
  </si>
  <si>
    <t>14</t>
  </si>
  <si>
    <t>00572410</t>
  </si>
  <si>
    <t>osivo směs travní parková</t>
  </si>
  <si>
    <t>kg</t>
  </si>
  <si>
    <t>1492149613</t>
  </si>
  <si>
    <t>"1kg/40m2 travního osiva" 2</t>
  </si>
  <si>
    <t>.</t>
  </si>
  <si>
    <t>181951102</t>
  </si>
  <si>
    <t>Úprava pláně v hornině tř. 1 až 4 se zhutněním</t>
  </si>
  <si>
    <t>-1510325703</t>
  </si>
  <si>
    <t>Úprava pláně vyrovnáním výškových rozdílů  v hornině tř. 1 až 4 se zhutněním</t>
  </si>
  <si>
    <t xml:space="preserve">Poznámka k souboru cen:_x000D_
1. Ceny jsou určeny pro urovnání všech nově zřizovaných ploch (v zářezech i na násypech) vodorovných nebo ve sklonu do 1:5 pod zpevnění ploch jakéhokoliv druhu, pod humusování, (ne však pro plochy zásypu rýh pro podzemní vedení), drnování apod. a dále, předepíše-li projekt urovnání pláně z jiného důvodu. 2. Ceny nelze použít pro urovnání lavic (berem) šířky do 3 m přerušujících svahy, pro urovnání dna silničních a železničních příkopů pro jakoukoliv šířku dna; toto urovnání se oceňuje cenami souboru cen 182 .0-1 Svahování. 3. Urovnání ploch ve sklonu přes 1 : 5 se oceňuje cenami souboru cen 182 . 0-11 Svahování trvalých svahů do projektovaných profilů. 4. Náklady na urovnání dna a stěn při čištění příkopů pozemních komunikací jsou započteny v cenách souborů cen 938 90-2 . Čištění příkopů komunikací v suchu nebo ve vodě části A02 Zemní práce pro objekty oborů 821 až 828. 5. Míru zhutnění určuje projekt. Ceny se zhutněním jsou určeny pro jakoukoliv míru zhutnění. </t>
  </si>
  <si>
    <t>"úprava pláně v místě chodníku " 130+45</t>
  </si>
  <si>
    <t>"úprava pláně v místě  parkovacích ploch " 160</t>
  </si>
  <si>
    <t>"úprava pláně v místě  komunikace - asfal. plocha " 370</t>
  </si>
  <si>
    <t>Vodorovné konstrukce</t>
  </si>
  <si>
    <t>Komunikace pozemní</t>
  </si>
  <si>
    <t>16</t>
  </si>
  <si>
    <t>564831111</t>
  </si>
  <si>
    <t>Podklad ze štěrkodrtě ŠD plochy přes 100 m2 tl 100 mm</t>
  </si>
  <si>
    <t>-1816252901</t>
  </si>
  <si>
    <t>Podklad ze štěrkodrti ŠD s rozprostřením a zhutněním plochy přes 100 m2, po zhutnění tl. 100 mm</t>
  </si>
  <si>
    <t>https://podminky.urs.cz/item/CS_URS_2023_01/564831111</t>
  </si>
  <si>
    <t>"doplněni lokalně dle pruzkumu 0/32 " 370</t>
  </si>
  <si>
    <t>17</t>
  </si>
  <si>
    <t>564851111</t>
  </si>
  <si>
    <t>Podklad ze štěrkodrtě ŠD plochy přes 100 m2 tl 150 mm</t>
  </si>
  <si>
    <t>1684125089</t>
  </si>
  <si>
    <t>Podklad ze štěrkodrti ŠD s rozprostřením a zhutněním plochy přes 100 m2, po zhutnění tl. 150 mm</t>
  </si>
  <si>
    <t>https://podminky.urs.cz/item/CS_URS_2023_01/564851111</t>
  </si>
  <si>
    <t>"v místě roz. cele konstrukce kom. 0/32 " 45</t>
  </si>
  <si>
    <t>"0/63" 45</t>
  </si>
  <si>
    <t>18</t>
  </si>
  <si>
    <t>564861111</t>
  </si>
  <si>
    <t>Podklad ze štěrkodrtě ŠD tl 200 mm</t>
  </si>
  <si>
    <t>120721719</t>
  </si>
  <si>
    <t>Podklad ze štěrkodrti ŠD  s rozprostřením a zhutněním, po zhutnění tl. 200 mm</t>
  </si>
  <si>
    <t>https://podminky.urs.cz/item/CS_URS_2022_01/564861111</t>
  </si>
  <si>
    <t>"podklad v miste chodníku " 175</t>
  </si>
  <si>
    <t>"sanace 50% podkladu v místě chodníku,přidlažby,cyklostezky,vodocich pasu"  175/2</t>
  </si>
  <si>
    <t>Mezisoučet</t>
  </si>
  <si>
    <t>19</t>
  </si>
  <si>
    <t>564871111</t>
  </si>
  <si>
    <t>Podklad ze štěrkodrtě ŠD tl 250 mm</t>
  </si>
  <si>
    <t>-879312831</t>
  </si>
  <si>
    <t>Podklad ze štěrkodrti ŠD  s rozprostřením a zhutněním, po zhutnění tl. 250 mm</t>
  </si>
  <si>
    <t>https://podminky.urs.cz/item/CS_URS_2022_01/564871111</t>
  </si>
  <si>
    <t>"podklad pod parkovací stani  " 160</t>
  </si>
  <si>
    <t>20</t>
  </si>
  <si>
    <t>565135121</t>
  </si>
  <si>
    <t>Asfaltový beton vrstva podkladní ACP 16 (obalované kamenivo OKS) tl 50 mm š přes 3 m</t>
  </si>
  <si>
    <t>998826720</t>
  </si>
  <si>
    <t>Asfaltový beton vrstva podkladní ACP 16 (obalované kamenivo střednězrnné - OKS)  s rozprostřením a zhutněním v pruhu šířky přes 3 m, po zhutnění tl. 50 mm</t>
  </si>
  <si>
    <t>https://podminky.urs.cz/item/CS_URS_2023_01/565135121</t>
  </si>
  <si>
    <t>"plocha komunikace  " 370</t>
  </si>
  <si>
    <t>573191111</t>
  </si>
  <si>
    <t>Postřik infiltrační kationaktivní emulzí v množství 1 kg/m2</t>
  </si>
  <si>
    <t>1138583862</t>
  </si>
  <si>
    <t>Postřik infiltrační kationaktivní emulzí v množství 1,00 kg/m2</t>
  </si>
  <si>
    <t>https://podminky.urs.cz/item/CS_URS_2023_01/573191111</t>
  </si>
  <si>
    <t xml:space="preserve">Poznámka k souboru cen:_x000D_
1. V ceně nejsou započteny náklady na popř. projektem předepsané očištění vozovky, které se oceňuje cenou 938 90-8411 Očištění povrchu saponátovým roztokem části C 01 tohoto katalogu. </t>
  </si>
  <si>
    <t>22</t>
  </si>
  <si>
    <t>573231108</t>
  </si>
  <si>
    <t>Postřik živičný spojovací ze silniční emulze v množství 0,50 kg/m2</t>
  </si>
  <si>
    <t>629737918</t>
  </si>
  <si>
    <t>Postřik spojovací PS bez posypu kamenivem ze silniční emulze, v množství 0,50 kg/m2</t>
  </si>
  <si>
    <t>https://podminky.urs.cz/item/CS_URS_2023_01/573231108</t>
  </si>
  <si>
    <t>23</t>
  </si>
  <si>
    <t>577134121</t>
  </si>
  <si>
    <t>Asfaltový beton vrstva obrusná ACO 11 (ABS) tř. I tl 40 mm š přes 3 m z nemodifikovaného asfaltu</t>
  </si>
  <si>
    <t>321796588</t>
  </si>
  <si>
    <t>Asfaltový beton vrstva obrusná ACO 11 (ABS)  s rozprostřením a se zhutněním z nemodifikovaného asfaltu v pruhu šířky přes 3 m tř. I, po zhutnění tl. 40 mm</t>
  </si>
  <si>
    <t>https://podminky.urs.cz/item/CS_URS_2023_01/577134121</t>
  </si>
  <si>
    <t>24</t>
  </si>
  <si>
    <t>596412212</t>
  </si>
  <si>
    <t>Kladení dlažby z vegetačních tvárnic pozemních komunikací tl 80 mm pl přes 100 do 300 m2</t>
  </si>
  <si>
    <t>921178992</t>
  </si>
  <si>
    <t>Kladení dlažby z betonových vegetačních dlaždic pozemních komunikací  s ložem z kameniva těženého nebo drceného tl. do 50 mm, s vyplněním spár a vegetačních otvorů, s hutněním vibrováním tl. 80 mm, pro plochy přes 100 do 300 m2</t>
  </si>
  <si>
    <t>https://podminky.urs.cz/item/CS_URS_2023_01/596412212</t>
  </si>
  <si>
    <t>160</t>
  </si>
  <si>
    <t>25</t>
  </si>
  <si>
    <t>596811120</t>
  </si>
  <si>
    <t>Kladení betonové dlažby komunikací pro pěší do lože z kameniva velikosti do 0,09 m2 pl do 50 m2</t>
  </si>
  <si>
    <t>-2004501649</t>
  </si>
  <si>
    <t>Kladení dlažby z betonových nebo kameninových dlaždic komunikací pro pěší s vyplněním spár a se smetením přebytečného materiálu na vzdálenost do 3 m s ložem z kameniva těženého tl. do 30 mm velikosti dlaždic do 0,09 m2 (bez zámku), pro plochy do 50 m2</t>
  </si>
  <si>
    <t>https://podminky.urs.cz/item/CS_URS_2023_01/596811120</t>
  </si>
  <si>
    <t>45</t>
  </si>
  <si>
    <t>26</t>
  </si>
  <si>
    <t>59245018</t>
  </si>
  <si>
    <t>dlažba tvar obdélník betonová 200x100x60mm přírodní</t>
  </si>
  <si>
    <t>-1362955375</t>
  </si>
  <si>
    <t>" chodník vetev B " 45</t>
  </si>
  <si>
    <t>27</t>
  </si>
  <si>
    <t>59245320</t>
  </si>
  <si>
    <t>dlažba plošná betonová 400x400x60mm přírodní</t>
  </si>
  <si>
    <t>1824298697</t>
  </si>
  <si>
    <t>"chodník vetev A " 130</t>
  </si>
  <si>
    <t>28</t>
  </si>
  <si>
    <t>59245030</t>
  </si>
  <si>
    <t>dlažba tvar čtverec betonová 200x200x80mm přírodní</t>
  </si>
  <si>
    <t>1021603396</t>
  </si>
  <si>
    <t>"dlažba mezerovita pro par. stani " 160</t>
  </si>
  <si>
    <t>29</t>
  </si>
  <si>
    <t>596811222</t>
  </si>
  <si>
    <t>Kladení betonové dlažby komunikací pro pěší do lože z kameniva velikosti přes 0,09 do 0,25 m2 pl přes 100 do 300 m2</t>
  </si>
  <si>
    <t>-312515362</t>
  </si>
  <si>
    <t>Kladení dlažby z betonových nebo kameninových dlaždic komunikací pro pěší s vyplněním spár a se smetením přebytečného materiálu na vzdálenost do 3 m s ložem z kameniva těženého tl. do 30 mm velikosti dlaždic přes 0,09 m2 do 0,25 m2, pro plochy přes 100 do 300 m2</t>
  </si>
  <si>
    <t>https://podminky.urs.cz/item/CS_URS_2023_01/596811222</t>
  </si>
  <si>
    <t>130</t>
  </si>
  <si>
    <t>30</t>
  </si>
  <si>
    <t>916111123</t>
  </si>
  <si>
    <t xml:space="preserve">Osazení obruby z drobných kostek s boční opěrou do lože z betonu c16/20n XF1 </t>
  </si>
  <si>
    <t>-559244356</t>
  </si>
  <si>
    <t>Osazení silniční obruby z dlažebních kostek v jedné řadě  s ložem tl. přes 50 do 100 mm, s vyplněním a zatřením spár cementovou maltou z drobných kostek s boční opěrou z betonu  tř. C 16/20n FX1, do lože z betonu prostého téže značky</t>
  </si>
  <si>
    <t xml:space="preserve">Poznámka k souboru cen:_x000D_
1. Část lože z betonu prostého přesahující tl. 100 mm se oceňuje cenou 916 99-1121 Lože pod obrubníky, krajníky nebo obruby z dlažebních kostek. 2. V cenách nejsou započteny náklady na dodání dlažebních kostek, tyto se oceňují ve specifikaci. Množství uvedené ve specifikaci se určí jako součin celkové délky obrub a objemové hmotnosti 1 m obruby a to: a) 0,065 t/m pro velké kostky, b) 0,024 t/m pro malé kostky. Ztratné lze dohodnout ve výši 1 % pro velké kostky, 2 % pro malé kostky. 3. Osazení silniční obruby ze dvou řad kostek se oceňuje: a) bez boční opěry jako dvojnásobné množství silniční obruby z jedné řady kostek, b) s boční opěrou jako osazení silniční obruby z jedné řady kostek s boční opěrou a osazení silniční obruby z jedné řady kostek bez boční opěry. </t>
  </si>
  <si>
    <t>"Osazení jednořádku  " 38</t>
  </si>
  <si>
    <t>"Osazení dvoujřádku " 63*2</t>
  </si>
  <si>
    <t>31</t>
  </si>
  <si>
    <t>58381007</t>
  </si>
  <si>
    <t>kostka dlažební žula drobná 8/10</t>
  </si>
  <si>
    <t>664105312</t>
  </si>
  <si>
    <t>"pro doplnění dvojřádku a jednořádku k původním " 16,4-14</t>
  </si>
  <si>
    <t>32</t>
  </si>
  <si>
    <t>R596811123</t>
  </si>
  <si>
    <t xml:space="preserve">Řezání a prořezy betonové dlažby pro pěší </t>
  </si>
  <si>
    <t>-358604834</t>
  </si>
  <si>
    <t xml:space="preserve">Řezání a dořezy betonové dlažby pro pěší </t>
  </si>
  <si>
    <t xml:space="preserve">"Řezání a prořezy betonové dlažby pro pěší , včetně kladení dořezu " </t>
  </si>
  <si>
    <t xml:space="preserve">" 10% plochy dlažby " </t>
  </si>
  <si>
    <t>"dlažba v místě chodníku (mimo vyznámných ploch ) " 175*0.1</t>
  </si>
  <si>
    <t>33</t>
  </si>
  <si>
    <t>592450194</t>
  </si>
  <si>
    <t xml:space="preserve">dlažba skladebná  pro nevidomé  přírodní </t>
  </si>
  <si>
    <t>-651278533</t>
  </si>
  <si>
    <t xml:space="preserve">dlažba skladebná betonová pro nevidomé </t>
  </si>
  <si>
    <t xml:space="preserve">"slepecká dl. dle vyhlášky " 7 </t>
  </si>
  <si>
    <t>Trubní vedení</t>
  </si>
  <si>
    <t>34</t>
  </si>
  <si>
    <t>899331111</t>
  </si>
  <si>
    <t>Výšková úprava uličního vstupu nebo vpusti do 200 mm zvýšením poklopu</t>
  </si>
  <si>
    <t>kus</t>
  </si>
  <si>
    <t>-1830341177</t>
  </si>
  <si>
    <t>Výšková úprava uličního vstupu nebo vpusti do 200 mm  zvýšením poklopu</t>
  </si>
  <si>
    <t>https://podminky.urs.cz/item/CS_URS_2023_01/899331111</t>
  </si>
  <si>
    <t xml:space="preserve">Poznámka k souboru cen:_x000D_
1. V cenách jsou započteny i náklady na: a) odbourání dosavadního krytu, podkladu, nadezdívky nebo prstence s odklizením vybouraných hmot do 3 m, b) zarovnání plochy nadezdívky cementovou maltou, c) podbetonování nebo podezdění rámu, d) odstranění a znovuosazení rámu, poklopu, mříže, krycího hrnce nebo hydrantu, e) úpravu a doplnění krytu popř. podkladu vozovky v místě provedené výškové úpravy. 2. V cenách nejsou započteny náklady na příp. nutné dodání nové mříže, rámu, poklopu nebo krycího hrnce. Jejich dodání se oceňuje ve specifikaci, ztratné se nestanoví. </t>
  </si>
  <si>
    <t>" úprava stavajících poklopu " 3</t>
  </si>
  <si>
    <t>Ostatní konstrukce a práce, bourání</t>
  </si>
  <si>
    <t>35</t>
  </si>
  <si>
    <t>911121111</t>
  </si>
  <si>
    <t xml:space="preserve">Montáž zábradlí ocelového přichyceného vruty do betonového podkladu - dle PD </t>
  </si>
  <si>
    <t>1064215084</t>
  </si>
  <si>
    <t xml:space="preserve">Montáž zábradlí ocelového  přichyceného vruty do betonového podkladu - dle PD </t>
  </si>
  <si>
    <t>https://podminky.urs.cz/item/CS_URS_2022_01/911121111</t>
  </si>
  <si>
    <t>285.5</t>
  </si>
  <si>
    <t>36</t>
  </si>
  <si>
    <t>63126081</t>
  </si>
  <si>
    <t xml:space="preserve">Ocelové zábradlí dle PD </t>
  </si>
  <si>
    <t>-64490754</t>
  </si>
  <si>
    <t xml:space="preserve">zábradlí dle PD - samostatný výkres </t>
  </si>
  <si>
    <t>37</t>
  </si>
  <si>
    <t>914111111</t>
  </si>
  <si>
    <t>Montáž svislé dopravní značky do velikosti 1 m2 objímkami na sloupek nebo konzolu</t>
  </si>
  <si>
    <t>-1074228979</t>
  </si>
  <si>
    <t>Montáž svislé dopravní značky základní  velikosti do 1 m2 objímkami na sloupky nebo konzoly</t>
  </si>
  <si>
    <t>https://podminky.urs.cz/item/CS_URS_2023_01/914111111</t>
  </si>
  <si>
    <t xml:space="preserve">Poznámka k souboru cen:_x000D_
1. V cenách jsou započteny i náklady na montáž značek včetně upevňovacího materiálu na předem připravenou nosnou konstrukci (sloupek, konzolu, sloup). 2. V cenách nejsou započteny náklady na: a) dodání značek, tyto se oceňují ve specifikaci, b) na montáž a dodávku ocelových nosných konstrukcí – sloupků, konzol, tyto se oceňují cenami souboru cen 914 51 Montáž sloupku a 914 53 Montáž konzol a nástavců, c) nátěry, tyto se oceňují jako práce PSV příslušnými cenami katalogu 800-783 Nátěry, d) naložení a odklizení výkopku, tyto se oceňují cenami části A 01 katalogu 800-1 Zemní práce. 3. Ceny nelze použít pro osazení a montáž svislých dopravních značek: a) světelných, tyto se oceňují cenami katalogu 800-741 Elektroinstalace - silnoproud, b) upevněných na lanech nebo speciálních konstrukcích nesoucích více značek, tyto se oceňují individuálně. </t>
  </si>
  <si>
    <t>38</t>
  </si>
  <si>
    <t>40445552</t>
  </si>
  <si>
    <t>značka dopravní svislá tř 1</t>
  </si>
  <si>
    <t>382196710</t>
  </si>
  <si>
    <t>značka dopravní svislá tř 1 Al prolis 500x500mm</t>
  </si>
  <si>
    <t>"nové dopravní značky IP4  - na VO" 1</t>
  </si>
  <si>
    <t>"nové dopravní značky IZ8a + IZ8b - obostranná  " 1</t>
  </si>
  <si>
    <t>39</t>
  </si>
  <si>
    <t>40445225</t>
  </si>
  <si>
    <t>sloupek pro dopravní značku Zn D 60mm v 3,5m</t>
  </si>
  <si>
    <t>58208496</t>
  </si>
  <si>
    <t>40</t>
  </si>
  <si>
    <t>40445240</t>
  </si>
  <si>
    <t>patka pro sloupek Al D 60mm</t>
  </si>
  <si>
    <t>464785465</t>
  </si>
  <si>
    <t>41</t>
  </si>
  <si>
    <t>40445256</t>
  </si>
  <si>
    <t>svorka upínací na sloupek dopravní značky D 60mm</t>
  </si>
  <si>
    <t>848644123</t>
  </si>
  <si>
    <t>42</t>
  </si>
  <si>
    <t>40445253</t>
  </si>
  <si>
    <t>víčko plastové na sloupek D 60mm</t>
  </si>
  <si>
    <t>-765155810</t>
  </si>
  <si>
    <t>43</t>
  </si>
  <si>
    <t>914511111</t>
  </si>
  <si>
    <t>Montáž sloupku dopravních značek délky do 3,5 m s betonovým základem</t>
  </si>
  <si>
    <t>-1494227864</t>
  </si>
  <si>
    <t>Montáž sloupku dopravních značek  délky do 3,5 m do betonového základu</t>
  </si>
  <si>
    <t>https://podminky.urs.cz/item/CS_URS_2023_01/914511111</t>
  </si>
  <si>
    <t xml:space="preserve">Poznámka k souboru cen:_x000D_
1. V cenách jsou započteny i náklady na: a) vykopání jamek s odhozem výkopku na vzdálenost do 3 m, b) osazení sloupku včetně montáže a dodávky plastového víčka, 2. V cenách -1111 jsou započteny i náklady na betonový základ. 3. V cenách -1112 jsou započteny i náklady na hliníkovou patku s betonovým základem. 4. V cenách nejsou započteny náklady na: a) dodání sloupku, tyto se oceňují ve specifikaci b) naložení a odklizení výkopku, tyto se oceňují cenami části A01 katalogu 800-1 Zemní práce. </t>
  </si>
  <si>
    <t>"montáž nových značek  " 1</t>
  </si>
  <si>
    <t>44</t>
  </si>
  <si>
    <t>915231112</t>
  </si>
  <si>
    <t>Vodorovné dopravní značení přechody pro chodce, šipky, symboly retroreflexní bílý plast</t>
  </si>
  <si>
    <t>526065740</t>
  </si>
  <si>
    <t>Vodorovné dopravní značení stříkaným plastem  přechody pro chodce, šipky, symboly nápisy bílé retroreflexní</t>
  </si>
  <si>
    <t>https://podminky.urs.cz/item/CS_URS_2023_01/915231112</t>
  </si>
  <si>
    <t xml:space="preserve">Poznámka k souboru cen:_x000D_
1. Ceny jsou určeny pro dělicí čáry souvislé č. V 1a bílé, přerušované č. V 2a bílé, vodící č. V 4 bílé, souvislá č. V12b žlutá, přerušovaná č. V12c žlutá. 2. V cenách nejsou započteny náklady na: a) předznačení, tyto se oceňují cenami souboru cen 915 6.-11 Předznačení pro vodorovné značení, b) očištění vozovky, tyto se oceňují cenami souboru cen 938 90-9 . Odstranění bláta, prachu, nebo hlinitého nánosu s povrchu podkladu, nebo krytu části C 01 tohoto katalogu. 3. Množství měrných jednotek se určuje: a) u cen 912 21 a 915 22 v m délky dělící nebo vodící čáry (včetně mezer), b) u ceny 915 23 v m2 stříkané plochy bez mezer. </t>
  </si>
  <si>
    <t>"předznačení prechody pro chodce " 9</t>
  </si>
  <si>
    <t xml:space="preserve">Typ II ( se zvýšenou viditelností v noci a v podmínkách za vlhka a deště ) - stříkaný plast </t>
  </si>
  <si>
    <t>915621111</t>
  </si>
  <si>
    <t>Předznačení vodorovného plošného značení</t>
  </si>
  <si>
    <t>-201126760</t>
  </si>
  <si>
    <t>Předznačení pro vodorovné značení  stříkané barvou nebo prováděné z nátěrových hmot plošné šipky, symboly, nápisy</t>
  </si>
  <si>
    <t>https://podminky.urs.cz/item/CS_URS_2023_01/915621111</t>
  </si>
  <si>
    <t xml:space="preserve">Poznámka k souboru cen:_x000D_
1. Množství měrných jednotek se určuje: a) pro cenu -1111 v m délky dělicí čáry nebo vodícího proužku (včetně mezer), b) pro cenu -1112 v m2 natírané nebo stříkané plochy. </t>
  </si>
  <si>
    <t>46</t>
  </si>
  <si>
    <t>916131213</t>
  </si>
  <si>
    <t>Osazení silničního obrubníku betonového stojatého s boční opěrou do lože z betonu prostého</t>
  </si>
  <si>
    <t>-1403411681</t>
  </si>
  <si>
    <t>Osazení silničního obrubníku betonového se zřízením lože, s vyplněním a zatřením spár cementovou maltou stojatého s boční opěrou z betonu prostého, do lože z betonu prostého</t>
  </si>
  <si>
    <t>https://podminky.urs.cz/item/CS_URS_2023_01/916131213</t>
  </si>
  <si>
    <t xml:space="preserve">Poznámka k souboru cen:_x000D_
1. V cenách silničních obrubníků ležatých i stojatých jsou započteny: a) pro osazení do lože z kameniva těženého i náklady na dodání hmot pro lože tl. 80 až 100 mm, b) pro osazení do lože z betonu prostého i náklady na dodání hmot pro lože tl. 80 až 100 mm; v cenách -1113 a -1213 též náklady na zřízení bočních opěr. 2. Část lože z betonu prostého přesahující tl. 100 mm se oceňuje cenou 916 99-1121 Lože pod obrubníky, krajníky nebo obruby z dlažebních kostek. 3. V cenách nejsou započteny náklady na dodání obrubníků, tyto se oceňují ve specifikaci. </t>
  </si>
  <si>
    <t>47</t>
  </si>
  <si>
    <t>59217031</t>
  </si>
  <si>
    <t>obrubník betonový silniční 1000x150x250mm</t>
  </si>
  <si>
    <t>-549851265</t>
  </si>
  <si>
    <t>48</t>
  </si>
  <si>
    <t>59217016</t>
  </si>
  <si>
    <t>obrubník betonový chodníkový 1000x80x250mm</t>
  </si>
  <si>
    <t>-1585827053</t>
  </si>
  <si>
    <t>65</t>
  </si>
  <si>
    <t>49</t>
  </si>
  <si>
    <t>916231213</t>
  </si>
  <si>
    <t>Osazení chodníkového obrubníku betonového stojatého s boční opěrou do lože z betonu prostého</t>
  </si>
  <si>
    <t>1913870857</t>
  </si>
  <si>
    <t>Osazení chodníkového obrubníku betonového se zřízením lože, s vyplněním a zatřením spár cementovou maltou stojatého s boční opěrou z betonu prostého, do lože z betonu prostého</t>
  </si>
  <si>
    <t>https://podminky.urs.cz/item/CS_URS_2023_01/916231213</t>
  </si>
  <si>
    <t xml:space="preserve">Poznámka k souboru cen:_x000D_
1. V cenách chodníkových obrubníků ležatých i stojatých jsou započteny pro osazení a) do lože z kameniva těženého i náklady na dodání hmot pro lože tl. 80 až 100 mm, b) do lože z betonu prostého i náklady na dodání hmot pro lože tl. 80 až 100 mm; v cenách -1113 a -1213 též náklady na zřízení bočních opěr. 2. Část lože z betonu prostého přesahující tl. 100 mm se oceňuje cenou 916 99-1121 Lože pod obrubníky, krajníky nebo obruby z dlažebních kostek. 3. V cenách nejsou započteny náklady na dodání obrubníků, tyto se oceňují ve specifikaci. </t>
  </si>
  <si>
    <t>50</t>
  </si>
  <si>
    <t>919726123</t>
  </si>
  <si>
    <t>Geotextilie pro ochranu, separaci a filtraci netkaná měrná hm přes 300 do 500 g/m2</t>
  </si>
  <si>
    <t>-1348228656</t>
  </si>
  <si>
    <t>Geotextilie netkaná pro ochranu, separaci nebo filtraci měrná hmotnost přes 300 do 500 g/m2</t>
  </si>
  <si>
    <t>https://podminky.urs.cz/item/CS_URS_2023_01/919726123</t>
  </si>
  <si>
    <t>51</t>
  </si>
  <si>
    <t>919732211</t>
  </si>
  <si>
    <t>Styčná spára napojení nového živičného povrchu na stávající za tepla š 15 mm hl 25 mm s prořezáním</t>
  </si>
  <si>
    <t>-564629905</t>
  </si>
  <si>
    <t>Styčná pracovní spára při napojení nového živičného povrchu na stávající se zalitím za tepla modifikovanou asfaltovou hmotou s posypem vápenným hydrátem šířky do 15 mm, hloubky do 25 mm včetně prořezání spáry</t>
  </si>
  <si>
    <t>https://podminky.urs.cz/item/CS_URS_2023_01/919732211</t>
  </si>
  <si>
    <t xml:space="preserve">Poznámka k souboru cen:_x000D_
1. V cenách jsou započteny i náklady na vyčištění spár, na impregnaci a zalití spár včetně dodání hmot. </t>
  </si>
  <si>
    <t>" v místě napojení starého a nového (budoucího) povrchu " 40</t>
  </si>
  <si>
    <t>52</t>
  </si>
  <si>
    <t>919735112</t>
  </si>
  <si>
    <t>Řezání stávajícího živičného krytu hl do 100 mm</t>
  </si>
  <si>
    <t>-1057782759</t>
  </si>
  <si>
    <t>Řezání stávajícího živičného krytu nebo podkladu  hloubky přes 50 do 100 mm</t>
  </si>
  <si>
    <t xml:space="preserve">Poznámka k souboru cen:_x000D_
1. V cenách jsou započteny i náklady na spotřebu vody. </t>
  </si>
  <si>
    <t>"řezání v místě napojení starého a nového (budoucího) povrchu " 40</t>
  </si>
  <si>
    <t>53</t>
  </si>
  <si>
    <t>966005111</t>
  </si>
  <si>
    <t>Rozebrání a odstranění zábradlí se sloupky osazenými s betonovými patkami nebo v opěrné zdi</t>
  </si>
  <si>
    <t>-411469235</t>
  </si>
  <si>
    <t>Rozebrání a odstranění silničního zábradlí a ocelových svodidel s přemístěním hmot na skládku na vzdálenost do 10 m nebo s naložením na dopravní prostředek, se zásypem jam po odstraněných sloupcích a s jeho zhutněním silničního zábradlí se sloupky osazenými s betonovými patkami</t>
  </si>
  <si>
    <t xml:space="preserve">Poznámka k souboru cen:_x000D_
1. Ceny -5111 a -5311 jsou určeny pro odstranění sloupků zábradlí nebo svodidel upevněných záhozem zeminou, uklínovaných kamenem nebo obetonovaných, popř. zaberaněných. 2. Ceny -5111 a -5211 jsou určeny pro odstranění zábradlí jakéhokoliv druhu se sloupky z jakéhokoliv materiálu a při jakékoliv vzdálenosti sloupků. 3. Cena -5311 je určena pro odstranění svodidla jakéhokoliv druhu při jakékoliv vzdálenosti sloupků. 4. Přemístění vybouraného silničního zábradlí a svodidel na vzdálenost přes 10 m se oceňuje cenami souborů cen 997 22-1 Vodorovná doprava vybouraných hmot. </t>
  </si>
  <si>
    <t>"odstranění stavajícího zabradlí kolem řeky a silnice" 285.5</t>
  </si>
  <si>
    <t>54</t>
  </si>
  <si>
    <t>966006132</t>
  </si>
  <si>
    <t>Odstranění značek dopravních nebo orientačních se sloupky s betonovými patkami</t>
  </si>
  <si>
    <t>887134958</t>
  </si>
  <si>
    <t>Odstranění dopravních nebo orientačních značek se sloupkem  s uložením hmot na vzdálenost do 20 m nebo s naložením na dopravní prostředek, se zásypem jam a jeho zhutněním s betonovou patkou</t>
  </si>
  <si>
    <t>https://podminky.urs.cz/item/CS_URS_2023_01/966006132</t>
  </si>
  <si>
    <t xml:space="preserve">Poznámka k souboru cen:_x000D_
1. Ceny jsou určeny pro odstranění značek z jakéhokoliv materiálu. 2. V cenách -6131 a -6132 nejsou započteny náklady na demontáž tabulí (značek) od sloupků, tyto se oceňují cenou 966 00-6211 Odstranění svislých dopravních značek. 3. Přemístění vybouraných značek na vzdálenost přes 20 m se oceňuje cenami souboru cen 997 22-1 Vodorovná doprava vybouraných hmot. </t>
  </si>
  <si>
    <t>"demontáž stavajícich značek " 5</t>
  </si>
  <si>
    <t>55</t>
  </si>
  <si>
    <t>966006211</t>
  </si>
  <si>
    <t>Odstranění svislých dopravních značek ze sloupů, sloupků nebo konzol</t>
  </si>
  <si>
    <t>-371717517</t>
  </si>
  <si>
    <t>Odstranění (demontáž) svislých dopravních značek  s odklizením materiálu na skládku na vzdálenost do 20 m nebo s naložením na dopravní prostředek ze sloupů, sloupků nebo konzol</t>
  </si>
  <si>
    <t>https://podminky.urs.cz/item/CS_URS_2023_01/966006211</t>
  </si>
  <si>
    <t xml:space="preserve">Poznámka k souboru cen:_x000D_
1. Přemístění demontovaných značek na vzdálenost přes 20 m se oceňuje cenami souborů cen 997 22-1 Vodorovná doprava vybouraných hmot. </t>
  </si>
  <si>
    <t>"demontáž stavajícich značek " 4</t>
  </si>
  <si>
    <t>56</t>
  </si>
  <si>
    <t>979071122</t>
  </si>
  <si>
    <t>Očištění dlažebních kostek drobných s původním spárováním živičnou směsí nebo MC</t>
  </si>
  <si>
    <t>-384049097</t>
  </si>
  <si>
    <t>Očištění vybouraných dlažebních kostek  od spojovacího materiálu, s uložením očištěných kostek na skládku, s odklizením odpadových hmot na hromady a s odklizením vybouraných kostek na vzdálenost do 3 m drobných, s původním vyplněním spár živicí nebo cementovou maltou</t>
  </si>
  <si>
    <t>https://podminky.urs.cz/item/CS_URS_2023_01/979071122</t>
  </si>
  <si>
    <t xml:space="preserve">Poznámka k souboru cen:_x000D_
1. Ceny jsou určeny jen pro očištění vybouraných kostek uložených do lože ze sypkého materiálu bez pojiva. 2. Přemístění vybouraných dlažebních kostek na vzdálenost přes 3 m se oceňuje cenami souborů cen 997 22-1 Vodorovná doprava suti. </t>
  </si>
  <si>
    <t>"očístění rozebraného dvojřádku a jednořádku " 14</t>
  </si>
  <si>
    <t>997</t>
  </si>
  <si>
    <t>Přesun sutě</t>
  </si>
  <si>
    <t>57</t>
  </si>
  <si>
    <t>997221551</t>
  </si>
  <si>
    <t>Vodorovná doprava suti ze sypkých materiálů do 1 km</t>
  </si>
  <si>
    <t>t</t>
  </si>
  <si>
    <t>767596271</t>
  </si>
  <si>
    <t>Vodorovná doprava suti  bez naložení, ale se složením a s hrubým urovnáním ze sypkých materiálů, na vzdálenost do 1 km</t>
  </si>
  <si>
    <t>https://podminky.urs.cz/item/CS_URS_2023_01/997221551</t>
  </si>
  <si>
    <t>"dopr. nevho. podkladu "188</t>
  </si>
  <si>
    <t>" doprava asf. sutě " 117.3</t>
  </si>
  <si>
    <t>58</t>
  </si>
  <si>
    <t>997221559</t>
  </si>
  <si>
    <t>Příplatek ZKD 1 km u vodorovné dopravy suti ze sypkých materiálů</t>
  </si>
  <si>
    <t>118843315</t>
  </si>
  <si>
    <t>Vodorovná doprava suti  bez naložení, ale se složením a s hrubým urovnáním Příplatek k ceně za každý další i započatý 1 km přes 1 km</t>
  </si>
  <si>
    <t>https://podminky.urs.cz/item/CS_URS_2023_01/997221559</t>
  </si>
  <si>
    <t>" celková vzdálenost do 20km " 19*305.3</t>
  </si>
  <si>
    <t>59</t>
  </si>
  <si>
    <t>997221561</t>
  </si>
  <si>
    <t>Vodorovná doprava suti z kusových materiálů do 1 km</t>
  </si>
  <si>
    <t>-1098385891</t>
  </si>
  <si>
    <t>Vodorovná doprava suti  bez naložení, ale se složením a s hrubým urovnáním z kusových materiálů, na vzdálenost do 1 km</t>
  </si>
  <si>
    <t>https://podminky.urs.cz/item/CS_URS_2023_01/997221561</t>
  </si>
  <si>
    <t>"dlažba " 51</t>
  </si>
  <si>
    <t>"zábradli " 9.99</t>
  </si>
  <si>
    <t>"značky" 0.4</t>
  </si>
  <si>
    <t>"obruba" 34.8+16.1</t>
  </si>
  <si>
    <t>60</t>
  </si>
  <si>
    <t>997221569</t>
  </si>
  <si>
    <t>Příplatek ZKD 1 km u vodorovné dopravy suti z kusových materiálů</t>
  </si>
  <si>
    <t>-1250231802</t>
  </si>
  <si>
    <t>https://podminky.urs.cz/item/CS_URS_2023_01/997221569</t>
  </si>
  <si>
    <t>"do 20 km " 19*112.29</t>
  </si>
  <si>
    <t>61</t>
  </si>
  <si>
    <t>997221861</t>
  </si>
  <si>
    <t>Poplatek za uložení stavebního odpadu na recyklační skládce (skládkovné) z prostého betonu pod kódem 17 01 01</t>
  </si>
  <si>
    <t>-1394278767</t>
  </si>
  <si>
    <t>Poplatek za uložení stavebního odpadu na recyklační skládce (skládkovné) z prostého betonu zatříděného do Katalogu odpadů pod kódem 17 01 01</t>
  </si>
  <si>
    <t>https://podminky.urs.cz/item/CS_URS_2023_01/997221861</t>
  </si>
  <si>
    <t>51+50.9</t>
  </si>
  <si>
    <t>62</t>
  </si>
  <si>
    <t>997221873</t>
  </si>
  <si>
    <t>Poplatek za uložení stavebního odpadu na recyklační skládce (skládkovné) zeminy a kamení zatříděného do Katalogu odpadů pod kódem 17 05 04</t>
  </si>
  <si>
    <t>-360922852</t>
  </si>
  <si>
    <t>https://podminky.urs.cz/item/CS_URS_2023_01/997221873</t>
  </si>
  <si>
    <t>188</t>
  </si>
  <si>
    <t>63</t>
  </si>
  <si>
    <t>997221875</t>
  </si>
  <si>
    <t>Poplatek za uložení stavebního odpadu na recyklační skládce (skládkovné) asfaltového bez obsahu dehtu zatříděného do Katalogu odpadů pod kódem 17 03 02</t>
  </si>
  <si>
    <t>547181872</t>
  </si>
  <si>
    <t>https://podminky.urs.cz/item/CS_URS_2023_01/997221875</t>
  </si>
  <si>
    <t>"poplatek za asfalt " 117.3</t>
  </si>
  <si>
    <t>998</t>
  </si>
  <si>
    <t>Přesun hmot</t>
  </si>
  <si>
    <t>64</t>
  </si>
  <si>
    <t>998225111</t>
  </si>
  <si>
    <t>Přesun hmot pro pozemní komunikace s krytem z kamene, monolitickým betonovým nebo živičným</t>
  </si>
  <si>
    <t>-1590265448</t>
  </si>
  <si>
    <t>Přesun hmot pro komunikace s krytem z kameniva, monolitickým betonovým nebo živičným  dopravní vzdálenost do 200 m jakékoliv délky objektu</t>
  </si>
  <si>
    <t>https://podminky.urs.cz/item/CS_URS_2023_01/998225111</t>
  </si>
  <si>
    <t>vykop_201</t>
  </si>
  <si>
    <t>220,138</t>
  </si>
  <si>
    <t>zasyp_zakl</t>
  </si>
  <si>
    <t>129,09</t>
  </si>
  <si>
    <t>A33</t>
  </si>
  <si>
    <t>17,5</t>
  </si>
  <si>
    <t>podkl_bet</t>
  </si>
  <si>
    <t>41,65</t>
  </si>
  <si>
    <t>POdkl_dren</t>
  </si>
  <si>
    <t>3,51</t>
  </si>
  <si>
    <t>be_rims</t>
  </si>
  <si>
    <t>6,682</t>
  </si>
  <si>
    <t>Bet_sten</t>
  </si>
  <si>
    <t>16,245</t>
  </si>
  <si>
    <t>část - A - SO - 201 Most</t>
  </si>
  <si>
    <t>bet_NK</t>
  </si>
  <si>
    <t>Soupis:</t>
  </si>
  <si>
    <t>bed_NK</t>
  </si>
  <si>
    <t>60,34</t>
  </si>
  <si>
    <t>SO 201 - Most na ulici u Střelnice</t>
  </si>
  <si>
    <t>voz</t>
  </si>
  <si>
    <t>izol_ALP</t>
  </si>
  <si>
    <t>58,663</t>
  </si>
  <si>
    <t>izol_NAIP_s</t>
  </si>
  <si>
    <t>63,175</t>
  </si>
  <si>
    <t>iz_naip_v</t>
  </si>
  <si>
    <t>63,75</t>
  </si>
  <si>
    <t>iz_ochr</t>
  </si>
  <si>
    <t>20,7</t>
  </si>
  <si>
    <t>obklad</t>
  </si>
  <si>
    <t>32,49</t>
  </si>
  <si>
    <t>stav_zdi</t>
  </si>
  <si>
    <t>19,44</t>
  </si>
  <si>
    <t>stav_SS</t>
  </si>
  <si>
    <t>29,75</t>
  </si>
  <si>
    <t>stav_nk</t>
  </si>
  <si>
    <t>8,928</t>
  </si>
  <si>
    <t>Russnák</t>
  </si>
  <si>
    <t>1 - Zemní práce</t>
  </si>
  <si>
    <t>2 - Zakládání</t>
  </si>
  <si>
    <t>3 - Svislé a kompletní konstrukce</t>
  </si>
  <si>
    <t>5 - Komunikace pozemní</t>
  </si>
  <si>
    <t>711 - Izolace proti vodě, vlhkosti a plynům</t>
  </si>
  <si>
    <t>9 - Ostatní konstrukce a práce, bourání</t>
  </si>
  <si>
    <t>VRN1 - Průzkumné, geodetické a projektové práce</t>
  </si>
  <si>
    <t>VRN4 - Inženýrská činnost</t>
  </si>
  <si>
    <t>VRN7 - Provozní vlivy</t>
  </si>
  <si>
    <t>VRN9 - Ostatní náklady</t>
  </si>
  <si>
    <t>113107141</t>
  </si>
  <si>
    <t>Odstranění podkladu živičného tl 50 mm ručně</t>
  </si>
  <si>
    <t>-550728049</t>
  </si>
  <si>
    <t>Odstranění podkladů nebo krytů ručně s přemístěním hmot na skládku na vzdálenost do 3 m nebo s naložením na dopravní prostředek živičných, o tl. vrstvy do 50 mm</t>
  </si>
  <si>
    <t>6,3*7,2</t>
  </si>
  <si>
    <t>113154222</t>
  </si>
  <si>
    <t>Frézování živičného krytu tl 40 mm pruh š 1 m pl do 1000 m2 bez překážek v trase</t>
  </si>
  <si>
    <t>M2</t>
  </si>
  <si>
    <t>2004529449</t>
  </si>
  <si>
    <t>115001106</t>
  </si>
  <si>
    <t>Převedení vody potrubím DN do 900</t>
  </si>
  <si>
    <t>1519247398</t>
  </si>
  <si>
    <t>Převedení vody potrubím průměru DN přes 600 do 900</t>
  </si>
  <si>
    <t>153191121.1</t>
  </si>
  <si>
    <t>Zřízení těsnění hradicích stěn ze zhutněné sypaniny</t>
  </si>
  <si>
    <t>M3</t>
  </si>
  <si>
    <t>1636283989</t>
  </si>
  <si>
    <t>2*1,75*1*5</t>
  </si>
  <si>
    <t>58331351</t>
  </si>
  <si>
    <t>kamenivo těžené drobné frakce 0/4</t>
  </si>
  <si>
    <t>1984763401</t>
  </si>
  <si>
    <t>A33*2,4</t>
  </si>
  <si>
    <t>153191131</t>
  </si>
  <si>
    <t>Odstranění těsnění hradicích stěn ze zhutněné sypaniny</t>
  </si>
  <si>
    <t>-205344418</t>
  </si>
  <si>
    <t>Těsnění hradicích stěn nepropustnou hrázkou  ze zhutněné sypaniny při stěně nebo nepropustnou výplní ze zhutněné sypaniny mezi stěnami odstranění</t>
  </si>
  <si>
    <t>212792312</t>
  </si>
  <si>
    <t>Odvodnění mostní opěry - drenážní plastové potrubí HDPE DN 160</t>
  </si>
  <si>
    <t>2036952383</t>
  </si>
  <si>
    <t>Odvodnění mostní opěry z plastových trub drenážní potrubí HDPE DN 160</t>
  </si>
  <si>
    <t>2*9,1+2*1,1</t>
  </si>
  <si>
    <t>ACO.62130153</t>
  </si>
  <si>
    <t>Agrosil - DN150, SN8 (TP - celoperforace), 6,0m</t>
  </si>
  <si>
    <t>41670198</t>
  </si>
  <si>
    <t>58942406</t>
  </si>
  <si>
    <t>beton asfaltový vrstva obrusná ACO 11+ pojivo asfalt 50/70</t>
  </si>
  <si>
    <t>2058807247</t>
  </si>
  <si>
    <t>voz*0,04*2,5</t>
  </si>
  <si>
    <t>578133232</t>
  </si>
  <si>
    <t>Litý asfalt MA 11 (LAS) tl 35 mm š přes 3 m z modifikovaného asfaltu</t>
  </si>
  <si>
    <t>247843125</t>
  </si>
  <si>
    <t>Litý asfalt MA 11 (LAS) s rozprostřením  z modifikovaného asfaltu v pruhu šířky přes 3 m tl. 35 mm</t>
  </si>
  <si>
    <t>58942220</t>
  </si>
  <si>
    <t>asfalt litý mA 11 pojivo PmB 10/40-6</t>
  </si>
  <si>
    <t>1266650579</t>
  </si>
  <si>
    <t>voz*0,035*2,5</t>
  </si>
  <si>
    <t>997013602</t>
  </si>
  <si>
    <t>Poplatek za uložení na skládce (skládkovné) stavebního odpadu železobetonového kód odpadu 17 01 01</t>
  </si>
  <si>
    <t>-754202215</t>
  </si>
  <si>
    <t>Poplatek za uložení stavebního odpadu na skládce (skládkovné) z armovaného betonu zatříděného do Katalogu odpadů pod kódem 17 01 01</t>
  </si>
  <si>
    <t>stav_nk*2,5</t>
  </si>
  <si>
    <t>stav_ss*2,5</t>
  </si>
  <si>
    <t>Zakládání</t>
  </si>
  <si>
    <t>273361116</t>
  </si>
  <si>
    <t>Výztuž základových desek z betonářské oceli 10 505</t>
  </si>
  <si>
    <t>T</t>
  </si>
  <si>
    <t>-627136772</t>
  </si>
  <si>
    <t>A58</t>
  </si>
  <si>
    <t>29,24*0,12</t>
  </si>
  <si>
    <t>274354111</t>
  </si>
  <si>
    <t>Bednění základových pasů - zřízení</t>
  </si>
  <si>
    <t>-2046415653</t>
  </si>
  <si>
    <t>Bednění základových konstrukcí pasů, prahů, věnců a ostruh zřízení</t>
  </si>
  <si>
    <t>"boky"2*2*2,15*0,8</t>
  </si>
  <si>
    <t>"delší strana"2*2*9*0,8</t>
  </si>
  <si>
    <t>277354211</t>
  </si>
  <si>
    <t>Bednění základových pilířů - odstranění</t>
  </si>
  <si>
    <t>1885132233</t>
  </si>
  <si>
    <t>Bednění základových konstrukcí pilířů odstranění bednění</t>
  </si>
  <si>
    <t>711671051</t>
  </si>
  <si>
    <t>Provedení rubové hydroizolace podchodů fólií PVC</t>
  </si>
  <si>
    <t>-779444873</t>
  </si>
  <si>
    <t>Provedení izolace podchodů a objektů v podzemí, tunelů a štol termoplasty  opěr nebo kleneb rubové folií PVC</t>
  </si>
  <si>
    <t>2*8,5*2,8</t>
  </si>
  <si>
    <t>Svislé a kompletní konstrukce</t>
  </si>
  <si>
    <t>548792020</t>
  </si>
  <si>
    <t>kotva římsy do vývrtu</t>
  </si>
  <si>
    <t>KUS</t>
  </si>
  <si>
    <t>-578962488</t>
  </si>
  <si>
    <t>2*7</t>
  </si>
  <si>
    <t>573231111</t>
  </si>
  <si>
    <t>Postřik živičný spojovací ze silniční emulze v množství do 0,7 kg/m2</t>
  </si>
  <si>
    <t>-1317439272</t>
  </si>
  <si>
    <t>6*7,5</t>
  </si>
  <si>
    <t>577134141</t>
  </si>
  <si>
    <t>Asfaltový beton vrstva obrusná ACO 11+ (ABS) tř. I tl 40 mm š přes 3 m</t>
  </si>
  <si>
    <t>-1540515714</t>
  </si>
  <si>
    <t>711</t>
  </si>
  <si>
    <t>Izolace proti vodě, vlhkosti a plynům</t>
  </si>
  <si>
    <t>28323081</t>
  </si>
  <si>
    <t>fólie HDPE (940-950kg/m3) na skládky a proti zemní vlhkosti nad úrovní terénu tl 0,6mm</t>
  </si>
  <si>
    <t>648025122</t>
  </si>
  <si>
    <t>47,6</t>
  </si>
  <si>
    <t>388995213</t>
  </si>
  <si>
    <t>Chránička kabelů z trub HDPE v římse DN 140</t>
  </si>
  <si>
    <t>-1654528631</t>
  </si>
  <si>
    <t>Chránička kabelů v římse z trub HDPE  přes DN 110 do DN 140</t>
  </si>
  <si>
    <t>2*7,3</t>
  </si>
  <si>
    <t>34571356</t>
  </si>
  <si>
    <t>trubka elektroinstalační ohebná dvouplášťová korugovaná (chránička) D 100/120mm, HDPE+LDPE</t>
  </si>
  <si>
    <t>1806572547</t>
  </si>
  <si>
    <t>628611101</t>
  </si>
  <si>
    <t>Nátěr betonu mostu epoxidový 1x impregnační OS-A</t>
  </si>
  <si>
    <t>690855871</t>
  </si>
  <si>
    <t>Nátěr mostních betonových konstrukcí  epoxidový 1x impregnační OS-A</t>
  </si>
  <si>
    <t>1,5*7,7+3*7,3</t>
  </si>
  <si>
    <t>628611102</t>
  </si>
  <si>
    <t>Nátěr betonu mostu epoxidový 2x ochranný nepružný OS-B</t>
  </si>
  <si>
    <t>-1288148405</t>
  </si>
  <si>
    <t>Nátěr mostních betonových konstrukcí  epoxidový 2x ochranný nepružný OS-B</t>
  </si>
  <si>
    <t>0,75*6,7+0,75*6,15</t>
  </si>
  <si>
    <t>628611131</t>
  </si>
  <si>
    <t>Nátěr betonu mostu akrylátový 2x ochranný pružný OS-C</t>
  </si>
  <si>
    <t>1809477243</t>
  </si>
  <si>
    <t>Nátěr mostních betonových konstrukcí  akrylátový na siloxanové a plasticko-elastické bázi 2x ochranný pružný OS-C (OS 4)</t>
  </si>
  <si>
    <t>0,3*7,7+0,3*7,3</t>
  </si>
  <si>
    <t>711112001</t>
  </si>
  <si>
    <t>Provedení izolace proti zemní vlhkosti svislé za studena nátěrem penetračním</t>
  </si>
  <si>
    <t>1472948392</t>
  </si>
  <si>
    <t>"izolace základů - líc"1,8*9,1+1,8*8,95</t>
  </si>
  <si>
    <t>"rub" 1,45*9,1+1,45*8,95</t>
  </si>
  <si>
    <t>11163150</t>
  </si>
  <si>
    <t>lak penetrační asfaltový</t>
  </si>
  <si>
    <t>-1191259931</t>
  </si>
  <si>
    <t>izol_alp*0,00035</t>
  </si>
  <si>
    <t>711112002</t>
  </si>
  <si>
    <t>Provedení izolace proti zemní vlhkosti svislé za studena lakem asfaltovým</t>
  </si>
  <si>
    <t>769290230</t>
  </si>
  <si>
    <t>izol_alp</t>
  </si>
  <si>
    <t>11163152</t>
  </si>
  <si>
    <t>lak hydroizolační asfaltový</t>
  </si>
  <si>
    <t>-1414100436</t>
  </si>
  <si>
    <t>izol_alp*0,0004</t>
  </si>
  <si>
    <t>711131811</t>
  </si>
  <si>
    <t>Odstranění mostní izolace</t>
  </si>
  <si>
    <t>-1837684348</t>
  </si>
  <si>
    <t>Odstranění izolace proti zemní vlhkosti vodorovné</t>
  </si>
  <si>
    <t>711142559</t>
  </si>
  <si>
    <t>Provedení izolace proti zemní vlhkosti pásy přitavením svislé NAIP</t>
  </si>
  <si>
    <t>1653230508</t>
  </si>
  <si>
    <t>"rub opěr"2,5*9,1+2,5*8,95</t>
  </si>
  <si>
    <t>"prac spára základu"2*0,5*(9,1+8,95)</t>
  </si>
  <si>
    <t>62832134</t>
  </si>
  <si>
    <t>pás asfaltový natavitelný oxidovaný tl 4,0mm typu V60 S40 s vložkou ze skleněné rohože, s jemnozrnným minerálním posypem</t>
  </si>
  <si>
    <t>70248088</t>
  </si>
  <si>
    <t>izol_naip_s*1,2</t>
  </si>
  <si>
    <t>711341564</t>
  </si>
  <si>
    <t>Provedení hydroizolace mostovek pásy přitavením NAIP</t>
  </si>
  <si>
    <t>-2051674120</t>
  </si>
  <si>
    <t>7,5*8,5</t>
  </si>
  <si>
    <t>62833158</t>
  </si>
  <si>
    <t>pás asfaltový natavitelný oxidovaný tl 4,0mm typu G200 S40 s vložkou ze skleněné tkaniny, s jemnozrnným minerálním posypem</t>
  </si>
  <si>
    <t>-1455731962</t>
  </si>
  <si>
    <t>iz_naip_v*1,2</t>
  </si>
  <si>
    <t>62836110</t>
  </si>
  <si>
    <t>pás asfaltový natavitelný oxidovaný tl 4,0mm s vložkou z hliníkové fólie / hliníkové fólie s textilií, se spalitelnou PE folií nebo jemnozrnným minerálním posypem</t>
  </si>
  <si>
    <t>1248319654</t>
  </si>
  <si>
    <t>iz_ochr*1,2</t>
  </si>
  <si>
    <t>711441559</t>
  </si>
  <si>
    <t>Provedení izolace proti tlakové vodě vodorovné přitavením pásu NAIP</t>
  </si>
  <si>
    <t>374516922</t>
  </si>
  <si>
    <t>Provedení izolace proti povrchové a podpovrchové tlakové vodě pásy přitavením  NAIP na ploše vodorovné V</t>
  </si>
  <si>
    <t>0,65*7,7+2,15*7,3</t>
  </si>
  <si>
    <t>711491272</t>
  </si>
  <si>
    <t>Provedení izolace proti tlakové vodě svislé z textilií vrstva ochranná</t>
  </si>
  <si>
    <t>-778669316</t>
  </si>
  <si>
    <t>izol_naip_s*2</t>
  </si>
  <si>
    <t>69311068</t>
  </si>
  <si>
    <t>geotextilie netkaná separační, ochranná, filtrační, drenážní PP 300g/m2</t>
  </si>
  <si>
    <t>-712471869</t>
  </si>
  <si>
    <t>izol_naip_s*2*1,2</t>
  </si>
  <si>
    <t>izol_alp*1,2</t>
  </si>
  <si>
    <t>914112111</t>
  </si>
  <si>
    <t>Tabulka s označením evidenčního čísla mostu</t>
  </si>
  <si>
    <t>1552624783</t>
  </si>
  <si>
    <t>Tabulka s označením evidenčního čísla mostu  na sloupek</t>
  </si>
  <si>
    <t>948411111</t>
  </si>
  <si>
    <t>Zřízení podpěrné skruže dočasné kovové z věží výšky do 10 m</t>
  </si>
  <si>
    <t>972216882</t>
  </si>
  <si>
    <t>Podpěrné skruže a podpěry dočasné kovové  zřízení skruží z věží výšky do 10 m</t>
  </si>
  <si>
    <t>1,9*6,5*8,5</t>
  </si>
  <si>
    <t>948411211</t>
  </si>
  <si>
    <t>Odstranění podpěrné skruže dočasné kovové z věží výšky do 10 m</t>
  </si>
  <si>
    <t>-754208248</t>
  </si>
  <si>
    <t>Podpěrné skruže a podpěry dočasné kovové  odstranění skruží z věží výšky do 10 m</t>
  </si>
  <si>
    <t>948411911</t>
  </si>
  <si>
    <t>Měsíční nájemné podpěrné skruže dočasné kovové z věží výšky do 10 m</t>
  </si>
  <si>
    <t>-2100981541</t>
  </si>
  <si>
    <t>Podpěrné skruže a podpěry dočasné kovové  měsíční nájemné skruží z věží výšky do 10 m</t>
  </si>
  <si>
    <t>961065422</t>
  </si>
  <si>
    <t>Bourání mostovek ze dřeva tvrdého z hranolů základů</t>
  </si>
  <si>
    <t>1401635184</t>
  </si>
  <si>
    <t>Bourání mostních konstrukcí základů mostovek ze dřeva tvrdého z hranolů a bočního ochranného prahu z povalů nebo hranolů</t>
  </si>
  <si>
    <t>2,1*0,15*7,2</t>
  </si>
  <si>
    <t>Odstranění značek dopravních</t>
  </si>
  <si>
    <t>-1999863981</t>
  </si>
  <si>
    <t>966075141</t>
  </si>
  <si>
    <t>Odstranění kovového zábradlí vcelku</t>
  </si>
  <si>
    <t>934163975</t>
  </si>
  <si>
    <t>Odstranění různých konstrukcí na mostech kovového zábradlí vcelku</t>
  </si>
  <si>
    <t>"na mostě"3*7,2</t>
  </si>
  <si>
    <t>"na zdech" 4*5</t>
  </si>
  <si>
    <t>998212111</t>
  </si>
  <si>
    <t>Přesun hmot pro mosty zděné, monolitické betonové nebo ocelové v do 20 m</t>
  </si>
  <si>
    <t>1051151651</t>
  </si>
  <si>
    <t>Přesun hmot pro mosty zděné, betonové monolitické, spřažené ocelobetonové nebo kovové  vodorovná dopravní vzdálenost do 100 m výška mostu do 20 m</t>
  </si>
  <si>
    <t>998711101</t>
  </si>
  <si>
    <t>Přesun hmot tonážní pro izolace proti vodě, vlhkosti a plynům v objektech výšky do 6 m</t>
  </si>
  <si>
    <t>-1770826563</t>
  </si>
  <si>
    <t>Přesun hmot pro izolace proti vodě, vlhkosti a plynům  stanovený z hmotnosti přesunovaného materiálu vodorovná dopravní vzdálenost do 50 m v objektech výšky do 6 m</t>
  </si>
  <si>
    <t>1,38</t>
  </si>
  <si>
    <t>311213124</t>
  </si>
  <si>
    <t>Zdivo z nepravidelných kamenů na maltu, objem jednoho kamene přes 0,02 m3, šířka spáry do 50 mm</t>
  </si>
  <si>
    <t>-1665907064</t>
  </si>
  <si>
    <t>Zdivo nadzákladové z lomového kamene štípaného nebo ručně vybíraného na maltu z nepravidelných kamenů objemu 1 kusu kamene přes 0,02 m3, šířka spáry přes 20 do 50 mm</t>
  </si>
  <si>
    <t>"obklad opěry"obklad*0,3</t>
  </si>
  <si>
    <t>"opěrné zdi"2*2,7*3*0,75+2*1,8*2,7*0,75</t>
  </si>
  <si>
    <t>334214121</t>
  </si>
  <si>
    <t>Kotvení kamenného obkladového zdiva mostů tl do 350 mm betonářskou výztuží</t>
  </si>
  <si>
    <t>-1450510089</t>
  </si>
  <si>
    <t>Kotvení kamenného obkladového zdiva mostů tloušťky do 350 mm betonářskou výztuží</t>
  </si>
  <si>
    <t>1,8*(9,1+8,95)</t>
  </si>
  <si>
    <t>348171112</t>
  </si>
  <si>
    <t>Osazení mostního ocelového zábradlí nesnímatelného do bednění kapes říms</t>
  </si>
  <si>
    <t>201883396</t>
  </si>
  <si>
    <t>Osazení mostního ocelového zábradlí  do bednění kapes říms</t>
  </si>
  <si>
    <t>7,3+7,7</t>
  </si>
  <si>
    <t>130103509</t>
  </si>
  <si>
    <t>Ocelové zábradlí</t>
  </si>
  <si>
    <t>-689406843</t>
  </si>
  <si>
    <t>15*0,04+20*0,04</t>
  </si>
  <si>
    <t>457311117</t>
  </si>
  <si>
    <t>Vyrovnávací nebo spádový beton C 25/30 včetně úpravy povrchu</t>
  </si>
  <si>
    <t>-1484941732</t>
  </si>
  <si>
    <t>Vyrovnávací nebo spádový beton včetně úpravy povrchu  C 25/30</t>
  </si>
  <si>
    <t>1,2*0,95*6,4+1,2*0,95*6,3</t>
  </si>
  <si>
    <t>58932942</t>
  </si>
  <si>
    <t>beton C 25/30 XF3 kamenivo frakce 0/22</t>
  </si>
  <si>
    <t>-871369735</t>
  </si>
  <si>
    <t>465513256</t>
  </si>
  <si>
    <t>Dlažba svahu u opěr z upraveného lomového žulového kamene</t>
  </si>
  <si>
    <t>-1698808461</t>
  </si>
  <si>
    <t>0,35*11,2*5,5</t>
  </si>
  <si>
    <t>4*0,35*1,3*3,6</t>
  </si>
  <si>
    <t>622631011</t>
  </si>
  <si>
    <t>Spárování spárovací maltou vnějších pohledových ploch stěn z tvárnic nebo kamene</t>
  </si>
  <si>
    <t>1755708327</t>
  </si>
  <si>
    <t>Spárování vnějších ploch pohledového zdiva  z tvárnic nebo kamene, spárovací maltou stěn</t>
  </si>
  <si>
    <t>"stav zdi"2*2,7*3+2*1,8*2,7</t>
  </si>
  <si>
    <t>911111111</t>
  </si>
  <si>
    <t>Montáž zábradlí ocelového zabetonovaného</t>
  </si>
  <si>
    <t xml:space="preserve">obnova </t>
  </si>
  <si>
    <t>-1151229577</t>
  </si>
  <si>
    <t>Montáž zábradlí ocelového  zabetonovaného</t>
  </si>
  <si>
    <t>4*5</t>
  </si>
  <si>
    <t>919111233</t>
  </si>
  <si>
    <t>Řezání spár pro vytvoření komůrky š 20 mm hl 40 mm pro těsnící zálivku</t>
  </si>
  <si>
    <t>1658744577</t>
  </si>
  <si>
    <t>6,3+6,4</t>
  </si>
  <si>
    <t>919121132</t>
  </si>
  <si>
    <t>Těsnění spár zálivkou za studena pro komůrky š 20 mm hl 40 mm s těsnicím profilem</t>
  </si>
  <si>
    <t>35297988</t>
  </si>
  <si>
    <t>Utěsnění dilatačních spár zálivkou za studena  v cementobetonovém nebo živičném krytu včetně adhezního nátěru s těsnicím profilem pod zálivkou, pro komůrky šířky 20 mm, hloubky 40 mm</t>
  </si>
  <si>
    <t>"dilatační spára mezi opěrou a nářežními zdmi"2*4*1,8</t>
  </si>
  <si>
    <t>"dilatační spáry kolem říms"2*4*0,75</t>
  </si>
  <si>
    <t>"spára opěra/zpevnění pod mostem"9,1+8,95</t>
  </si>
  <si>
    <t>"spára obklad/NK"9,1+8,95</t>
  </si>
  <si>
    <t>-685589998</t>
  </si>
  <si>
    <t>2*(7,3+7,7)</t>
  </si>
  <si>
    <t>919121233b</t>
  </si>
  <si>
    <t>Těsnění spár zálivkou za studena pro komůrky š 20 mm hl 40 mm bez těsnicího profilu</t>
  </si>
  <si>
    <t>-1118428598</t>
  </si>
  <si>
    <t>936942211</t>
  </si>
  <si>
    <t>Zhotovení tabulky s letopočtem opravy mostu vložením šablony do bednění</t>
  </si>
  <si>
    <t>167235369</t>
  </si>
  <si>
    <t>Zhotovení tabulky s letopočtem opravy nebo větší údržby vložením šablony do bednění</t>
  </si>
  <si>
    <t>953312112</t>
  </si>
  <si>
    <t>Vložky do svislých dilatačních spár z fasádních polystyrénových desek tl 20 mm</t>
  </si>
  <si>
    <t>189743400</t>
  </si>
  <si>
    <t>Vložky svislé do dilatačních spár z polystyrenových desek  fasádních včetně dodání a osazení, v jakémkoliv zdivu přes 10 do 20 mm</t>
  </si>
  <si>
    <t>"dilatační spára mezi opěrou a nářežními zdmi"4*0,6*1,8</t>
  </si>
  <si>
    <t>"dilatační spáry kolem říms"4*0,6*0,75</t>
  </si>
  <si>
    <t>"spára opěra/zpevnění pod mostem"0,35*(9,1+8,95)</t>
  </si>
  <si>
    <t>"spára obklad/NK"0,3*(9,1+8,95)</t>
  </si>
  <si>
    <t>963051111</t>
  </si>
  <si>
    <t>Bourání mostní nosné konstrukce z ŽB</t>
  </si>
  <si>
    <t>2023157055</t>
  </si>
  <si>
    <t>Bourání mostních konstrukcí nosných konstrukcí ze železového betonu</t>
  </si>
  <si>
    <t>0,2*6,2*7,2</t>
  </si>
  <si>
    <t>966071131</t>
  </si>
  <si>
    <t>Demontáž ocelových kcí hmotnosti do 5 t z profilů hmotnosti přes 30 kg/m</t>
  </si>
  <si>
    <t>1418215623</t>
  </si>
  <si>
    <t>Demontáž ocelových konstrukcí profilů hmotnosti přes 30 kg/m, hmotnosti konstrukce do 5 t</t>
  </si>
  <si>
    <t>"NK - I300"7*54,2*7,2/1000</t>
  </si>
  <si>
    <t>"chodník - I200"2*26,2*7,2/1000</t>
  </si>
  <si>
    <t>981511113</t>
  </si>
  <si>
    <t>Demolice konstrukcí objektů z kamenného zdiva postupným rozebíráním</t>
  </si>
  <si>
    <t>-60619130</t>
  </si>
  <si>
    <t>Demolice konstrukcí objektů  postupným rozebíráním zdiva na maltu cementovou z kamene</t>
  </si>
  <si>
    <t>2*2,7*3*0,75+2*1,8*2,7*0,75</t>
  </si>
  <si>
    <t>66</t>
  </si>
  <si>
    <t>981513114</t>
  </si>
  <si>
    <t>Demolice konstrukcí objektů z betonu železového těžkou mechanizací</t>
  </si>
  <si>
    <t>1554697510</t>
  </si>
  <si>
    <t>Demolice konstrukcí objektů  těžkými mechanizačními prostředky konstrukcí ze železobetonu</t>
  </si>
  <si>
    <t>"demolice opěr"2*0,75*1,5*8,5</t>
  </si>
  <si>
    <t>"demolice základů"2*0,5*1,25*8,5</t>
  </si>
  <si>
    <t>VRN1</t>
  </si>
  <si>
    <t>Průzkumné, geodetické a projektové práce</t>
  </si>
  <si>
    <t>67</t>
  </si>
  <si>
    <t>011114000</t>
  </si>
  <si>
    <t>Inženýrsko-geologický průzkum</t>
  </si>
  <si>
    <t>KPL</t>
  </si>
  <si>
    <t>463559911</t>
  </si>
  <si>
    <t>68</t>
  </si>
  <si>
    <t>012103000</t>
  </si>
  <si>
    <t>Geodetické práce před výstavbou</t>
  </si>
  <si>
    <t>-1790522610</t>
  </si>
  <si>
    <t>69</t>
  </si>
  <si>
    <t>012203000</t>
  </si>
  <si>
    <t>Geodetické práce při provádění stavby</t>
  </si>
  <si>
    <t>839549127</t>
  </si>
  <si>
    <t>70</t>
  </si>
  <si>
    <t>012303000.1</t>
  </si>
  <si>
    <t>Geodetické práce po výstavbě</t>
  </si>
  <si>
    <t>-599232094</t>
  </si>
  <si>
    <t>71</t>
  </si>
  <si>
    <t>013203000</t>
  </si>
  <si>
    <t>Dokumentace stavby bez rozlišení</t>
  </si>
  <si>
    <t>1687407487</t>
  </si>
  <si>
    <t>72</t>
  </si>
  <si>
    <t>013244000</t>
  </si>
  <si>
    <t>Dokumentace pro provádění stavby</t>
  </si>
  <si>
    <t>-794038129</t>
  </si>
  <si>
    <t>73</t>
  </si>
  <si>
    <t>013254000</t>
  </si>
  <si>
    <t>Dokumentace skutečného provedení stavby</t>
  </si>
  <si>
    <t>835988344</t>
  </si>
  <si>
    <t>74</t>
  </si>
  <si>
    <t>212341111</t>
  </si>
  <si>
    <t>Obetonování drenážních trub mezerovitým betonem</t>
  </si>
  <si>
    <t>-820669517</t>
  </si>
  <si>
    <t>0,6*0,8*9,1+0,6*0,9*8,95</t>
  </si>
  <si>
    <t>75</t>
  </si>
  <si>
    <t>58939030</t>
  </si>
  <si>
    <t>mezerovitý beton MCB</t>
  </si>
  <si>
    <t>1775944022</t>
  </si>
  <si>
    <t>76</t>
  </si>
  <si>
    <t>273321117</t>
  </si>
  <si>
    <t>Základové desky mostních konstrukcí ze ŽB C 25/30</t>
  </si>
  <si>
    <t>512</t>
  </si>
  <si>
    <t>259916817</t>
  </si>
  <si>
    <t>Základové konstrukce z betonu železového desky ve výkopu nebo na hlavách pilot C 25/30</t>
  </si>
  <si>
    <t>2*2,15*0,8*8,5</t>
  </si>
  <si>
    <t>77</t>
  </si>
  <si>
    <t>-838877066</t>
  </si>
  <si>
    <t>78</t>
  </si>
  <si>
    <t>317171126</t>
  </si>
  <si>
    <t>Kotvení monolitického betonu římsy do mostovky kotvou do vývrtu</t>
  </si>
  <si>
    <t>-16964718</t>
  </si>
  <si>
    <t>Kotvení monolitického betonu římsy do mostovky  kotvou do vývrtu</t>
  </si>
  <si>
    <t>79</t>
  </si>
  <si>
    <t>317321118</t>
  </si>
  <si>
    <t>Mostní římsy ze ŽB C 30/37</t>
  </si>
  <si>
    <t>133267764</t>
  </si>
  <si>
    <t>Římsy ze železového betonu  C 30/37</t>
  </si>
  <si>
    <t>7,7*0,28</t>
  </si>
  <si>
    <t>7,3*0,62</t>
  </si>
  <si>
    <t>80</t>
  </si>
  <si>
    <t>58933332</t>
  </si>
  <si>
    <t>beton C 30/37 XF3 kamenivo frakce 0/16</t>
  </si>
  <si>
    <t>-47350088</t>
  </si>
  <si>
    <t>81</t>
  </si>
  <si>
    <t>317321191</t>
  </si>
  <si>
    <t>Příplatek k mostním římsám ze ŽB za betonáž malého rozsahu do 25 m3</t>
  </si>
  <si>
    <t>551297833</t>
  </si>
  <si>
    <t>Římsy ze železového betonu  Příplatek k cenám za betonáž malého rozsahu do 25 m3</t>
  </si>
  <si>
    <t>82</t>
  </si>
  <si>
    <t>317353121</t>
  </si>
  <si>
    <t>Bednění mostních říms všech tvarů - zřízení</t>
  </si>
  <si>
    <t>-1146608037</t>
  </si>
  <si>
    <t>Bednění mostní římsy  zřízení všech tvarů</t>
  </si>
  <si>
    <t>(0,25+0,55)*7,7+2*0,55</t>
  </si>
  <si>
    <t>(0,25+0,55)*7,3+2*0,62</t>
  </si>
  <si>
    <t>83</t>
  </si>
  <si>
    <t>317353221</t>
  </si>
  <si>
    <t>Bednění mostních říms všech tvarů - odstranění</t>
  </si>
  <si>
    <t>-1330381305</t>
  </si>
  <si>
    <t>Bednění mostní římsy  odstranění všech tvarů</t>
  </si>
  <si>
    <t>84</t>
  </si>
  <si>
    <t>317361116</t>
  </si>
  <si>
    <t>Výztuž mostních říms z betonářské oceli 10 505</t>
  </si>
  <si>
    <t>527748014</t>
  </si>
  <si>
    <t>Výztuž mostních železobetonových říms  z betonářské oceli 10 505 (R) nebo BSt 500</t>
  </si>
  <si>
    <t>0,13*be_rims</t>
  </si>
  <si>
    <t>85</t>
  </si>
  <si>
    <t>334323118</t>
  </si>
  <si>
    <t>Mostní opěry a úložné prahy ze ŽB C 30/37</t>
  </si>
  <si>
    <t>-2139928275</t>
  </si>
  <si>
    <t>Mostní opěry a úložné prahy z betonu železového C 30/37</t>
  </si>
  <si>
    <t>0,5*1,8*9,1</t>
  </si>
  <si>
    <t>0,5*1,8*8,95</t>
  </si>
  <si>
    <t>86</t>
  </si>
  <si>
    <t>334351112</t>
  </si>
  <si>
    <t>Bednění systémové mostních opěr a úložných prahů z překližek pro ŽB - zřízení</t>
  </si>
  <si>
    <t>-1751119094</t>
  </si>
  <si>
    <t>Bednění mostních opěr a úložných prahů ze systémového bednění  zřízení z překližek, pro železobeton</t>
  </si>
  <si>
    <t>2*1,8*9,1</t>
  </si>
  <si>
    <t>2*1,8*8,95</t>
  </si>
  <si>
    <t>2*2*1,8*0,65</t>
  </si>
  <si>
    <t>87</t>
  </si>
  <si>
    <t>334351211</t>
  </si>
  <si>
    <t>Bednění systémové mostních opěr a úložných prahů z překližek - odstranění</t>
  </si>
  <si>
    <t>1942226521</t>
  </si>
  <si>
    <t>Bednění mostních opěr a úložných prahů ze systémového bednění  odstranění z překližek</t>
  </si>
  <si>
    <t>88</t>
  </si>
  <si>
    <t>334361216</t>
  </si>
  <si>
    <t>Výztuž dříků opěr z betonářské oceli 10 505</t>
  </si>
  <si>
    <t>1397288022</t>
  </si>
  <si>
    <t>Výztuž betonářská mostních konstrukcí  opěr, úložných prahů, křídel, závěrných zídek, bloků ložisek, pilířů a sloupů z oceli 10 505 (R) nebo BSt 500 dříků opěr</t>
  </si>
  <si>
    <t>bet_sten*0,12</t>
  </si>
  <si>
    <t>89</t>
  </si>
  <si>
    <t>421321128</t>
  </si>
  <si>
    <t>Mostní nosné konstrukce deskové ze ŽB C 30/37</t>
  </si>
  <si>
    <t>1763555136</t>
  </si>
  <si>
    <t>Mostní železobetonové nosné konstrukce deskové nebo klenbové deskové, z betonu C 30/37</t>
  </si>
  <si>
    <t>7,5*3,2</t>
  </si>
  <si>
    <t>90</t>
  </si>
  <si>
    <t>58933333</t>
  </si>
  <si>
    <t>beton C 30/37 XF3 kamenivo frakce 0/22</t>
  </si>
  <si>
    <t>1382490801</t>
  </si>
  <si>
    <t>bet_nk</t>
  </si>
  <si>
    <t>91</t>
  </si>
  <si>
    <t>421351111</t>
  </si>
  <si>
    <t>Bednění přesahu spřažené mostovky š do 600 mm - zřízení</t>
  </si>
  <si>
    <t>95520395</t>
  </si>
  <si>
    <t>Bednění deskových konstrukcí mostů z betonu železového nebo předpjatého  zřízení přesahu spřažené mostovky šíře do 600 mm</t>
  </si>
  <si>
    <t>7,65*0,4</t>
  </si>
  <si>
    <t>7,2*0,4</t>
  </si>
  <si>
    <t>8,5*6,4</t>
  </si>
  <si>
    <t>92</t>
  </si>
  <si>
    <t>421351211</t>
  </si>
  <si>
    <t>Bednění přesahu spřažené mostovky š do 600 mm - odstranění</t>
  </si>
  <si>
    <t>-15610858</t>
  </si>
  <si>
    <t>Bednění deskových konstrukcí mostů z betonu železového nebo předpjatého  odstranění přesahu spřažené mostovky šíře do 600 mm</t>
  </si>
  <si>
    <t>93</t>
  </si>
  <si>
    <t>421361226</t>
  </si>
  <si>
    <t>Výztuž ŽB deskového mostu z betonářské oceli 10 505</t>
  </si>
  <si>
    <t>320492357</t>
  </si>
  <si>
    <t>Výztuž deskových konstrukcí  z betonářské oceli 10 505 (R) nebo BSt 500 deskového mostu</t>
  </si>
  <si>
    <t>bet_nk*0,2</t>
  </si>
  <si>
    <t>94</t>
  </si>
  <si>
    <t>451315124</t>
  </si>
  <si>
    <t>Podkladní nebo výplňová vrstva z betonu C 12/15 tl do 150 mm</t>
  </si>
  <si>
    <t>1257663769</t>
  </si>
  <si>
    <t>Podkladní a výplňové vrstvy z betonu prostého  tloušťky do 150 mm, z betonu C 12/15</t>
  </si>
  <si>
    <t>2*2,45*8,5</t>
  </si>
  <si>
    <t>95</t>
  </si>
  <si>
    <t>451477121</t>
  </si>
  <si>
    <t>Podkladní vrstva plastbetonová drenážní první vrstva tl 20 mm</t>
  </si>
  <si>
    <t>2073428696</t>
  </si>
  <si>
    <t>Podkladní vrstva plastbetonová  drenážní, tloušťky do 20 mm první vrstva</t>
  </si>
  <si>
    <t>0,15*(7,7+7,3)</t>
  </si>
  <si>
    <t>96</t>
  </si>
  <si>
    <t>451477122</t>
  </si>
  <si>
    <t>Podkladní vrstva plastbetonová drenážní každá další vrstva tl 20 mm</t>
  </si>
  <si>
    <t>125273663</t>
  </si>
  <si>
    <t>Podkladní vrstva plastbetonová  drenážní, tloušťky do 20 mm každá další vrstva</t>
  </si>
  <si>
    <t>97</t>
  </si>
  <si>
    <t>457311114</t>
  </si>
  <si>
    <t>Vyrovnávací nebo spádový beton C 12/15 včetně úpravy povrchu</t>
  </si>
  <si>
    <t>-1801253104</t>
  </si>
  <si>
    <t>Vyrovnávací nebo spádový beton včetně úpravy povrchu  C 12/15</t>
  </si>
  <si>
    <t>2*0,65*0,3*9</t>
  </si>
  <si>
    <t>98</t>
  </si>
  <si>
    <t>58932314</t>
  </si>
  <si>
    <t>beton C 12/15 kamenivo frakce 0/22</t>
  </si>
  <si>
    <t>-1687787510</t>
  </si>
  <si>
    <t>podkl_dren</t>
  </si>
  <si>
    <t>VRN4</t>
  </si>
  <si>
    <t>Inženýrská činnost</t>
  </si>
  <si>
    <t>99</t>
  </si>
  <si>
    <t>045002000</t>
  </si>
  <si>
    <t>Kompletační a koordinační činnost</t>
  </si>
  <si>
    <t>1425726301</t>
  </si>
  <si>
    <t>100</t>
  </si>
  <si>
    <t>049002000.1</t>
  </si>
  <si>
    <t>Ostatní inženýrská činnost</t>
  </si>
  <si>
    <t>-596492687</t>
  </si>
  <si>
    <t>101</t>
  </si>
  <si>
    <t>049002000.2</t>
  </si>
  <si>
    <t>-766282457</t>
  </si>
  <si>
    <t>102</t>
  </si>
  <si>
    <t>049103000</t>
  </si>
  <si>
    <t>Náklady vzniklé v souvislosti s realizací stavby</t>
  </si>
  <si>
    <t>-1905610568</t>
  </si>
  <si>
    <t>VRN7</t>
  </si>
  <si>
    <t>Provozní vlivy</t>
  </si>
  <si>
    <t>103</t>
  </si>
  <si>
    <t>075002000.1</t>
  </si>
  <si>
    <t>Ochranná pásma</t>
  </si>
  <si>
    <t>1022511532</t>
  </si>
  <si>
    <t>VRN9</t>
  </si>
  <si>
    <t>Ostatní náklady</t>
  </si>
  <si>
    <t>104</t>
  </si>
  <si>
    <t>115101201</t>
  </si>
  <si>
    <t>Čerpání vody na dopravní výšku do 10 m průměrný přítok do 500 l/min</t>
  </si>
  <si>
    <t>hod</t>
  </si>
  <si>
    <t>782129717</t>
  </si>
  <si>
    <t>Čerpání vody na dopravní výšku do 10 m s uvažovaným průměrným přítokem do 500 l/min</t>
  </si>
  <si>
    <t>2*5*8</t>
  </si>
  <si>
    <t>105</t>
  </si>
  <si>
    <t>122211101</t>
  </si>
  <si>
    <t>Odkopávky a prokopávky v hornině třídy těžitelnosti I, skupiny 3 ručně</t>
  </si>
  <si>
    <t>340164880</t>
  </si>
  <si>
    <t>Odkopávky a prokopávky ručně zapažené i nezapažené v hornině třídy těžitelnosti I skupiny 3</t>
  </si>
  <si>
    <t>"výkopy pro základy" 2*3*1,25*10,2</t>
  </si>
  <si>
    <t>"výkopy za rubem opěr a přezdění OZ" 2*3*1,5*13,5</t>
  </si>
  <si>
    <t>"odkop pro úpravu koryta"5,5*0,35*11,5</t>
  </si>
  <si>
    <t>106</t>
  </si>
  <si>
    <t>171111111</t>
  </si>
  <si>
    <t>Hutnění zeminy pro spodní stavbu železnic tl do 20 cm</t>
  </si>
  <si>
    <t>1694548011</t>
  </si>
  <si>
    <t>Hutnění zeminy pro spodní stavbu železnic tloušťky vrstvy do 20 cm</t>
  </si>
  <si>
    <t>107</t>
  </si>
  <si>
    <t>171201231</t>
  </si>
  <si>
    <t>Poplatek za uložení zeminy a kamení na recyklační skládce (skládkovné) kód odpadu 17 05 04</t>
  </si>
  <si>
    <t>1030191890</t>
  </si>
  <si>
    <t>stav_zdi*2,5</t>
  </si>
  <si>
    <t>vykop_201*2,4</t>
  </si>
  <si>
    <t>108</t>
  </si>
  <si>
    <t>174104111</t>
  </si>
  <si>
    <t>Zásyp sypaninou za portály tunelů zhutněný</t>
  </si>
  <si>
    <t>133337739</t>
  </si>
  <si>
    <t>Zásyp sypaninou z jakékoliv horniny za portály tunelů  s uložením sypaniny ve vrstvách se zhutněním</t>
  </si>
  <si>
    <t>"zásyp základů na líci"2*0,6*0,75*10,2</t>
  </si>
  <si>
    <t>"zásyp základů do úrovně rubové drenáže"2*2*1,45*10,2</t>
  </si>
  <si>
    <t>"zásypy za rubem opěr a přezdění OZ"3*1,5*13,5</t>
  </si>
  <si>
    <t>109</t>
  </si>
  <si>
    <t>58337344</t>
  </si>
  <si>
    <t>štěrkopísek frakce 0/32</t>
  </si>
  <si>
    <t>-636449838</t>
  </si>
  <si>
    <t>zasyp_zakl*2,4</t>
  </si>
  <si>
    <t>110</t>
  </si>
  <si>
    <t>997013875</t>
  </si>
  <si>
    <t>-1399099364</t>
  </si>
  <si>
    <t>0,04*6,3*7,2</t>
  </si>
  <si>
    <t>ryh</t>
  </si>
  <si>
    <t>150,28</t>
  </si>
  <si>
    <t>vpusti</t>
  </si>
  <si>
    <t>5,4</t>
  </si>
  <si>
    <t>část - A - S0 - 301</t>
  </si>
  <si>
    <t xml:space="preserve">    3 - Svislé a kompletní konstrukce</t>
  </si>
  <si>
    <t xml:space="preserve">    6 - Úpravy povrchů, podlahy a osazování výplní</t>
  </si>
  <si>
    <t>132154203</t>
  </si>
  <si>
    <t>Hloubení zapažených rýh š do 2000 mm v hornině třídy těžitelnosti I skupiny 1 a 2 objem do 100 m3</t>
  </si>
  <si>
    <t>2029859549</t>
  </si>
  <si>
    <t>Hloubení zapažených rýh šířky přes 800 do 2 000 mm strojně s urovnáním dna do předepsaného profilu a spádu v hornině třídy těžitelnosti I skupiny 1 a 2 přes 50 do 100 m3</t>
  </si>
  <si>
    <t>https://podminky.urs.cz/item/CS_URS_2023_01/132154203</t>
  </si>
  <si>
    <t>potrubi</t>
  </si>
  <si>
    <t>" hloubení ryh pro pvc potrubí dl*š*hl" 17*0.8*1.2</t>
  </si>
  <si>
    <t>pripoj</t>
  </si>
  <si>
    <t>"hloubení pro připojky " 6*0.8*1.6</t>
  </si>
  <si>
    <t>"hloubení pro vpust dl*š*hl*počet " 1*1*1.8*3</t>
  </si>
  <si>
    <t>sachta</t>
  </si>
  <si>
    <t>"hloubeni pro šachty " 1*1*2.1*3</t>
  </si>
  <si>
    <t>drn</t>
  </si>
  <si>
    <t>"hloubeni pro drenáž " 35*0.8*1.8</t>
  </si>
  <si>
    <t>151101101</t>
  </si>
  <si>
    <t>Zřízení příložného pažení a rozepření stěn rýh hl do 2 m</t>
  </si>
  <si>
    <t>1176420924</t>
  </si>
  <si>
    <t>Zřízení pažení a rozepření stěn rýh pro podzemní vedení příložné pro jakoukoliv mezerovitost, hloubky do 2 m</t>
  </si>
  <si>
    <t>https://podminky.urs.cz/item/CS_URS_2023_01/151101101</t>
  </si>
  <si>
    <t>"pvc potrubí dl*hl" 17*1.2</t>
  </si>
  <si>
    <t>"připojky" 6*1.6</t>
  </si>
  <si>
    <t>"drenáž" 30*1.8</t>
  </si>
  <si>
    <t>151101111</t>
  </si>
  <si>
    <t>Odstranění příložného pažení a rozepření stěn rýh hl do 2 m</t>
  </si>
  <si>
    <t>-1560298113</t>
  </si>
  <si>
    <t>Odstranění pažení a rozepření stěn rýh pro podzemní vedení s uložením materiálu na vzdálenost do 3 m od kraje výkopu příložné, hloubky do 2 m</t>
  </si>
  <si>
    <t>https://podminky.urs.cz/item/CS_URS_2023_01/151101111</t>
  </si>
  <si>
    <t>1593034745</t>
  </si>
  <si>
    <t>86,10</t>
  </si>
  <si>
    <t>162751119</t>
  </si>
  <si>
    <t>Příplatek k vodorovnému přemístění výkopku/sypaniny z horniny třídy těžitelnosti I skupiny 1 až 3 ZKD 1000 m přes 10000 m</t>
  </si>
  <si>
    <t>1831682078</t>
  </si>
  <si>
    <t>Vodorovné přemístění výkopku nebo sypaniny po suchu na obvyklém dopravním prostředku, bez naložení výkopku, avšak se složením bez rozhrnutí z horniny třídy těžitelnosti I skupiny 1 až 3 na vzdálenost Příplatek k ceně za každých dalších i započatých 1 000 m</t>
  </si>
  <si>
    <t>https://podminky.urs.cz/item/CS_URS_2023_01/162751119</t>
  </si>
  <si>
    <t>86,1*10</t>
  </si>
  <si>
    <t>167101102</t>
  </si>
  <si>
    <t>Nakládání výkopku z hornin tř. 1 až 4 přes 100 m3</t>
  </si>
  <si>
    <t>1629066417</t>
  </si>
  <si>
    <t>Nakládání, skládání a překládání neulehlého výkopku nebo sypaniny  nakládání, množství přes 100 m3, z hornin tř. 1 až 4</t>
  </si>
  <si>
    <t xml:space="preserve">Poznámka k souboru cen:_x000D_
1. Ceny -1101, -1151, -1102, -1152, -1103, -1153, jsou určeny pro nakládání, skládání a překládání na obvyklý nebo z obvyklého dopravního prostředku. Pro nakládání z lodi nebo na loď jsou určeny ceny -1105 a -1155. 2. Ceny -1105 a -1155 jsou určeny pro nakládání, překládání a vykládání na vzdálenost a) do 20 m vodorovně; vodorovná vzdálenost se měří od těžnice lodi k těžnici druhé lodi, nebo k těžišti hromady na břehu nebo k těžišti dopravního prostředku na suchu, b) do 4 m svisle; svislá vzdálenost se měří od pracovní hladiny vody k úrovni srovnaného terénu v místě hromady nebo v místě dopravní plochy pro dopravní prostředek na suchu. Uvedenou svislou vzdálenost 4 m lze zvětšit, a to nejvýše do 6 m, jestliže je vodorovná vzdálenost uvedená v bodu a) kratší než 20 m nejméně o trojnásobek zvětšení výšky přes 4 m. 3. Množství měrných jednotek se určí v rostlém stavu horniny. </t>
  </si>
  <si>
    <t>86.1</t>
  </si>
  <si>
    <t>174101101</t>
  </si>
  <si>
    <t>Zásyp jam, šachet rýh nebo kolem objektů sypaninou se zhutněním</t>
  </si>
  <si>
    <t>-1955195214</t>
  </si>
  <si>
    <t>Zásyp sypaninou z jakékoliv horniny  s uložením výkopku ve vrstvách se zhutněním jam, šachet, rýh nebo kolem objektů v těchto vykopávkách</t>
  </si>
  <si>
    <t>https://podminky.urs.cz/item/CS_URS_2023_01/174101101</t>
  </si>
  <si>
    <t xml:space="preserve">Poznámka k souboru cen:_x000D_
1. Ceny 174 10- . . jsou určeny pro zhutněné zásypy s mírou zhutnění: a) z hornin soudržných do 100 % PS, b) z hornin nesoudržných do I(d) 0,9, c) z hornin kamenitých pro jakoukoliv míru zhutnění. 2. Je-li projektem předepsáno vyšší zhutnění, podle bodu a) a b) poznámky č 1., ocení se zásyp individuálně. 3. Ceny nelze použít pro zásyp rýh pro drenážní trativody pro lesnicko-technické meliorace a zemědělské. Zásyp těchto rýh se oceňuje cenami souboru cen 174 20-3 . části A 03 Zemní práce pro objekty oborů 831 až 833. Nezhutněný zásyp odvodňovacích kanálů z betonových a železobetonových trub v polních a lučních tratích se oceňuje cenou -1101 Zásyp sypaninou rýh bez ohledu na šířku kanálu; cena obsahuje i náklady na ruční nezhutněný zásyp výšky do 200 mm nad vrchol potrubí. 4. V cenách 10-1101, 10-1103, 20-1101 a 20-1103 je započteno přemístění sypaniny ze vzdálenosti 10 m od kraje výkopu nebo zasypávaného prostoru, měřeno k těžišti skládky. 5. V ceně 10-1102 je započteno přemístění sypaniny ze vzdálenosti 15 m od hrany zasypávaného prostoru, měřeno k těžišti skládky. 6. Objem zásypu je rozdíl objemu výkopu a objemu do něho vestavěných konstrukcí nebo uložených vedení i s jejich obklady a podklady (tento objem se nazývá objemem horniny vytlačené konstrukcí). Objem potrubí do DN 180, příp. i s obalem, se od objemu zásypu neodečítá. Pro stanovení objemu zásypu se od objemu výkopu odečítá i objem obsypu potrubí oceňovaný cenami souboru cen 175 10-11 Obsyp potrubí, přichází-li v úvahu . 7. Odklizení zbylého výkopku po provedení zásypu zářezů se šikmými stěnami pro podzemní vedení nebo zásypu jam a rýh pro podzemní vedení se oceňuje, je-li objem zbylého výkopku: a) do 1 m3 na 1 m vedení a jedná se o výkopek neulehlý - cenami souboru cen 167 10-110 Nakládání výkopku nebo sypaniny a 162 . 0-1 . Vodorovné přemístění výkopku. V případě, že se jedná o výkopek ulehlý - rozpojení a naložení výkopku cenami souboru cen 122 . 0-1 . souboru cen 162 . 0-1 . Vodorovné přemístění výkopku; b) přes 1 m3 na 1 m vedení, jestliže projekt předepíše, že se zbylý výkopek bude odklízet zároveň s prováděním vykopávky, pouze přemístění výkopku cenami souboru cen 162 . 0-1 . Vodorovné přemístění výkopku. Při zmíněném objemu zbylého výkopku se neoceňuje ani naložení ani rozpojení výkopku. Jestliže se zbylý výkopek neodklízí, nýbrž rozprostírá podél výkopu a nad výkopem, platí poznámka č. 8. 8. Rozprostření zbylého výkopku podél výkopu a nad výkopem po provedení zásypů zářezů se šikmými stěnami pro podzemní vedení nebo zásypu jam a rýh pro podzemní vedení se oceňuje: a) cenou 171 20-1101 Uložení sypaniny do nezhutněných násypů, není-li projektem předepsáno zhutnění rozprostřeného zbylého výkopku, b) cenou 171 10-1111 Uložení sypaniny do násypů z hornin sypkých, je-li předepsáno zhutnění rozprostřeného zbylého výkopku, a to v objemu vypočteném podle poznámky č.6, příp. zmenšeném o objem výkopku, který byl již odklizen. 9. Míru zhutnění předepisuje projekt. </t>
  </si>
  <si>
    <t>"sanace dna v.0.8 " 35*0.8*0.8</t>
  </si>
  <si>
    <t>"zásyp pvc 17m " 17*0.8*1</t>
  </si>
  <si>
    <t>"zásyp přípojek " 6*0.8*1.4</t>
  </si>
  <si>
    <t>"zásyp drenáže " 35*0.8*1</t>
  </si>
  <si>
    <t>"Zasyp vspute" 0.75*1.6*3</t>
  </si>
  <si>
    <t>"zasyp šachet " 0.75*2*3</t>
  </si>
  <si>
    <t>58343930</t>
  </si>
  <si>
    <t>kamenivo drcené hrubé frakce 16/32</t>
  </si>
  <si>
    <t>1441516437</t>
  </si>
  <si>
    <t>"zásyp 1,8t/m3" 56.42*1.8</t>
  </si>
  <si>
    <t>58343959</t>
  </si>
  <si>
    <t>kamenivo drcené hrubé frakce 32/63</t>
  </si>
  <si>
    <t>-1479847801</t>
  </si>
  <si>
    <t>"1,8t/m3" 22.4*1.8</t>
  </si>
  <si>
    <t>181951112</t>
  </si>
  <si>
    <t>Úprava pláně v hornině třídy těžitelnosti I skupiny 1 až 3 se zhutněním strojně</t>
  </si>
  <si>
    <t>1781534450</t>
  </si>
  <si>
    <t>Úprava pláně vyrovnáním výškových rozdílů strojně v hornině třídy těžitelnosti I, skupiny 1 až 3 se zhutněním</t>
  </si>
  <si>
    <t>https://podminky.urs.cz/item/CS_URS_2023_01/181951112</t>
  </si>
  <si>
    <t>"uprava vykopu " 58*0.8</t>
  </si>
  <si>
    <t>321212345</t>
  </si>
  <si>
    <t>Oprava zdiva vodních staveb do 3 m3 z lomového kamene obkladního včetně jeho dodání</t>
  </si>
  <si>
    <t>-998623786</t>
  </si>
  <si>
    <t>Oprava zdiva nadzákladového z lomového kamene vodních staveb  přehrad, jezů a plavebních komor, spodní stavby vodních elektráren, jader přehrad, odběrných věží a výpustných zařízení, opěrných zdí, šachet, šachtic a ostatních konstrukcí objemu opravovaných míst do 3 m3 jednotlivě, na maltu cementovou včetně dodání kamene z kamene lomařsky upraveného s vyspárováním cementovou maltou, zdiva obkladního</t>
  </si>
  <si>
    <t>https://podminky.urs.cz/item/CS_URS_2023_01/321212345</t>
  </si>
  <si>
    <t>"obnova zdi - celkove množství " 12.6</t>
  </si>
  <si>
    <t>451573111</t>
  </si>
  <si>
    <t>Lože pod potrubí otevřený výkop ze štěrkopísku</t>
  </si>
  <si>
    <t>1924612689</t>
  </si>
  <si>
    <t>Lože pod potrubí, stoky a drobné objekty v otevřeném výkopu z písku a štěrkopísku do 63 mm</t>
  </si>
  <si>
    <t>https://podminky.urs.cz/item/CS_URS_2023_01/451573111</t>
  </si>
  <si>
    <t xml:space="preserve">Poznámka k souboru cen:_x000D_
1. Ceny -1111 a -1192 lze použít i pro zřízení sběrných vrstev nad drenážními trubkami. 2. V cenách -5111 a -1192 jsou započteny i náklady na prohození výkopku získaného při zemních pracích. </t>
  </si>
  <si>
    <t>loze1</t>
  </si>
  <si>
    <t>"lože pod pvc, dl*š*hl*počet " 23*0.8*0.2</t>
  </si>
  <si>
    <t>loze2</t>
  </si>
  <si>
    <t>"lože pod kan. vpust  dl*š*hl*počet " 1*1*0.2*3</t>
  </si>
  <si>
    <t>loze3</t>
  </si>
  <si>
    <t>"lože pod drenáž dl.š.hl. " 35*0.8*0.2</t>
  </si>
  <si>
    <t>loze4</t>
  </si>
  <si>
    <t>"lože pod šachty " 1*1*0.2*3</t>
  </si>
  <si>
    <t>"ztratné 5% " 10,480*1.05</t>
  </si>
  <si>
    <t>Úpravy povrchů, podlahy a osazování výplní</t>
  </si>
  <si>
    <t>628195001</t>
  </si>
  <si>
    <t>Očištění zdiva nebo betonu zdí a valů před započetím oprav ručně</t>
  </si>
  <si>
    <t>2111739191</t>
  </si>
  <si>
    <t>https://podminky.urs.cz/item/CS_URS_2023_01/628195001</t>
  </si>
  <si>
    <t>"stavajici tl. vodou " 65</t>
  </si>
  <si>
    <t>871238111</t>
  </si>
  <si>
    <t>Kladení drenážního potrubí PE průměru přes 150 do 200 mm</t>
  </si>
  <si>
    <t>-647264517</t>
  </si>
  <si>
    <t>Kladení drenážního potrubí z plastických hmot  do připravené rýhy z tvrdého PVC, průměru přes 150 do 200 mm</t>
  </si>
  <si>
    <t>https://podminky.urs.cz/item/CS_URS_2022_01/871238111</t>
  </si>
  <si>
    <t>28613243</t>
  </si>
  <si>
    <t>trubka drenážní korugovaná sendvičová HD-PE SN 8 perforace 360° pro liniové stavby DN 200</t>
  </si>
  <si>
    <t>-773056662</t>
  </si>
  <si>
    <t>871353121</t>
  </si>
  <si>
    <t>Montáž kanalizačního potrubí z PVC těsněné gumovým kroužkem otevřený výkop sklon do 20 % DN 200</t>
  </si>
  <si>
    <t>-615035783</t>
  </si>
  <si>
    <t>Montáž kanalizačního potrubí z plastů z tvrdého PVC těsněných gumovým kroužkem v otevřeném výkopu ve sklonu do 20 % DN 200</t>
  </si>
  <si>
    <t>https://podminky.urs.cz/item/CS_URS_2023_01/871353121</t>
  </si>
  <si>
    <t>871355231</t>
  </si>
  <si>
    <t>Kanalizační potrubí z tvrdého PVC jednovrstvé tuhost třídy SN10 DN 200</t>
  </si>
  <si>
    <t>-304075128</t>
  </si>
  <si>
    <t>Kanalizační potrubí z tvrdého PVC v otevřeném výkopu ve sklonu do 20 %, hladkého plnostěnného jednovrstvého, tuhost třídy SN 10 DN 200</t>
  </si>
  <si>
    <t>https://podminky.urs.cz/item/CS_URS_2023_01/871355231</t>
  </si>
  <si>
    <t>877350310</t>
  </si>
  <si>
    <t>Montáž kolen na kanalizačním potrubí z PP trub hladkých plnostěnných DN 200</t>
  </si>
  <si>
    <t>975405130</t>
  </si>
  <si>
    <t>Montáž tvarovek na kanalizačním plastovém potrubí z polypropylenu PP hladkého plnostěnného kolen DN 200</t>
  </si>
  <si>
    <t>https://podminky.urs.cz/item/CS_URS_2023_01/877350310</t>
  </si>
  <si>
    <t>28617163</t>
  </si>
  <si>
    <t>koleno kanalizační PP SN16 15° DN 200</t>
  </si>
  <si>
    <t>445306027</t>
  </si>
  <si>
    <t>895941111</t>
  </si>
  <si>
    <t xml:space="preserve">Zřízení vpusti kanalizační uliční z betonových dílců nebo PVC </t>
  </si>
  <si>
    <t>100225895</t>
  </si>
  <si>
    <t>Zřízení vpusti kanalizační  uliční z betonových dílců typ UV-50 normální</t>
  </si>
  <si>
    <t xml:space="preserve">Poznámka k souboru cen:_x000D_
1. V cenách jsou započteny i náklady na zřízení lože ze štěrkopísku. 2. V cenách nejsou započteny náklady na: a) dodání betonových dílců; betonové dílce se oceňují ve specifikaci, b) dodání kameninových dílců; kameninové dílce se oceňují ve specifikaci, c) litinové mříže; osazení mříží se oceňuje cenami souboru cen 899 20- . 1 Osazení mříží litinových včetně rámů a košů na bahno části A 01 tohoto katalogu; dodání mříží se oceňuje ve specifikaci, d) podkladní prstence; tyto se oceňují cenami souboru cen 452 38-6 . Podkladní a a vyrovnávací prstence části A 01 tohoto katalogu. </t>
  </si>
  <si>
    <t>"nové vpusti " 3</t>
  </si>
  <si>
    <t>R28661680</t>
  </si>
  <si>
    <t xml:space="preserve">Silniční vpust 425/200 vč. dna,roury a těsnění - komplet </t>
  </si>
  <si>
    <t>1117753867</t>
  </si>
  <si>
    <t xml:space="preserve">Uliční vpust 425/200 vč. dna,roury a těsnění - komplet </t>
  </si>
  <si>
    <t>59223864</t>
  </si>
  <si>
    <t>prstenec pro uliční vpusť vyrovnávací betonový 390x60x130mm</t>
  </si>
  <si>
    <t>160347621</t>
  </si>
  <si>
    <t>28661789</t>
  </si>
  <si>
    <t>koš kalový ocelový pro silniční vpusť 425mm vč. madla</t>
  </si>
  <si>
    <t>-265430572</t>
  </si>
  <si>
    <t>R28661758</t>
  </si>
  <si>
    <t xml:space="preserve">Silniční vpust C250 , včetně montáže </t>
  </si>
  <si>
    <t>1699490072</t>
  </si>
  <si>
    <t>R895941111</t>
  </si>
  <si>
    <t>Zřízení univerzální šachty z PE-HD D400, DN400</t>
  </si>
  <si>
    <t>-1415737117</t>
  </si>
  <si>
    <t>R286458644</t>
  </si>
  <si>
    <t xml:space="preserve">Univerzální šachta z PE -HD D400, DN400 </t>
  </si>
  <si>
    <t>-1409584818</t>
  </si>
  <si>
    <t xml:space="preserve">Univerzální šachta z PE -HD D400, DN400 - složení dle PD </t>
  </si>
  <si>
    <t>R895941112</t>
  </si>
  <si>
    <t xml:space="preserve">Odstranění stávající uliční vpusti včetně bet. dílcu s přemístěním </t>
  </si>
  <si>
    <t>-1579541139</t>
  </si>
  <si>
    <t>"stavající vpust" 1</t>
  </si>
  <si>
    <t xml:space="preserve">"viz. přesun sutě" </t>
  </si>
  <si>
    <t>919726122</t>
  </si>
  <si>
    <t>Geotextilie pro ochranu, separaci a filtraci netkaná měrná hm přes 200 do 300 g/m2</t>
  </si>
  <si>
    <t>-681981937</t>
  </si>
  <si>
    <t>Geotextilie netkaná pro ochranu, separaci nebo filtraci měrná hmotnost přes 200 do 300 g/m2</t>
  </si>
  <si>
    <t>https://podminky.urs.cz/item/CS_URS_2023_01/919726122</t>
  </si>
  <si>
    <t>1134176090</t>
  </si>
  <si>
    <t>86,10*1.6</t>
  </si>
  <si>
    <t>812296986</t>
  </si>
  <si>
    <t>část - A - SO - 302 - Přeložka vodovod</t>
  </si>
  <si>
    <t>PSV - Práce a dodávky PSV</t>
  </si>
  <si>
    <t xml:space="preserve">    767 - Konstrukce zámečnické</t>
  </si>
  <si>
    <t>VRN - Vedlejší rozpočtové náklady</t>
  </si>
  <si>
    <t xml:space="preserve">    VRN9 - Ostatní náklady</t>
  </si>
  <si>
    <t>Převedení vody potrubím DN přes 600 do 900</t>
  </si>
  <si>
    <t>https://podminky.urs.cz/item/CS_URS_2023_01/115001106</t>
  </si>
  <si>
    <t>včetně zahrázkování nátoku do potrubí</t>
  </si>
  <si>
    <t>"délka potrubí"8</t>
  </si>
  <si>
    <t>https://podminky.urs.cz/item/CS_URS_2023_01/115101201</t>
  </si>
  <si>
    <t>132357031</t>
  </si>
  <si>
    <t>Hloubení rýh zapažených š do 2000 mm v hornině třídy těžitelnosti II skupiny 4 objemu do 15 m3 při překopech inženýrských sítí strojně v omezeném prostoru</t>
  </si>
  <si>
    <t>Hloubení zapažených rýh šířky přes 800 do 2 000 mm při překopech inženýrských sítí strojně s urovnáním dna do předepsaného profilu a spádu objemu do 15 m3 v omezeném prostoru v hornině třídy těžitelnosti II skupiny 4</t>
  </si>
  <si>
    <t>https://podminky.urs.cz/item/CS_URS_2023_01/132357031</t>
  </si>
  <si>
    <t>rýha pro odstranění stávajícího potrubí ve dně toku</t>
  </si>
  <si>
    <t>"délka*šířka*hl."6,2*0,8*1,5</t>
  </si>
  <si>
    <t>rýha pro potrubí mimo vodní tok</t>
  </si>
  <si>
    <t>" PB - délka*šířka*hl."5,3*1,2*2</t>
  </si>
  <si>
    <t>" LB - délka*šířka*hl."3,4*1,2*2</t>
  </si>
  <si>
    <t>174112101</t>
  </si>
  <si>
    <t>Zásyp jam, šachet a rýh do 30 m3 sypaninou se zhutněním při překopech inženýrských sítí ručně</t>
  </si>
  <si>
    <t>Zásyp sypaninou z jakékoliv horniny při překopech inženýrských sítí ručně objemu do 30 m3 s uložením výkopku ve vrstvách se zhutněním jam, šachet, rýh nebo kolem objektů v těchto vykopávkách</t>
  </si>
  <si>
    <t>https://podminky.urs.cz/item/CS_URS_2023_01/174112101</t>
  </si>
  <si>
    <t>zásyp rýhy po odstranění stávajícího potrubí</t>
  </si>
  <si>
    <t>zásyp rýhy pro nové potrubí zeminou nebo štěrkopískem</t>
  </si>
  <si>
    <t>" PB - délka*šířka*hl."5,3*1,2*1,2</t>
  </si>
  <si>
    <t>" LB - délka*šířka*hl."3,4*1,2*1,2</t>
  </si>
  <si>
    <t>175112101</t>
  </si>
  <si>
    <t>Obsypání potrubí při překopech inženýrských sítí ručně objem do 10 m3</t>
  </si>
  <si>
    <t>Obsypání potrubí při překopech inženýrských sítí ručně objemu do 10 m3 sypaninou z vhodných horniny třídy těžitelnosti I a II, skupiny 1 až 4 nebo materiálem připraveným podél výkopu ve vzdálenosti do 3 m od jeho kraje pro jakoukoliv hloubku výkopu a míru zhutnění bez prohození sypaniny</t>
  </si>
  <si>
    <t>https://podminky.urs.cz/item/CS_URS_2023_01/175112101</t>
  </si>
  <si>
    <t>obsyp nového potrubí vhodnou zeminou</t>
  </si>
  <si>
    <t>max. zrnitost 22 mm, bez ostrohranných zrn</t>
  </si>
  <si>
    <t>" PB - délka*šířka*hl."5,3*1,2*0,6</t>
  </si>
  <si>
    <t>" LB - délka*šířka*hl."3,4*1,2*0,6</t>
  </si>
  <si>
    <t>175112109</t>
  </si>
  <si>
    <t>Příplatek k obsypání potrubí při překopech inž sítí objemu do 10 m3 za prohození sypaniny</t>
  </si>
  <si>
    <t>Obsypání potrubí při překopech inženýrských sítí ručně objemu do 10 m3 sypaninou z vhodných horniny třídy těžitelnosti I a II, skupiny 1 až 4 nebo materiálem připraveným podél výkopu ve vzdálenosti do 3 m od jeho kraje pro jakoukoliv hloubku výkopu a míru zhutnění Příplatek k ceně za prohození sypaniny</t>
  </si>
  <si>
    <t>https://podminky.urs.cz/item/CS_URS_2023_01/175112109</t>
  </si>
  <si>
    <t>451572111</t>
  </si>
  <si>
    <t>Lože pod potrubí otevřený výkop z kameniva drobného těženého</t>
  </si>
  <si>
    <t>Lože pod potrubí, stoky a drobné objekty v otevřeném výkopu z kameniva drobného těženého 0 až 4 mm</t>
  </si>
  <si>
    <t>https://podminky.urs.cz/item/CS_URS_2023_01/451572111</t>
  </si>
  <si>
    <t>vyrovnánací lože ze štěrkopísku 0/4 pod nové potrubí</t>
  </si>
  <si>
    <t>" PB - délka*šířka*tl."5,3*1,2*0,15</t>
  </si>
  <si>
    <t>" LB - délka*šířka*tl."3,4*1,2*0,15</t>
  </si>
  <si>
    <t>58337310</t>
  </si>
  <si>
    <t>štěrkopísek frakce 0/4</t>
  </si>
  <si>
    <t>58337331</t>
  </si>
  <si>
    <t>štěrkopísek frakce 0/22</t>
  </si>
  <si>
    <t>452312151</t>
  </si>
  <si>
    <t>Sedlové lože z betonu prostého tř. C 20/25 otevřený výkop</t>
  </si>
  <si>
    <t>Podkladní a zajišťovací konstrukce z betonu prostého v otevřeném výkopu sedlové lože pod potrubí z betonu tř. C 20/25</t>
  </si>
  <si>
    <t>https://podminky.urs.cz/item/CS_URS_2022_01/452312151</t>
  </si>
  <si>
    <t>podbetonování pod svislá kolena 90°</t>
  </si>
  <si>
    <t>"objem betonu  počet "0,1*2</t>
  </si>
  <si>
    <t>452313151</t>
  </si>
  <si>
    <t>Podkladní bloky z betonu prostého tř. C 20/25 otevřený výkop</t>
  </si>
  <si>
    <t>Podkladní a zajišťovací konstrukce z betonu prostého v otevřeném výkopu bloky pro potrubí z betonu tř. C 20/25</t>
  </si>
  <si>
    <t>https://podminky.urs.cz/item/CS_URS_2022_01/452313151</t>
  </si>
  <si>
    <t>půdorysné zajištění kolene 30°</t>
  </si>
  <si>
    <t>"rozměry bloku "0,5*0,5*0,5</t>
  </si>
  <si>
    <t>850311811</t>
  </si>
  <si>
    <t>Bourání stávajícího potrubí z trub litinových DN 150</t>
  </si>
  <si>
    <t>Bourání stávajícího potrubí z trub litinových hrdlových nebo přírubových v otevřeném výkopu DN do 150</t>
  </si>
  <si>
    <t>https://podminky.urs.cz/item/CS_URS_2023_01/850311811</t>
  </si>
  <si>
    <t>odstranění potrubí ve dně toku mezi opěrnými zdmi</t>
  </si>
  <si>
    <t xml:space="preserve">6,2 </t>
  </si>
  <si>
    <t>850315121</t>
  </si>
  <si>
    <t>Výřez nebo výsek na potrubí z trub litinových tlakových nebo plastických hmot DN 150</t>
  </si>
  <si>
    <t>Výřez nebo výsek  na potrubí z trub litinových tlakových nebo plastických hmot DN 150</t>
  </si>
  <si>
    <t>https://podminky.urs.cz/item/CS_URS_2023_01/850315121</t>
  </si>
  <si>
    <t>851311131</t>
  </si>
  <si>
    <t>Montáž potrubí z trub litinových hrdlových s integrovaným těsněním otevřený výkop DN 150</t>
  </si>
  <si>
    <t>Montáž potrubí z trub litinových tlakových hrdlových v otevřeném výkopu s integrovaným těsněním DN 150</t>
  </si>
  <si>
    <t>https://podminky.urs.cz/item/CS_URS_2023_01/851311131</t>
  </si>
  <si>
    <t>pokládka a montáž nového potrubí</t>
  </si>
  <si>
    <t>délka včetně kolen</t>
  </si>
  <si>
    <t>neizolované</t>
  </si>
  <si>
    <t>"předpokládaná délka, nutno ověřit na stavbě "5,708</t>
  </si>
  <si>
    <t>předizolované</t>
  </si>
  <si>
    <t>"předpokládaná délka, nutno ověřit na stavbě "11,836</t>
  </si>
  <si>
    <t>55253018</t>
  </si>
  <si>
    <t>trouba vodovodní litinová hrdlová dl 6m DN 150</t>
  </si>
  <si>
    <t>délka bez kolen</t>
  </si>
  <si>
    <t>délku napojovaných úseků nutno ověřit na stavbě dle skutečné polohy hrdel</t>
  </si>
  <si>
    <t>5,198</t>
  </si>
  <si>
    <t>55251013</t>
  </si>
  <si>
    <t>trouba vodovodní litinová hrdlová tepelně izolovaná Zn 200g/m2+epoxid+PU pěna+PE trouba dl 6m DN 150/250</t>
  </si>
  <si>
    <t>11,666</t>
  </si>
  <si>
    <t>857311131</t>
  </si>
  <si>
    <t>Montáž litinových tvarovek jednoosých hrdlových otevřený výkop s integrovaným těsněním DN 150</t>
  </si>
  <si>
    <t>Montáž litinových tvarovek na potrubí litinovém tlakovém jednoosých na potrubí z trub hrdlových v otevřeném výkopu, kanálu nebo v šachtě s integrovaným těsněním DN 150</t>
  </si>
  <si>
    <t>https://podminky.urs.cz/item/CS_URS_2023_01/857311131</t>
  </si>
  <si>
    <t>celkový počet kolen a spojek</t>
  </si>
  <si>
    <t>6+2</t>
  </si>
  <si>
    <t>55253955</t>
  </si>
  <si>
    <t>koleno hrdlové z tvárné litiny,práškový epoxid tl 250µm MMQ-kus DN 150-90°</t>
  </si>
  <si>
    <t xml:space="preserve"> "předizolované"2</t>
  </si>
  <si>
    <t xml:space="preserve"> "obyčejné"2</t>
  </si>
  <si>
    <t>55253907</t>
  </si>
  <si>
    <t>koleno hrdlové z tvárné litiny,práškový epoxid tl 250µm MMK-kus DN 150- 11,25°</t>
  </si>
  <si>
    <t>55253931</t>
  </si>
  <si>
    <t>koleno hrdlové z tvárné litiny,práškový epoxid tl 250µm MMK-kus DN 150-30°</t>
  </si>
  <si>
    <t>851321292</t>
  </si>
  <si>
    <t>Příplatek za krácení litinové trouby DN/OD 160</t>
  </si>
  <si>
    <t>Montáž potrubí z trub litinových tlakových hrdlových v otevřeném výkopu Příplatek k cenám 1211 za krácení litinové trouby DN/OD 160</t>
  </si>
  <si>
    <t>https://podminky.urs.cz/item/CS_URS_2023_01/851321292</t>
  </si>
  <si>
    <t>871361212</t>
  </si>
  <si>
    <t>Montáž potrubí z PE100 SDR 11 otevřený výkop svařovaných elektrotvarovkou D 280 x 25,4 mm</t>
  </si>
  <si>
    <t>Montáž vodovodního potrubí z plastů v otevřeném výkopu z polyetylenu PE 100 svařovaných elektrotvarovkou SDR 11/PN16 D 280 x 25,4 mm</t>
  </si>
  <si>
    <t>https://podminky.urs.cz/item/CS_URS_2023_01/871361212</t>
  </si>
  <si>
    <t>pokládka a montáž chráničky</t>
  </si>
  <si>
    <t>"předpokládaná délka, nutno ověřit na stavbě"5,470</t>
  </si>
  <si>
    <t>28613565</t>
  </si>
  <si>
    <t>potrubí dvouvrstvé PE100 RC SDR11 280x25,4 dl 12m</t>
  </si>
  <si>
    <t>chránička, délka bez kolen</t>
  </si>
  <si>
    <t>"předpokládaná délka, nutno ověřit na stavbě"4,55</t>
  </si>
  <si>
    <t>877361202</t>
  </si>
  <si>
    <t>Montáž oblouků svařovaných na tupo na vodovodním potrubí z PE trub d 280</t>
  </si>
  <si>
    <t>Montáž tvarovek na vodovodním plastovém potrubí z polyetylenu PE 100 svařovaných na tupo SDR 11/PN16 oblouků nebo redukcí d 280</t>
  </si>
  <si>
    <t>https://podminky.urs.cz/item/CS_URS_2023_01/877361202</t>
  </si>
  <si>
    <t>28614824</t>
  </si>
  <si>
    <t>koleno 90° SDR11 PE 100 PN16 D 280mm</t>
  </si>
  <si>
    <t>28614850</t>
  </si>
  <si>
    <t>koleno 30° SDR11 PE 100 PN16 D 280mm</t>
  </si>
  <si>
    <t>koleno 45° SDR11 PE 100 PN16 D 280mm</t>
  </si>
  <si>
    <t>28614906</t>
  </si>
  <si>
    <t>oblouk 11° SDR11 PE 100 PN16 D 280mm</t>
  </si>
  <si>
    <t>oblouk 45° SDR11 PE 100 PN16 D 280mm</t>
  </si>
  <si>
    <t>892351111</t>
  </si>
  <si>
    <t>Tlaková zkouška vodou potrubí DN 150 nebo 200</t>
  </si>
  <si>
    <t>Tlakové zkoušky vodou na potrubí DN 150 nebo 200</t>
  </si>
  <si>
    <t>https://podminky.urs.cz/item/CS_URS_2023_01/892351111</t>
  </si>
  <si>
    <t>tlaková zkouška včetně dezinfekce a provedení zápisu</t>
  </si>
  <si>
    <t>"délka nového úseku" 18,0</t>
  </si>
  <si>
    <t>892372111</t>
  </si>
  <si>
    <t>Zabezpečení konců potrubí DN do 300 při tlakových zkouškách vodou</t>
  </si>
  <si>
    <t>Tlakové zkoušky vodou zabezpečení konců potrubí při tlakových zkouškách DN do 300</t>
  </si>
  <si>
    <t>https://podminky.urs.cz/item/CS_URS_2023_01/892372111</t>
  </si>
  <si>
    <t>899911101</t>
  </si>
  <si>
    <t>Kluzná objímka výšky 25 mm vnějšího průměru potrubí do 183 mm</t>
  </si>
  <si>
    <t>Kluzné objímky (pojízdná sedla)  pro zasunutí potrubí do chráničky výšky 25 mm vnějšího průměru potrubí do 183 mm</t>
  </si>
  <si>
    <t>https://podminky.urs.cz/item/CS_URS_2022_01/899911101</t>
  </si>
  <si>
    <t>899913151</t>
  </si>
  <si>
    <t>Uzavírací manžeta chráničky potrubí DN 150 x 200</t>
  </si>
  <si>
    <t>Koncové uzavírací manžety chrániček  DN potrubí x DN chráničky DN 150 x 200</t>
  </si>
  <si>
    <t>https://podminky.urs.cz/item/CS_URS_2023_01/899913151</t>
  </si>
  <si>
    <t>R_67297_03</t>
  </si>
  <si>
    <t>Multitoleranční přírubová spojka pro litinové potrubí</t>
  </si>
  <si>
    <t>blabla</t>
  </si>
  <si>
    <t>napojení nového a stávajícího potrubí</t>
  </si>
  <si>
    <t>953991411</t>
  </si>
  <si>
    <t>Osazení hmoždinek včetně vyvrtání do betonu D do 10 mm</t>
  </si>
  <si>
    <t>Osazení hmoždinek včetně vyvrtání otvoru do betonu  průměru do 10 mm</t>
  </si>
  <si>
    <t>https://podminky.urs.cz/item/CS_URS_2023_01/953991411</t>
  </si>
  <si>
    <t>R_67297_01</t>
  </si>
  <si>
    <t>Svorníková kotva do betonu s rozpěrným klipem</t>
  </si>
  <si>
    <t>34141043</t>
  </si>
  <si>
    <t>vodič propojovací jádro Cu plné dvojitá izolace PVC 450/750V (CYY) 1x4mm2</t>
  </si>
  <si>
    <t>P</t>
  </si>
  <si>
    <t>Poznámka k položce:_x000D_
Poznámka k položce: CYY, průměr vodiče 4,75mm</t>
  </si>
  <si>
    <t>vytyčovací vodič pro potrubí v rýze mimo vodní tok</t>
  </si>
  <si>
    <t>" PB - délka"5,3</t>
  </si>
  <si>
    <t>" LB - délka"3,4</t>
  </si>
  <si>
    <t>69311308</t>
  </si>
  <si>
    <t>pás varovný plný š 220mm</t>
  </si>
  <si>
    <t>výstražná fólie bílé barvy nad potrubím v rýze mimo vodní tok</t>
  </si>
  <si>
    <t>998273102</t>
  </si>
  <si>
    <t>Přesun hmot pro trubní vedení z trub litinových otevřený výkop</t>
  </si>
  <si>
    <t>Přesun hmot pro trubní vedení hloubené z trub litinových pro vodovody nebo kanalizace v otevřeném výkopu dopravní vzdálenost do 15 m</t>
  </si>
  <si>
    <t>https://podminky.urs.cz/item/CS_URS_2023_01/998273102</t>
  </si>
  <si>
    <t>PSV</t>
  </si>
  <si>
    <t>Práce a dodávky PSV</t>
  </si>
  <si>
    <t>767</t>
  </si>
  <si>
    <t>Konstrukce zámečnické</t>
  </si>
  <si>
    <t>R_67297_02</t>
  </si>
  <si>
    <t>Kotevní třmen průměr 280 mm</t>
  </si>
  <si>
    <t>vyrobeno na zakázku dle ČSN 130725.2, typ 130860</t>
  </si>
  <si>
    <t>včetně pružných objímek</t>
  </si>
  <si>
    <t>včetně závitových tyčí a matic</t>
  </si>
  <si>
    <t>767995113</t>
  </si>
  <si>
    <t>Montáž atypických zámečnických konstrukcí hm přes 10 do 20 kg</t>
  </si>
  <si>
    <t>Montáž ostatních atypických zámečnických konstrukcí  hmotnosti přes 10 do 20 kg</t>
  </si>
  <si>
    <t>https://podminky.urs.cz/item/CS_URS_2023_01/767995113</t>
  </si>
  <si>
    <t>výroba a montáž podpěrných konzol</t>
  </si>
  <si>
    <t>včetně svařování a předvrtání otvorů</t>
  </si>
  <si>
    <t>5*14</t>
  </si>
  <si>
    <t>14550333</t>
  </si>
  <si>
    <t>profil ocelový svařovaný jakost S235 průřez obdelníkový 60x30x4mm</t>
  </si>
  <si>
    <t>Poznámka k položce:_x000D_
Poznámka k položce: Hmotnost: 4,68 kg/m</t>
  </si>
  <si>
    <t>ocelový jäkl 30x60x4 pro výrobu konzol</t>
  </si>
  <si>
    <t>"délka*počet*hmotnost"0,5*5*4,683/1000</t>
  </si>
  <si>
    <t>13010440</t>
  </si>
  <si>
    <t>úhelník ocelový rovnostranný jakost S235JR (11 375) 100x100x8mm</t>
  </si>
  <si>
    <t>Poznámka k položce:_x000D_
Poznámka k položce: Hmotnost: 12,18 kg/m</t>
  </si>
  <si>
    <t>L profil 100x100x8 pro výrobu konzol</t>
  </si>
  <si>
    <t>"délka*počet*hmotnost"(0,60+0,35)*5*12,2/1000</t>
  </si>
  <si>
    <t>VRN</t>
  </si>
  <si>
    <t>Vedlejší rozpočtové náklady</t>
  </si>
  <si>
    <t>R_VRN_67294_01</t>
  </si>
  <si>
    <t>Odstávka vodovodu a uvedení do provozu</t>
  </si>
  <si>
    <t>soubor</t>
  </si>
  <si>
    <t>R_VRN_67294_02</t>
  </si>
  <si>
    <t>Náhradní zásobování pitnou vodou</t>
  </si>
  <si>
    <t>R_VRN_67294_03</t>
  </si>
  <si>
    <t>Dočasné dopravní značení</t>
  </si>
  <si>
    <t>R_VRN_67294_04</t>
  </si>
  <si>
    <t>Vytyčení stávající polohy vodovodu</t>
  </si>
  <si>
    <t>část - A - SO - 401</t>
  </si>
  <si>
    <t>M21 - Elektromontáže</t>
  </si>
  <si>
    <t>M22 - Montáž sdělovací a zabezp. techniky</t>
  </si>
  <si>
    <t>M46 - Zemní práce při montážích</t>
  </si>
  <si>
    <t>M21</t>
  </si>
  <si>
    <t>Elektromontáže</t>
  </si>
  <si>
    <t>210010048U00</t>
  </si>
  <si>
    <t>Mtž trubka pancéř oheb pevná D 65mm</t>
  </si>
  <si>
    <t>Poznámka k položce:_x000D_
uložení Kopoflex +zatažení kabelu</t>
  </si>
  <si>
    <t>210010353RZ1</t>
  </si>
  <si>
    <t>Rozvodka krabicová zemní spojka gelová včetně dodávky SH0525WS</t>
  </si>
  <si>
    <t>Poznámka k položce:_x000D_
1xrezerva pro propoje, 1xkabelová spojka na napojení z rozvodu Z/6 (03c/474)</t>
  </si>
  <si>
    <t>210040011RZ4</t>
  </si>
  <si>
    <t>Stožár ocelový trubkový 5-12 m DEMONTÁŽ</t>
  </si>
  <si>
    <t>Poznámka k položce:_x000D_
Z9 kompletní demontáž včetně odvozu do sběrny, likvidace všech komponentů, včetně světel, likvidace základu, v ceně jeřáb a technika</t>
  </si>
  <si>
    <t>210040011RZ5</t>
  </si>
  <si>
    <t>Stožár ocelový trubkový 5-12 m</t>
  </si>
  <si>
    <t>Poznámka k položce:_x000D_
osazení sloupu do lože, jeho vycentrování a fixace, montáž světla ve sloupu,výložníku,nulování sloupu, včetně nákladů na autojeřáb</t>
  </si>
  <si>
    <t>210100001R00</t>
  </si>
  <si>
    <t>Ukončení vodičů v rozvaděči + zapojení do 2,5 mm2</t>
  </si>
  <si>
    <t>Poznámka k položce:_x000D_
pro vodiče 3x1,5 ve sloupech_x000D_
(ukončení na svorkovnici sloupu a na světle</t>
  </si>
  <si>
    <t>210100003R00</t>
  </si>
  <si>
    <t>Ukončení vodičů v rozvaděči + zapojení do 16 mm2</t>
  </si>
  <si>
    <t>Poznámka k položce:_x000D_
ve sloupech na svorkovnici</t>
  </si>
  <si>
    <t>210190001R00</t>
  </si>
  <si>
    <t>Montáž celoplechových rozvodnic do váhy 20 kg</t>
  </si>
  <si>
    <t>Poznámka k položce:_x000D_
montáž stožárových svorkovnic ve sloupech</t>
  </si>
  <si>
    <t>210200017RZ4</t>
  </si>
  <si>
    <t>Svítidlo stávající DEMONTÁŽ</t>
  </si>
  <si>
    <t>Poznámka k položce:_x000D_
demontáž stávajících světel včetně jejich likvidace, odvoz atd.</t>
  </si>
  <si>
    <t>210200042RZ4</t>
  </si>
  <si>
    <t>Svítidlo LA, LB, LC, LD</t>
  </si>
  <si>
    <t>210220022RT1</t>
  </si>
  <si>
    <t>Vedení uzemňovací v zemi FeZn, D 8 - 10 mm včetně drátu FeZn 10 mm</t>
  </si>
  <si>
    <t>210220302RT2</t>
  </si>
  <si>
    <t>Svorka hromosvodová nad 2 šrouby /ST, SJ, SR, atd/ včetně dodávky svorky SR 3a Fe</t>
  </si>
  <si>
    <t>Poznámka k položce:_x000D_
propoje vedení FeZn</t>
  </si>
  <si>
    <t>210220302RT6</t>
  </si>
  <si>
    <t>Svorka hromosvodová nad 2 šrouby /ST, SJ, SR, atd/ včetně dodávky svorky SP kovových částí d 3-12 mm</t>
  </si>
  <si>
    <t>Poznámka k položce:_x000D_
spoje v zemi včetně jejich ochrana proti korozi</t>
  </si>
  <si>
    <t>210220801R00</t>
  </si>
  <si>
    <t>Změření zemního odporu, vč. měřicího protokolu</t>
  </si>
  <si>
    <t>210800105RZ1</t>
  </si>
  <si>
    <t>Kabel CYKY 750 V 3x1,5 mm2 uložený ve sloupu</t>
  </si>
  <si>
    <t>210800114RZ1</t>
  </si>
  <si>
    <t>Kabel CYKY 750 V 4x16/25 mm2 uložený ve výkopu</t>
  </si>
  <si>
    <t>Poznámka k položce:_x000D_
uložení do výkopu</t>
  </si>
  <si>
    <t>286136429RZ1</t>
  </si>
  <si>
    <t>Trubka Kopoflex KF09075 rudá</t>
  </si>
  <si>
    <t>Poznámka k položce:_x000D_
výměr dle výkopu</t>
  </si>
  <si>
    <t>31673310RZ1</t>
  </si>
  <si>
    <t>Stožár ocelový kuželový 8m</t>
  </si>
  <si>
    <t>Poznámka k položce:_x000D_
Stožár 8m nad terénem pro napojení lampy_x000D_
dle specifikace</t>
  </si>
  <si>
    <t>34111076RZ1</t>
  </si>
  <si>
    <t>Kabel silový s Cu jádrem 750 V CYKY 4 x16 mm2</t>
  </si>
  <si>
    <t>34112316RZ1</t>
  </si>
  <si>
    <t>Kabel silový s CY jádrem 750 V CYKY 3x1,5 mm2</t>
  </si>
  <si>
    <t>Poznámka k položce:_x000D_
ve sloupech pro napojení lamp</t>
  </si>
  <si>
    <t>34841202RZ1</t>
  </si>
  <si>
    <t>Svítidlo venkovní LED LA</t>
  </si>
  <si>
    <t>Poznámka k položce:_x000D_
cena včetně recyklačních poplatků+SW nastavení_x000D_
Svítidlo ... dle specifikace</t>
  </si>
  <si>
    <t>34841203RZ1</t>
  </si>
  <si>
    <t>Svítidlo venkovní LED LB</t>
  </si>
  <si>
    <t>34841236RZ1</t>
  </si>
  <si>
    <t>Termoplastická manžeta pro sloupy 8m</t>
  </si>
  <si>
    <t>Poznámka k položce:_x000D_
dle specifikace</t>
  </si>
  <si>
    <t>SSZ0000R</t>
  </si>
  <si>
    <t>Ostatní drobný materiál</t>
  </si>
  <si>
    <t>SSZ9021R</t>
  </si>
  <si>
    <t>výložník  2,5m</t>
  </si>
  <si>
    <t>Poznámka k položce:_x000D_
včetně propoje výložníků_x000D_
dle specifikace</t>
  </si>
  <si>
    <t>SSZ9036R</t>
  </si>
  <si>
    <t>stožárová svorkovnice</t>
  </si>
  <si>
    <t>Poznámka k položce:_x000D_
svorkovnice dle technické specifikace</t>
  </si>
  <si>
    <t>M22</t>
  </si>
  <si>
    <t>Montáž sdělovací a zabezp. techniky</t>
  </si>
  <si>
    <t>220890202R00</t>
  </si>
  <si>
    <t>Revize</t>
  </si>
  <si>
    <t>h</t>
  </si>
  <si>
    <t>Poznámka k položce:_x000D_
kompletní VRZ elektro</t>
  </si>
  <si>
    <t>220960005U00</t>
  </si>
  <si>
    <t>Mtž výložník na stožár</t>
  </si>
  <si>
    <t>Poznámka k položce:_x000D_
výložník + redukce</t>
  </si>
  <si>
    <t>220960036RZ1</t>
  </si>
  <si>
    <t>Mtž ochranné manžety v místě vetknutí na sloupy</t>
  </si>
  <si>
    <t>222091003RZ1</t>
  </si>
  <si>
    <t>Spojka kabelová</t>
  </si>
  <si>
    <t>Poznámka k položce:_x000D_
Napojení části A z rozvodu kabelu od sloupu Z/6</t>
  </si>
  <si>
    <t>M46</t>
  </si>
  <si>
    <t>Zemní práce při montážích</t>
  </si>
  <si>
    <t>460010022R00</t>
  </si>
  <si>
    <t>Vytýčení kabelové trasy podél silnice</t>
  </si>
  <si>
    <t>km</t>
  </si>
  <si>
    <t>Poznámka k položce:_x000D_
vytyčení kabelových tras</t>
  </si>
  <si>
    <t>460100001R00</t>
  </si>
  <si>
    <t>Pouzdrový základ 250x800-1500 mm</t>
  </si>
  <si>
    <t>Poznámka k položce:_x000D_
veškeré provedení osazení stožárů, výkop, osazení stožáru, pouzdrový základ, vycentrování, jeřáb,odvoz suti na skládku aj.</t>
  </si>
  <si>
    <t>460120002RT1</t>
  </si>
  <si>
    <t>Zához jámy, hornina třídy 3 - 4 upěchování a úprava povrchu</t>
  </si>
  <si>
    <t>Poznámka k položce:_x000D_
zához jam pro sloupy včetně úpravy po demontovaných sloupech</t>
  </si>
  <si>
    <t>460200164RT2</t>
  </si>
  <si>
    <t>Výkop kabelové rýhy 35/80 cm  hor.4 ruční výkop rýhy</t>
  </si>
  <si>
    <t>Poznámka k položce:_x000D_
veškeré výkopy pro napájecí kabel</t>
  </si>
  <si>
    <t>460420371RT1</t>
  </si>
  <si>
    <t>Zřízení lože,kryt cihly 35 cm /podél/,zásyp 10 cm lože a zásyp ze štěrkopísku</t>
  </si>
  <si>
    <t>Poznámka k položce:_x000D_
veškeré práce okolo uložení kabelů a jejich zásypu lože</t>
  </si>
  <si>
    <t>460490012RT1</t>
  </si>
  <si>
    <t>Fólie výstražná z PVC, šířka 33 cm fólie PVC šířka 33 cm</t>
  </si>
  <si>
    <t>Poznámka k položce:_x000D_
výstražná rudá folie včetně uložení</t>
  </si>
  <si>
    <t>460620001RT1</t>
  </si>
  <si>
    <t>Položení drnu ruční položení drnu, kropení</t>
  </si>
  <si>
    <t>Poznámka k položce:_x000D_
výkopy v zelených pásmech</t>
  </si>
  <si>
    <t>460620006RT1</t>
  </si>
  <si>
    <t>Osetí povrchu trávou včetně dodávky osiva</t>
  </si>
  <si>
    <t>460620032U00</t>
  </si>
  <si>
    <t>Vyčištění štěrk lože křížení kabelů</t>
  </si>
  <si>
    <t>460921102RZ8</t>
  </si>
  <si>
    <t>Zaměření a zobrazení kabel. trasy na pevný bod</t>
  </si>
  <si>
    <t>Poznámka k položce:_x000D_
Zaměření skutečného stavu</t>
  </si>
  <si>
    <t>460961602RZ4</t>
  </si>
  <si>
    <t>Zpracování výsledku měření</t>
  </si>
  <si>
    <t>část A -  VRN</t>
  </si>
  <si>
    <t xml:space="preserve">    VRN2 - Vedlejší náklady</t>
  </si>
  <si>
    <t>VRN2</t>
  </si>
  <si>
    <t>Vedlejší náklady</t>
  </si>
  <si>
    <t>020001000</t>
  </si>
  <si>
    <t>Vybudování zařizení staveniště</t>
  </si>
  <si>
    <t>1024</t>
  </si>
  <si>
    <t>1730737090</t>
  </si>
  <si>
    <t>https://podminky.urs.cz/item/CS_URS_2023_01/020001000</t>
  </si>
  <si>
    <t>- náklady spojené se zřízením přípojek energií k objektům zařízení staveniště, vybudování případných měřících odběrných míst a zřízení,</t>
  </si>
  <si>
    <t>případná příprava území pro objekty zařízení staveniště a vlastní vybudování objektů zařízení staveniště.</t>
  </si>
  <si>
    <t>0200010001</t>
  </si>
  <si>
    <t>Provoz zařízení staveniště</t>
  </si>
  <si>
    <t>1485415225</t>
  </si>
  <si>
    <t xml:space="preserve">- náklady na vybavení objektů zařízení staveniště, ostraha staveniště,  náklady na energie spotřebované dodavatelem v rámci provozu zařízení </t>
  </si>
  <si>
    <t xml:space="preserve">staveniště, náklady na potřebný úklid v prostorách zařízení staveniště, náklady na nutnou údržbu a opravy na objektech zařízení staveniště </t>
  </si>
  <si>
    <t>a na přípojkách energií.</t>
  </si>
  <si>
    <t>0200010002</t>
  </si>
  <si>
    <t>Odstranění zařízení staveniště</t>
  </si>
  <si>
    <t>873618456</t>
  </si>
  <si>
    <t xml:space="preserve">- odstranění objektů zařízení staveniště včetně přípojek energií a jejich odvoz. Položka zahrnuje i náklady na úpravu povrchů po </t>
  </si>
  <si>
    <t>odstranění zařízení staveniště a úklid ploch, na kterých bylo zařízení staveniště provozováno.</t>
  </si>
  <si>
    <t>0200010003</t>
  </si>
  <si>
    <t>Fotodokumentace stavby</t>
  </si>
  <si>
    <t>514624546</t>
  </si>
  <si>
    <t>- dodavatel zajistí zpracování fotodokumentace průběhu prací na stavbě, kterou následně předá investorovi. Fotodokumentace bude</t>
  </si>
  <si>
    <t>dokladovat postup prací po jednotlivých dnech, nasazení stavebních mechanismů i provádění zkoušek.</t>
  </si>
  <si>
    <t>Snímky budou předány na CD ve složkách pojmenovaných dle jednotlivých dnů.</t>
  </si>
  <si>
    <t>0200010004</t>
  </si>
  <si>
    <t>Náklady vznikle v souvlislosti s realizaci stavby</t>
  </si>
  <si>
    <t>-18456135</t>
  </si>
  <si>
    <t>Náklady vznikle s souvlislosti s realizaci stavby</t>
  </si>
  <si>
    <t>- náklady související s případným zásahem do silničních pozemků</t>
  </si>
  <si>
    <t>- průběžné čištění znečištěných komunikací stavbou</t>
  </si>
  <si>
    <t>- zajištění zpětného předání dotčených ploch jednotlivým majitelům a správcům</t>
  </si>
  <si>
    <t>- zajištění obslužného provozu - zásobování, svoz kom. odpadu, vjezd vozidel složek integrovaného záchranného systém</t>
  </si>
  <si>
    <t>- zajištění výkopů (zábradlí) a přístupů k objektům (lávky,  budou využity dle postupu výstavby vždy v dotčeném prostoru)</t>
  </si>
  <si>
    <t>-koordinace prací na stavbě a tvorba harmonogramu výstavby</t>
  </si>
  <si>
    <t>091003000</t>
  </si>
  <si>
    <t>Dočastná dopravní opatření</t>
  </si>
  <si>
    <t>-223644688</t>
  </si>
  <si>
    <t>Ostatní náklady bez rozlišení</t>
  </si>
  <si>
    <t>https://podminky.urs.cz/item/CS_URS_2023_01/091003000</t>
  </si>
  <si>
    <t xml:space="preserve">- náklady na vyhotovení návrhu dočasného dopravního značení, jeho projednání s dotčenými orgány a organizacemi, dodání dopravních značek </t>
  </si>
  <si>
    <t>a světelné signalizace, jejich rozmístění a přemísťování a jejich údržba v průběhu výstavby včetně následného odstranění po ukončení stavebních prací.</t>
  </si>
  <si>
    <t>091003001</t>
  </si>
  <si>
    <t xml:space="preserve">Vytýčení stavby </t>
  </si>
  <si>
    <t>-453479252</t>
  </si>
  <si>
    <t>- geodetické práce související se stavbou</t>
  </si>
  <si>
    <t>- vyhotovení protokolu o vytyčení stavby se seznamem souřadnic vytyčených bodů a jejich polohopisnými (S-JTSK) a výškopisnými (Bpv) hodnotami.</t>
  </si>
  <si>
    <t>091003002</t>
  </si>
  <si>
    <t xml:space="preserve">Vytýčení inž. sítí </t>
  </si>
  <si>
    <t>-1325759039</t>
  </si>
  <si>
    <t>- zaměření a vytýčení stávajících inženýrských sítí v místě stavby z hlediska jejich ochrany při provádění stavby.</t>
  </si>
  <si>
    <t>091003003</t>
  </si>
  <si>
    <t>Ochrana stav. inž. sítí na staveništi</t>
  </si>
  <si>
    <t>-485376430</t>
  </si>
  <si>
    <t>- náklady na přezkoumání podkladů objednatele o stavu inženýrských sítí probíhajících staveništěm nebo dotčenými stavbou i mimo území staveniště,</t>
  </si>
  <si>
    <t xml:space="preserve"> kontrola vytýčení jejich skutečné trasy a provedení ochranných opatření pro zabezpečení stávajících inženýrských sítí.</t>
  </si>
  <si>
    <t>091003004</t>
  </si>
  <si>
    <t>Geodetické zaměření skutečného provedení</t>
  </si>
  <si>
    <t>-1313615198</t>
  </si>
  <si>
    <t>- geodetické zaměření skutečného stavu jednotlivých objektů oprávněnou osobou (tiskopis v graf. formě 3x, v digitální formě 1x, všech objektů stavby)</t>
  </si>
  <si>
    <t>- doklady ke kolaudaci, revizní zprávy jsou-li vyžadovány</t>
  </si>
  <si>
    <t>091003005</t>
  </si>
  <si>
    <t>Geodetické práce</t>
  </si>
  <si>
    <t>-242905288</t>
  </si>
  <si>
    <t>- vypracování geometrického plánu stavby (pro všechny požadované stavební objekty)</t>
  </si>
  <si>
    <t>- přípravu podkladů, podání žádosti na katastrální úřad</t>
  </si>
  <si>
    <t>- polní práce spojené s vyhotovením geometrického plánu</t>
  </si>
  <si>
    <t>- výpočetní a grafické kancelářské práce</t>
  </si>
  <si>
    <t>- úřední ověření výsledného elaborátu</t>
  </si>
  <si>
    <t>- schválení návrhu vkladu do katastru nemovitostí příslušným katastrálním úřadem</t>
  </si>
  <si>
    <t>091003006</t>
  </si>
  <si>
    <t>762817083</t>
  </si>
  <si>
    <t>- náklady na vyhotovení dokumentace skutečného provedení stavby a její předání objednateli v požadované formě a požadovaném počtu</t>
  </si>
  <si>
    <t>091003007</t>
  </si>
  <si>
    <t>Statická zátěžová zkouška</t>
  </si>
  <si>
    <t>193776099</t>
  </si>
  <si>
    <t>- statická zatěžovací zkouška dle ČSN 736190 a ČSN 72 1006</t>
  </si>
  <si>
    <t>- místa určená investorem a TDS, popř. správcem komunikace</t>
  </si>
  <si>
    <t>091003008</t>
  </si>
  <si>
    <t>Rázová zátěžová zkouška</t>
  </si>
  <si>
    <t>-592264304</t>
  </si>
  <si>
    <t>- rázová zatěžovací zkouška dle ČSN 736192 a ČSN 72 1006</t>
  </si>
  <si>
    <t>- zkoušky prováděné lokálně v místech dle specifikace projektanta a investora</t>
  </si>
  <si>
    <t>SEZNAM FIGUR</t>
  </si>
  <si>
    <t>Výměra</t>
  </si>
  <si>
    <t xml:space="preserve"> část - A</t>
  </si>
  <si>
    <t>hor</t>
  </si>
  <si>
    <t>obsyp</t>
  </si>
  <si>
    <t>vykopek</t>
  </si>
  <si>
    <t xml:space="preserve"> část - A - SO/ SO 201</t>
  </si>
  <si>
    <t>Použití figury:</t>
  </si>
  <si>
    <t xml:space="preserve"> část - A - S0</t>
  </si>
  <si>
    <t xml:space="preserve">část - A </t>
  </si>
  <si>
    <t>SO 201 Most</t>
  </si>
  <si>
    <t>SO 301</t>
  </si>
  <si>
    <t>SO 302 -Přeložka vodovod</t>
  </si>
  <si>
    <t>SO - 401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</si>
</sst>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0%"/>
    <numFmt numFmtId="165" formatCode="dd\.mm\.yyyy"/>
    <numFmt numFmtId="166" formatCode="#,##0.00000"/>
    <numFmt numFmtId="167" formatCode="#,##0.000"/>
  </numFmts>
  <fonts count="46">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505050"/>
      <name val="Arial CE"/>
    </font>
    <font>
      <sz val="8"/>
      <color rgb="FFFF0000"/>
      <name val="Arial CE"/>
    </font>
    <font>
      <sz val="8"/>
      <color rgb="FF800080"/>
      <name val="Arial CE"/>
    </font>
    <font>
      <sz val="8"/>
      <color rgb="FF0000A8"/>
      <name val="Arial CE"/>
    </font>
    <font>
      <sz val="8"/>
      <color rgb="FFFFFFFF"/>
      <name val="Arial CE"/>
    </font>
    <font>
      <sz val="8"/>
      <color rgb="FF3366FF"/>
      <name val="Arial CE"/>
    </font>
    <font>
      <b/>
      <sz val="14"/>
      <name val="Arial CE"/>
    </font>
    <font>
      <b/>
      <sz val="12"/>
      <color rgb="FF969696"/>
      <name val="Arial CE"/>
    </font>
    <font>
      <b/>
      <sz val="8"/>
      <color rgb="FF969696"/>
      <name val="Arial CE"/>
    </font>
    <font>
      <b/>
      <sz val="10"/>
      <name val="Arial CE"/>
    </font>
    <font>
      <b/>
      <sz val="10"/>
      <color rgb="FF969696"/>
      <name val="Arial CE"/>
    </font>
    <font>
      <b/>
      <sz val="10"/>
      <color rgb="FF46464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b/>
      <sz val="10"/>
      <color rgb="FF00336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sz val="7"/>
      <name val="Arial CE"/>
    </font>
    <font>
      <sz val="7"/>
      <color rgb="FF979797"/>
      <name val="Arial CE"/>
    </font>
    <font>
      <i/>
      <u/>
      <sz val="7"/>
      <color rgb="FF979797"/>
      <name val="Calibri"/>
      <scheme val="minor"/>
    </font>
    <font>
      <i/>
      <sz val="7"/>
      <color rgb="FF969696"/>
      <name val="Arial CE"/>
    </font>
    <font>
      <i/>
      <sz val="9"/>
      <color rgb="FF0000FF"/>
      <name val="Arial CE"/>
    </font>
    <font>
      <i/>
      <sz val="8"/>
      <color rgb="FF0000FF"/>
      <name val="Arial CE"/>
    </font>
    <font>
      <sz val="8"/>
      <color rgb="FF000000"/>
      <name val="Arial CE"/>
    </font>
    <font>
      <b/>
      <sz val="9"/>
      <name val="Arial CE"/>
    </font>
    <font>
      <u/>
      <sz val="11"/>
      <color theme="10"/>
      <name val="Calibri"/>
      <scheme val="minor"/>
    </font>
  </fonts>
  <fills count="6">
    <fill>
      <patternFill patternType="none"/>
    </fill>
    <fill>
      <patternFill patternType="gray125"/>
    </fill>
    <fill>
      <patternFill patternType="solid">
        <fgColor rgb="FFC0C0C0"/>
      </patternFill>
    </fill>
    <fill>
      <patternFill patternType="solid">
        <fgColor rgb="FFFFFFCC"/>
      </patternFill>
    </fill>
    <fill>
      <patternFill patternType="solid">
        <fgColor rgb="FFBEBEBE"/>
      </patternFill>
    </fill>
    <fill>
      <patternFill patternType="solid">
        <fgColor rgb="FFD2D2D2"/>
      </patternFill>
    </fill>
  </fills>
  <borders count="23">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style="hair">
        <color rgb="FF969696"/>
      </left>
      <right style="hair">
        <color rgb="FF969696"/>
      </right>
      <top style="hair">
        <color rgb="FF969696"/>
      </top>
      <bottom style="hair">
        <color rgb="FF969696"/>
      </bottom>
      <diagonal/>
    </border>
  </borders>
  <cellStyleXfs count="2">
    <xf numFmtId="0" fontId="0" fillId="0" borderId="0"/>
    <xf numFmtId="0" fontId="45" fillId="0" borderId="0" applyNumberFormat="0" applyFill="0" applyBorder="0" applyAlignment="0" applyProtection="0"/>
  </cellStyleXfs>
  <cellXfs count="257">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vertical="center"/>
    </xf>
    <xf numFmtId="0" fontId="13" fillId="0" borderId="0" xfId="0" applyFont="1" applyAlignment="1">
      <alignment horizontal="left" vertical="center"/>
    </xf>
    <xf numFmtId="0" fontId="0" fillId="0" borderId="0" xfId="0" applyAlignment="1">
      <alignment horizontal="left" vertical="center"/>
    </xf>
    <xf numFmtId="0" fontId="0" fillId="0" borderId="1" xfId="0" applyBorder="1"/>
    <xf numFmtId="0" fontId="0" fillId="0" borderId="2" xfId="0" applyBorder="1"/>
    <xf numFmtId="0" fontId="0" fillId="0" borderId="3" xfId="0" applyBorder="1"/>
    <xf numFmtId="0" fontId="15" fillId="0" borderId="0" xfId="0" applyFont="1" applyAlignment="1">
      <alignment horizontal="left" vertical="center"/>
    </xf>
    <xf numFmtId="0" fontId="14" fillId="0" borderId="0" xfId="0" applyFont="1" applyAlignment="1">
      <alignment horizontal="left" vertical="center"/>
    </xf>
    <xf numFmtId="0" fontId="16" fillId="0" borderId="0" xfId="0" applyFont="1" applyAlignment="1">
      <alignment horizontal="left" vertical="center"/>
    </xf>
    <xf numFmtId="0" fontId="1" fillId="0" borderId="0" xfId="0" applyFont="1" applyAlignment="1">
      <alignment horizontal="left" vertical="top"/>
    </xf>
    <xf numFmtId="0" fontId="2" fillId="0" borderId="0" xfId="0" applyFont="1" applyAlignment="1">
      <alignment horizontal="left" vertical="center"/>
    </xf>
    <xf numFmtId="0" fontId="3" fillId="0" borderId="0" xfId="0" applyFont="1" applyAlignment="1">
      <alignment horizontal="left" vertical="top"/>
    </xf>
    <xf numFmtId="0" fontId="1" fillId="0" borderId="0" xfId="0" applyFont="1" applyAlignment="1">
      <alignment horizontal="left" vertical="center"/>
    </xf>
    <xf numFmtId="0" fontId="2" fillId="3" borderId="0" xfId="0" applyFont="1" applyFill="1" applyAlignment="1" applyProtection="1">
      <alignment horizontal="left" vertical="center"/>
      <protection locked="0"/>
    </xf>
    <xf numFmtId="49" fontId="2" fillId="3" borderId="0" xfId="0" applyNumberFormat="1" applyFont="1" applyFill="1" applyAlignment="1" applyProtection="1">
      <alignment horizontal="left" vertical="center"/>
      <protection locked="0"/>
    </xf>
    <xf numFmtId="0" fontId="2" fillId="0" borderId="0" xfId="0" applyFont="1" applyAlignment="1">
      <alignment horizontal="left" vertical="center" wrapText="1"/>
    </xf>
    <xf numFmtId="0" fontId="0" fillId="0" borderId="4" xfId="0" applyBorder="1"/>
    <xf numFmtId="0" fontId="0" fillId="0" borderId="3" xfId="0" applyBorder="1" applyAlignment="1">
      <alignment vertical="center"/>
    </xf>
    <xf numFmtId="0" fontId="18" fillId="0" borderId="5" xfId="0" applyFont="1" applyBorder="1" applyAlignment="1">
      <alignment horizontal="left" vertical="center"/>
    </xf>
    <xf numFmtId="0" fontId="0" fillId="0" borderId="5" xfId="0" applyBorder="1" applyAlignment="1">
      <alignment vertical="center"/>
    </xf>
    <xf numFmtId="0" fontId="1" fillId="0" borderId="0" xfId="0" applyFont="1" applyAlignment="1">
      <alignment horizontal="right" vertical="center"/>
    </xf>
    <xf numFmtId="0" fontId="1" fillId="0" borderId="3" xfId="0" applyFont="1" applyBorder="1" applyAlignment="1">
      <alignment vertical="center"/>
    </xf>
    <xf numFmtId="0" fontId="0" fillId="4" borderId="0" xfId="0" applyFill="1" applyAlignment="1">
      <alignment vertical="center"/>
    </xf>
    <xf numFmtId="0" fontId="4" fillId="4" borderId="6" xfId="0" applyFont="1" applyFill="1" applyBorder="1" applyAlignment="1">
      <alignment horizontal="left" vertical="center"/>
    </xf>
    <xf numFmtId="0" fontId="0" fillId="4" borderId="7" xfId="0" applyFill="1" applyBorder="1" applyAlignment="1">
      <alignment vertical="center"/>
    </xf>
    <xf numFmtId="0" fontId="4" fillId="4" borderId="7" xfId="0" applyFont="1" applyFill="1" applyBorder="1" applyAlignment="1">
      <alignment horizontal="center" vertical="center"/>
    </xf>
    <xf numFmtId="0" fontId="20" fillId="0" borderId="4" xfId="0" applyFont="1" applyBorder="1" applyAlignment="1">
      <alignment horizontal="left" vertical="center"/>
    </xf>
    <xf numFmtId="0" fontId="0" fillId="0" borderId="4" xfId="0" applyBorder="1" applyAlignment="1">
      <alignment vertical="center"/>
    </xf>
    <xf numFmtId="0" fontId="1" fillId="0" borderId="5" xfId="0" applyFont="1" applyBorder="1" applyAlignment="1">
      <alignment horizontal="left" vertical="center"/>
    </xf>
    <xf numFmtId="0" fontId="0" fillId="0" borderId="9" xfId="0" applyBorder="1" applyAlignment="1">
      <alignment vertical="center"/>
    </xf>
    <xf numFmtId="0" fontId="0" fillId="0" borderId="10" xfId="0" applyBorder="1" applyAlignment="1">
      <alignment vertical="center"/>
    </xf>
    <xf numFmtId="0" fontId="0" fillId="0" borderId="1" xfId="0" applyBorder="1" applyAlignment="1">
      <alignment vertical="center"/>
    </xf>
    <xf numFmtId="0" fontId="0" fillId="0" borderId="2" xfId="0" applyBorder="1" applyAlignment="1">
      <alignment vertical="center"/>
    </xf>
    <xf numFmtId="0" fontId="2" fillId="0" borderId="3" xfId="0" applyFont="1" applyBorder="1" applyAlignment="1">
      <alignment vertical="center"/>
    </xf>
    <xf numFmtId="0" fontId="3" fillId="0" borderId="3" xfId="0" applyFont="1" applyBorder="1" applyAlignment="1">
      <alignment vertical="center"/>
    </xf>
    <xf numFmtId="0" fontId="3" fillId="0" borderId="0" xfId="0" applyFont="1" applyAlignment="1">
      <alignment horizontal="left" vertical="center"/>
    </xf>
    <xf numFmtId="0" fontId="18" fillId="0" borderId="0" xfId="0" applyFont="1" applyAlignment="1">
      <alignment vertical="center"/>
    </xf>
    <xf numFmtId="165" fontId="2" fillId="0" borderId="0" xfId="0" applyNumberFormat="1" applyFont="1" applyAlignment="1">
      <alignment horizontal="left" vertical="center"/>
    </xf>
    <xf numFmtId="0" fontId="0" fillId="0" borderId="12" xfId="0" applyBorder="1" applyAlignment="1">
      <alignment vertical="center"/>
    </xf>
    <xf numFmtId="0" fontId="0" fillId="0" borderId="13" xfId="0" applyBorder="1" applyAlignment="1">
      <alignment vertical="center"/>
    </xf>
    <xf numFmtId="0" fontId="22" fillId="0" borderId="0" xfId="0" applyFont="1" applyAlignment="1">
      <alignment horizontal="left" vertical="center"/>
    </xf>
    <xf numFmtId="0" fontId="0" fillId="0" borderId="15" xfId="0" applyBorder="1" applyAlignment="1">
      <alignment vertical="center"/>
    </xf>
    <xf numFmtId="0" fontId="0" fillId="5" borderId="7" xfId="0" applyFill="1" applyBorder="1" applyAlignment="1">
      <alignment vertical="center"/>
    </xf>
    <xf numFmtId="0" fontId="23" fillId="5" borderId="0" xfId="0" applyFont="1" applyFill="1" applyAlignment="1">
      <alignment horizontal="center" vertical="center"/>
    </xf>
    <xf numFmtId="0" fontId="24" fillId="0" borderId="16" xfId="0" applyFont="1" applyBorder="1" applyAlignment="1">
      <alignment horizontal="center" vertical="center" wrapText="1"/>
    </xf>
    <xf numFmtId="0" fontId="24" fillId="0" borderId="17" xfId="0" applyFont="1" applyBorder="1" applyAlignment="1">
      <alignment horizontal="center" vertical="center" wrapText="1"/>
    </xf>
    <xf numFmtId="0" fontId="24" fillId="0" borderId="18" xfId="0" applyFont="1" applyBorder="1" applyAlignment="1">
      <alignment horizontal="center" vertical="center" wrapText="1"/>
    </xf>
    <xf numFmtId="0" fontId="0" fillId="0" borderId="11" xfId="0" applyBorder="1" applyAlignment="1">
      <alignment vertical="center"/>
    </xf>
    <xf numFmtId="0" fontId="4" fillId="0" borderId="3" xfId="0" applyFont="1" applyBorder="1" applyAlignment="1">
      <alignment vertical="center"/>
    </xf>
    <xf numFmtId="0" fontId="25" fillId="0" borderId="0" xfId="0" applyFont="1" applyAlignment="1">
      <alignment horizontal="left" vertical="center"/>
    </xf>
    <xf numFmtId="0" fontId="25" fillId="0" borderId="0" xfId="0" applyFont="1" applyAlignment="1">
      <alignment vertical="center"/>
    </xf>
    <xf numFmtId="4" fontId="25" fillId="0" borderId="0" xfId="0" applyNumberFormat="1" applyFont="1" applyAlignment="1">
      <alignment vertical="center"/>
    </xf>
    <xf numFmtId="0" fontId="4" fillId="0" borderId="0" xfId="0" applyFont="1" applyAlignment="1">
      <alignment horizontal="center" vertical="center"/>
    </xf>
    <xf numFmtId="4" fontId="21" fillId="0" borderId="14" xfId="0" applyNumberFormat="1" applyFont="1" applyBorder="1" applyAlignment="1">
      <alignment vertical="center"/>
    </xf>
    <xf numFmtId="4" fontId="21" fillId="0" borderId="0" xfId="0" applyNumberFormat="1" applyFont="1" applyAlignment="1">
      <alignment vertical="center"/>
    </xf>
    <xf numFmtId="166" fontId="21" fillId="0" borderId="0" xfId="0" applyNumberFormat="1" applyFont="1" applyAlignment="1">
      <alignment vertical="center"/>
    </xf>
    <xf numFmtId="4" fontId="21" fillId="0" borderId="15" xfId="0" applyNumberFormat="1" applyFont="1" applyBorder="1" applyAlignment="1">
      <alignment vertical="center"/>
    </xf>
    <xf numFmtId="0" fontId="4" fillId="0" borderId="0" xfId="0" applyFont="1" applyAlignment="1">
      <alignment horizontal="left" vertical="center"/>
    </xf>
    <xf numFmtId="0" fontId="26" fillId="0" borderId="0" xfId="0" applyFont="1" applyAlignment="1">
      <alignment horizontal="left" vertical="center"/>
    </xf>
    <xf numFmtId="0" fontId="27" fillId="0" borderId="0" xfId="1" applyFont="1" applyAlignment="1">
      <alignment horizontal="center" vertical="center"/>
    </xf>
    <xf numFmtId="0" fontId="5" fillId="0" borderId="3" xfId="0" applyFont="1" applyBorder="1" applyAlignment="1">
      <alignment vertical="center"/>
    </xf>
    <xf numFmtId="0" fontId="28" fillId="0" borderId="0" xfId="0" applyFont="1" applyAlignment="1">
      <alignment vertical="center"/>
    </xf>
    <xf numFmtId="0" fontId="29" fillId="0" borderId="0" xfId="0" applyFont="1" applyAlignment="1">
      <alignment vertical="center"/>
    </xf>
    <xf numFmtId="0" fontId="3" fillId="0" borderId="0" xfId="0" applyFont="1" applyAlignment="1">
      <alignment horizontal="center" vertical="center"/>
    </xf>
    <xf numFmtId="4" fontId="30" fillId="0" borderId="14" xfId="0" applyNumberFormat="1" applyFont="1" applyBorder="1" applyAlignment="1">
      <alignment vertical="center"/>
    </xf>
    <xf numFmtId="4" fontId="30" fillId="0" borderId="0" xfId="0" applyNumberFormat="1" applyFont="1" applyAlignment="1">
      <alignment vertical="center"/>
    </xf>
    <xf numFmtId="166" fontId="30" fillId="0" borderId="0" xfId="0" applyNumberFormat="1" applyFont="1" applyAlignment="1">
      <alignment vertical="center"/>
    </xf>
    <xf numFmtId="4" fontId="30" fillId="0" borderId="15" xfId="0" applyNumberFormat="1" applyFont="1" applyBorder="1" applyAlignment="1">
      <alignment vertical="center"/>
    </xf>
    <xf numFmtId="0" fontId="5" fillId="0" borderId="0" xfId="0" applyFont="1" applyAlignment="1">
      <alignment horizontal="left" vertical="center"/>
    </xf>
    <xf numFmtId="0" fontId="2" fillId="0" borderId="0" xfId="0" applyFont="1" applyAlignment="1">
      <alignment horizontal="center" vertical="center"/>
    </xf>
    <xf numFmtId="4" fontId="1" fillId="0" borderId="14" xfId="0" applyNumberFormat="1" applyFont="1" applyBorder="1" applyAlignment="1">
      <alignment vertical="center"/>
    </xf>
    <xf numFmtId="4" fontId="1" fillId="0" borderId="0" xfId="0" applyNumberFormat="1" applyFont="1" applyAlignment="1">
      <alignment vertical="center"/>
    </xf>
    <xf numFmtId="166" fontId="1" fillId="0" borderId="0" xfId="0" applyNumberFormat="1" applyFont="1" applyAlignment="1">
      <alignment vertical="center"/>
    </xf>
    <xf numFmtId="4" fontId="1" fillId="0" borderId="15" xfId="0" applyNumberFormat="1" applyFont="1" applyBorder="1" applyAlignment="1">
      <alignment vertical="center"/>
    </xf>
    <xf numFmtId="4" fontId="30" fillId="0" borderId="19" xfId="0" applyNumberFormat="1" applyFont="1" applyBorder="1" applyAlignment="1">
      <alignment vertical="center"/>
    </xf>
    <xf numFmtId="4" fontId="30" fillId="0" borderId="20" xfId="0" applyNumberFormat="1" applyFont="1" applyBorder="1" applyAlignment="1">
      <alignment vertical="center"/>
    </xf>
    <xf numFmtId="166" fontId="30" fillId="0" borderId="20" xfId="0" applyNumberFormat="1" applyFont="1" applyBorder="1" applyAlignment="1">
      <alignment vertical="center"/>
    </xf>
    <xf numFmtId="4" fontId="30" fillId="0" borderId="21" xfId="0" applyNumberFormat="1" applyFont="1" applyBorder="1" applyAlignment="1">
      <alignment vertical="center"/>
    </xf>
    <xf numFmtId="0" fontId="32" fillId="0" borderId="0" xfId="0" applyFont="1" applyAlignment="1">
      <alignment horizontal="left" vertical="center"/>
    </xf>
    <xf numFmtId="0" fontId="0" fillId="0" borderId="3" xfId="0" applyBorder="1" applyAlignment="1">
      <alignment vertical="center" wrapText="1"/>
    </xf>
    <xf numFmtId="0" fontId="18" fillId="0" borderId="0" xfId="0" applyFont="1" applyAlignment="1">
      <alignment horizontal="left" vertical="center"/>
    </xf>
    <xf numFmtId="164" fontId="1" fillId="0" borderId="0" xfId="0" applyNumberFormat="1" applyFont="1" applyAlignment="1">
      <alignment horizontal="right" vertical="center"/>
    </xf>
    <xf numFmtId="0" fontId="0" fillId="5" borderId="0" xfId="0" applyFill="1" applyAlignment="1">
      <alignment vertical="center"/>
    </xf>
    <xf numFmtId="0" fontId="4" fillId="5" borderId="6" xfId="0" applyFont="1" applyFill="1" applyBorder="1" applyAlignment="1">
      <alignment horizontal="left" vertical="center"/>
    </xf>
    <xf numFmtId="0" fontId="4" fillId="5" borderId="7" xfId="0" applyFont="1" applyFill="1" applyBorder="1" applyAlignment="1">
      <alignment horizontal="right" vertical="center"/>
    </xf>
    <xf numFmtId="0" fontId="4" fillId="5" borderId="7" xfId="0" applyFont="1" applyFill="1" applyBorder="1" applyAlignment="1">
      <alignment horizontal="center" vertical="center"/>
    </xf>
    <xf numFmtId="4" fontId="4" fillId="5" borderId="7" xfId="0" applyNumberFormat="1" applyFont="1" applyFill="1" applyBorder="1" applyAlignment="1">
      <alignment vertical="center"/>
    </xf>
    <xf numFmtId="0" fontId="0" fillId="5" borderId="8" xfId="0" applyFill="1" applyBorder="1" applyAlignment="1">
      <alignment vertical="center"/>
    </xf>
    <xf numFmtId="0" fontId="1" fillId="0" borderId="5" xfId="0" applyFont="1" applyBorder="1" applyAlignment="1">
      <alignment horizontal="center" vertical="center"/>
    </xf>
    <xf numFmtId="0" fontId="1" fillId="0" borderId="5" xfId="0" applyFont="1" applyBorder="1" applyAlignment="1">
      <alignment horizontal="right" vertical="center"/>
    </xf>
    <xf numFmtId="0" fontId="23" fillId="5" borderId="0" xfId="0" applyFont="1" applyFill="1" applyAlignment="1">
      <alignment horizontal="left" vertical="center"/>
    </xf>
    <xf numFmtId="0" fontId="23" fillId="5" borderId="0" xfId="0" applyFont="1" applyFill="1" applyAlignment="1">
      <alignment horizontal="right" vertical="center"/>
    </xf>
    <xf numFmtId="0" fontId="33" fillId="0" borderId="0" xfId="0" applyFont="1" applyAlignment="1">
      <alignment horizontal="left" vertical="center"/>
    </xf>
    <xf numFmtId="0" fontId="6" fillId="0" borderId="3" xfId="0" applyFont="1" applyBorder="1" applyAlignment="1">
      <alignment vertical="center"/>
    </xf>
    <xf numFmtId="0" fontId="6" fillId="0" borderId="20" xfId="0" applyFont="1" applyBorder="1" applyAlignment="1">
      <alignment horizontal="left" vertical="center"/>
    </xf>
    <xf numFmtId="0" fontId="6" fillId="0" borderId="20" xfId="0" applyFont="1" applyBorder="1" applyAlignment="1">
      <alignment vertical="center"/>
    </xf>
    <xf numFmtId="4" fontId="6" fillId="0" borderId="20" xfId="0" applyNumberFormat="1" applyFont="1" applyBorder="1" applyAlignment="1">
      <alignment vertical="center"/>
    </xf>
    <xf numFmtId="0" fontId="7" fillId="0" borderId="3" xfId="0" applyFont="1" applyBorder="1" applyAlignment="1">
      <alignment vertical="center"/>
    </xf>
    <xf numFmtId="0" fontId="7" fillId="0" borderId="20" xfId="0" applyFont="1" applyBorder="1" applyAlignment="1">
      <alignment horizontal="left" vertical="center"/>
    </xf>
    <xf numFmtId="0" fontId="7" fillId="0" borderId="20" xfId="0" applyFont="1" applyBorder="1" applyAlignment="1">
      <alignment vertical="center"/>
    </xf>
    <xf numFmtId="4" fontId="7" fillId="0" borderId="20" xfId="0" applyNumberFormat="1" applyFont="1" applyBorder="1" applyAlignment="1">
      <alignment vertical="center"/>
    </xf>
    <xf numFmtId="0" fontId="0" fillId="0" borderId="3" xfId="0" applyBorder="1" applyAlignment="1">
      <alignment horizontal="center" vertical="center" wrapText="1"/>
    </xf>
    <xf numFmtId="0" fontId="23" fillId="5" borderId="16" xfId="0" applyFont="1" applyFill="1" applyBorder="1" applyAlignment="1">
      <alignment horizontal="center" vertical="center" wrapText="1"/>
    </xf>
    <xf numFmtId="0" fontId="23" fillId="5" borderId="17" xfId="0" applyFont="1" applyFill="1" applyBorder="1" applyAlignment="1">
      <alignment horizontal="center" vertical="center" wrapText="1"/>
    </xf>
    <xf numFmtId="0" fontId="23" fillId="5" borderId="18" xfId="0" applyFont="1" applyFill="1" applyBorder="1" applyAlignment="1">
      <alignment horizontal="center" vertical="center" wrapText="1"/>
    </xf>
    <xf numFmtId="4" fontId="25" fillId="0" borderId="0" xfId="0" applyNumberFormat="1" applyFont="1"/>
    <xf numFmtId="166" fontId="34" fillId="0" borderId="12" xfId="0" applyNumberFormat="1" applyFont="1" applyBorder="1"/>
    <xf numFmtId="166" fontId="34" fillId="0" borderId="13" xfId="0" applyNumberFormat="1" applyFont="1" applyBorder="1"/>
    <xf numFmtId="4" fontId="35" fillId="0" borderId="0" xfId="0" applyNumberFormat="1" applyFont="1" applyAlignment="1">
      <alignment vertical="center"/>
    </xf>
    <xf numFmtId="0" fontId="8" fillId="0" borderId="3" xfId="0" applyFont="1" applyBorder="1"/>
    <xf numFmtId="0" fontId="8" fillId="0" borderId="0" xfId="0" applyFont="1" applyAlignment="1">
      <alignment horizontal="left"/>
    </xf>
    <xf numFmtId="0" fontId="6" fillId="0" borderId="0" xfId="0" applyFont="1" applyAlignment="1">
      <alignment horizontal="left"/>
    </xf>
    <xf numFmtId="0" fontId="8" fillId="0" borderId="0" xfId="0" applyFont="1" applyProtection="1">
      <protection locked="0"/>
    </xf>
    <xf numFmtId="4" fontId="6" fillId="0" borderId="0" xfId="0" applyNumberFormat="1" applyFont="1"/>
    <xf numFmtId="0" fontId="8" fillId="0" borderId="14" xfId="0" applyFont="1" applyBorder="1"/>
    <xf numFmtId="166" fontId="8" fillId="0" borderId="0" xfId="0" applyNumberFormat="1" applyFont="1"/>
    <xf numFmtId="166" fontId="8" fillId="0" borderId="15" xfId="0" applyNumberFormat="1" applyFont="1" applyBorder="1"/>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lignment horizontal="left"/>
    </xf>
    <xf numFmtId="4" fontId="7" fillId="0" borderId="0" xfId="0" applyNumberFormat="1" applyFont="1"/>
    <xf numFmtId="0" fontId="0" fillId="0" borderId="3" xfId="0" applyBorder="1" applyAlignment="1" applyProtection="1">
      <alignment vertical="center"/>
      <protection locked="0"/>
    </xf>
    <xf numFmtId="0" fontId="23" fillId="0" borderId="22" xfId="0" applyFont="1" applyBorder="1" applyAlignment="1" applyProtection="1">
      <alignment horizontal="center" vertical="center"/>
      <protection locked="0"/>
    </xf>
    <xf numFmtId="49" fontId="23" fillId="0" borderId="22" xfId="0" applyNumberFormat="1" applyFont="1" applyBorder="1" applyAlignment="1" applyProtection="1">
      <alignment horizontal="left" vertical="center" wrapText="1"/>
      <protection locked="0"/>
    </xf>
    <xf numFmtId="0" fontId="23" fillId="0" borderId="22" xfId="0" applyFont="1" applyBorder="1" applyAlignment="1" applyProtection="1">
      <alignment horizontal="left" vertical="center" wrapText="1"/>
      <protection locked="0"/>
    </xf>
    <xf numFmtId="0" fontId="23" fillId="0" borderId="22" xfId="0" applyFont="1" applyBorder="1" applyAlignment="1" applyProtection="1">
      <alignment horizontal="center" vertical="center" wrapText="1"/>
      <protection locked="0"/>
    </xf>
    <xf numFmtId="167" fontId="23" fillId="0" borderId="22" xfId="0" applyNumberFormat="1" applyFont="1" applyBorder="1" applyAlignment="1" applyProtection="1">
      <alignment vertical="center"/>
      <protection locked="0"/>
    </xf>
    <xf numFmtId="4" fontId="23" fillId="3" borderId="22" xfId="0" applyNumberFormat="1" applyFont="1" applyFill="1" applyBorder="1" applyAlignment="1" applyProtection="1">
      <alignment vertical="center"/>
      <protection locked="0"/>
    </xf>
    <xf numFmtId="4" fontId="23" fillId="0" borderId="22" xfId="0" applyNumberFormat="1" applyFont="1" applyBorder="1" applyAlignment="1" applyProtection="1">
      <alignment vertical="center"/>
      <protection locked="0"/>
    </xf>
    <xf numFmtId="0" fontId="24" fillId="3" borderId="14" xfId="0" applyFont="1" applyFill="1" applyBorder="1" applyAlignment="1" applyProtection="1">
      <alignment horizontal="left" vertical="center"/>
      <protection locked="0"/>
    </xf>
    <xf numFmtId="0" fontId="24" fillId="0" borderId="0" xfId="0" applyFont="1" applyAlignment="1">
      <alignment horizontal="center" vertical="center"/>
    </xf>
    <xf numFmtId="166" fontId="24" fillId="0" borderId="0" xfId="0" applyNumberFormat="1" applyFont="1" applyAlignment="1">
      <alignment vertical="center"/>
    </xf>
    <xf numFmtId="166" fontId="24" fillId="0" borderId="15" xfId="0" applyNumberFormat="1" applyFont="1" applyBorder="1" applyAlignment="1">
      <alignment vertical="center"/>
    </xf>
    <xf numFmtId="0" fontId="23" fillId="0" borderId="0" xfId="0" applyFont="1" applyAlignment="1">
      <alignment horizontal="left" vertical="center"/>
    </xf>
    <xf numFmtId="4" fontId="0" fillId="0" borderId="0" xfId="0" applyNumberFormat="1" applyAlignment="1">
      <alignment vertical="center"/>
    </xf>
    <xf numFmtId="0" fontId="36" fillId="0" borderId="0" xfId="0" applyFont="1" applyAlignment="1">
      <alignment horizontal="left" vertical="center"/>
    </xf>
    <xf numFmtId="0" fontId="37" fillId="0" borderId="0" xfId="0" applyFont="1" applyAlignment="1">
      <alignment horizontal="left" vertical="center" wrapText="1"/>
    </xf>
    <xf numFmtId="0" fontId="0" fillId="0" borderId="0" xfId="0" applyAlignment="1" applyProtection="1">
      <alignment vertical="center"/>
      <protection locked="0"/>
    </xf>
    <xf numFmtId="0" fontId="0" fillId="0" borderId="14" xfId="0" applyBorder="1" applyAlignment="1">
      <alignment vertical="center"/>
    </xf>
    <xf numFmtId="0" fontId="38" fillId="0" borderId="0" xfId="0" applyFont="1" applyAlignment="1">
      <alignment horizontal="left" vertical="center"/>
    </xf>
    <xf numFmtId="0" fontId="39" fillId="0" borderId="0" xfId="1" applyFont="1" applyAlignment="1">
      <alignment vertical="center" wrapText="1"/>
    </xf>
    <xf numFmtId="0" fontId="40" fillId="0" borderId="0" xfId="0" applyFont="1" applyAlignment="1">
      <alignment vertical="center" wrapText="1"/>
    </xf>
    <xf numFmtId="0" fontId="9" fillId="0" borderId="3" xfId="0" applyFont="1" applyBorder="1" applyAlignment="1">
      <alignment vertical="center"/>
    </xf>
    <xf numFmtId="0" fontId="9" fillId="0" borderId="0" xfId="0" applyFont="1" applyAlignment="1">
      <alignment horizontal="left" vertical="center"/>
    </xf>
    <xf numFmtId="0" fontId="9" fillId="0" borderId="0" xfId="0" applyFont="1" applyAlignment="1">
      <alignment horizontal="left" vertical="center" wrapText="1"/>
    </xf>
    <xf numFmtId="167" fontId="9" fillId="0" borderId="0" xfId="0" applyNumberFormat="1" applyFont="1" applyAlignment="1">
      <alignment vertical="center"/>
    </xf>
    <xf numFmtId="0" fontId="9" fillId="0" borderId="0" xfId="0" applyFont="1" applyAlignment="1" applyProtection="1">
      <alignment vertical="center"/>
      <protection locked="0"/>
    </xf>
    <xf numFmtId="0" fontId="9" fillId="0" borderId="14" xfId="0" applyFont="1" applyBorder="1" applyAlignment="1">
      <alignment vertical="center"/>
    </xf>
    <xf numFmtId="0" fontId="9" fillId="0" borderId="15" xfId="0" applyFont="1" applyBorder="1" applyAlignment="1">
      <alignment vertical="center"/>
    </xf>
    <xf numFmtId="0" fontId="10" fillId="0" borderId="3" xfId="0" applyFont="1" applyBorder="1" applyAlignment="1">
      <alignment vertical="center"/>
    </xf>
    <xf numFmtId="0" fontId="10" fillId="0" borderId="0" xfId="0" applyFont="1" applyAlignment="1">
      <alignment horizontal="left" vertical="center"/>
    </xf>
    <xf numFmtId="0" fontId="10" fillId="0" borderId="0" xfId="0" applyFont="1" applyAlignment="1">
      <alignment horizontal="left" vertical="center" wrapText="1"/>
    </xf>
    <xf numFmtId="167" fontId="10" fillId="0" borderId="0" xfId="0" applyNumberFormat="1" applyFont="1" applyAlignment="1">
      <alignment vertical="center"/>
    </xf>
    <xf numFmtId="0" fontId="10" fillId="0" borderId="0" xfId="0" applyFont="1" applyAlignment="1" applyProtection="1">
      <alignment vertical="center"/>
      <protection locked="0"/>
    </xf>
    <xf numFmtId="0" fontId="10" fillId="0" borderId="14" xfId="0" applyFont="1" applyBorder="1" applyAlignment="1">
      <alignment vertical="center"/>
    </xf>
    <xf numFmtId="0" fontId="10" fillId="0" borderId="15" xfId="0" applyFont="1" applyBorder="1" applyAlignment="1">
      <alignment vertical="center"/>
    </xf>
    <xf numFmtId="0" fontId="41" fillId="0" borderId="22" xfId="0" applyFont="1" applyBorder="1" applyAlignment="1" applyProtection="1">
      <alignment horizontal="center" vertical="center"/>
      <protection locked="0"/>
    </xf>
    <xf numFmtId="49" fontId="41" fillId="0" borderId="22" xfId="0" applyNumberFormat="1" applyFont="1" applyBorder="1" applyAlignment="1" applyProtection="1">
      <alignment horizontal="left" vertical="center" wrapText="1"/>
      <protection locked="0"/>
    </xf>
    <xf numFmtId="0" fontId="41" fillId="0" borderId="22" xfId="0" applyFont="1" applyBorder="1" applyAlignment="1" applyProtection="1">
      <alignment horizontal="left" vertical="center" wrapText="1"/>
      <protection locked="0"/>
    </xf>
    <xf numFmtId="0" fontId="41" fillId="0" borderId="22" xfId="0" applyFont="1" applyBorder="1" applyAlignment="1" applyProtection="1">
      <alignment horizontal="center" vertical="center" wrapText="1"/>
      <protection locked="0"/>
    </xf>
    <xf numFmtId="167" fontId="41" fillId="0" borderId="22" xfId="0" applyNumberFormat="1" applyFont="1" applyBorder="1" applyAlignment="1" applyProtection="1">
      <alignment vertical="center"/>
      <protection locked="0"/>
    </xf>
    <xf numFmtId="4" fontId="41" fillId="3" borderId="22" xfId="0" applyNumberFormat="1" applyFont="1" applyFill="1" applyBorder="1" applyAlignment="1" applyProtection="1">
      <alignment vertical="center"/>
      <protection locked="0"/>
    </xf>
    <xf numFmtId="4" fontId="41" fillId="0" borderId="22" xfId="0" applyNumberFormat="1" applyFont="1" applyBorder="1" applyAlignment="1" applyProtection="1">
      <alignment vertical="center"/>
      <protection locked="0"/>
    </xf>
    <xf numFmtId="0" fontId="42" fillId="0" borderId="3" xfId="0" applyFont="1" applyBorder="1" applyAlignment="1">
      <alignment vertical="center"/>
    </xf>
    <xf numFmtId="0" fontId="41" fillId="3" borderId="14" xfId="0" applyFont="1" applyFill="1" applyBorder="1" applyAlignment="1" applyProtection="1">
      <alignment horizontal="left" vertical="center"/>
      <protection locked="0"/>
    </xf>
    <xf numFmtId="0" fontId="41" fillId="0" borderId="0" xfId="0" applyFont="1" applyAlignment="1">
      <alignment horizontal="center" vertical="center"/>
    </xf>
    <xf numFmtId="0" fontId="11" fillId="0" borderId="3" xfId="0" applyFont="1" applyBorder="1" applyAlignment="1">
      <alignment vertical="center"/>
    </xf>
    <xf numFmtId="0" fontId="11" fillId="0" borderId="0" xfId="0" applyFont="1" applyAlignment="1">
      <alignment horizontal="left" vertical="center"/>
    </xf>
    <xf numFmtId="0" fontId="11" fillId="0" borderId="0" xfId="0" applyFont="1" applyAlignment="1">
      <alignment horizontal="left" vertical="center" wrapText="1"/>
    </xf>
    <xf numFmtId="0" fontId="11" fillId="0" borderId="0" xfId="0" applyFont="1" applyAlignment="1" applyProtection="1">
      <alignment vertical="center"/>
      <protection locked="0"/>
    </xf>
    <xf numFmtId="0" fontId="11" fillId="0" borderId="14" xfId="0" applyFont="1" applyBorder="1" applyAlignment="1">
      <alignment vertical="center"/>
    </xf>
    <xf numFmtId="0" fontId="11" fillId="0" borderId="15" xfId="0" applyFont="1" applyBorder="1" applyAlignment="1">
      <alignment vertical="center"/>
    </xf>
    <xf numFmtId="0" fontId="12" fillId="0" borderId="3" xfId="0" applyFont="1" applyBorder="1" applyAlignment="1">
      <alignment vertical="center"/>
    </xf>
    <xf numFmtId="0" fontId="12" fillId="0" borderId="0" xfId="0" applyFont="1" applyAlignment="1">
      <alignment horizontal="left" vertical="center"/>
    </xf>
    <xf numFmtId="0" fontId="12" fillId="0" borderId="0" xfId="0" applyFont="1" applyAlignment="1">
      <alignment horizontal="left" vertical="center" wrapText="1"/>
    </xf>
    <xf numFmtId="167" fontId="12" fillId="0" borderId="0" xfId="0" applyNumberFormat="1" applyFont="1" applyAlignment="1">
      <alignment vertical="center"/>
    </xf>
    <xf numFmtId="0" fontId="12" fillId="0" borderId="0" xfId="0" applyFont="1" applyAlignment="1" applyProtection="1">
      <alignment vertical="center"/>
      <protection locked="0"/>
    </xf>
    <xf numFmtId="0" fontId="12" fillId="0" borderId="14" xfId="0" applyFont="1" applyBorder="1" applyAlignment="1">
      <alignment vertical="center"/>
    </xf>
    <xf numFmtId="0" fontId="12" fillId="0" borderId="15" xfId="0" applyFont="1" applyBorder="1" applyAlignment="1">
      <alignment vertical="center"/>
    </xf>
    <xf numFmtId="0" fontId="0" fillId="0" borderId="19" xfId="0" applyBorder="1" applyAlignment="1">
      <alignment vertical="center"/>
    </xf>
    <xf numFmtId="0" fontId="0" fillId="0" borderId="20" xfId="0" applyBorder="1" applyAlignment="1">
      <alignment vertical="center"/>
    </xf>
    <xf numFmtId="0" fontId="0" fillId="0" borderId="21" xfId="0" applyBorder="1" applyAlignment="1">
      <alignment vertical="center"/>
    </xf>
    <xf numFmtId="0" fontId="43" fillId="0" borderId="0" xfId="0" applyFont="1" applyAlignment="1">
      <alignment horizontal="left" vertical="center"/>
    </xf>
    <xf numFmtId="0" fontId="9" fillId="0" borderId="19" xfId="0" applyFont="1" applyBorder="1" applyAlignment="1">
      <alignment vertical="center"/>
    </xf>
    <xf numFmtId="0" fontId="9" fillId="0" borderId="20" xfId="0" applyFont="1" applyBorder="1" applyAlignment="1">
      <alignment vertical="center"/>
    </xf>
    <xf numFmtId="0" fontId="9" fillId="0" borderId="21" xfId="0" applyFont="1" applyBorder="1" applyAlignment="1">
      <alignment vertical="center"/>
    </xf>
    <xf numFmtId="0" fontId="4" fillId="0" borderId="0" xfId="0" applyFont="1" applyAlignment="1">
      <alignment horizontal="left" vertical="center" wrapText="1"/>
    </xf>
    <xf numFmtId="0" fontId="44" fillId="0" borderId="16" xfId="0" applyFont="1" applyBorder="1" applyAlignment="1">
      <alignment horizontal="left" vertical="center" wrapText="1"/>
    </xf>
    <xf numFmtId="0" fontId="44" fillId="0" borderId="22" xfId="0" applyFont="1" applyBorder="1" applyAlignment="1">
      <alignment horizontal="left" vertical="center" wrapText="1"/>
    </xf>
    <xf numFmtId="0" fontId="44" fillId="0" borderId="22" xfId="0" applyFont="1" applyBorder="1" applyAlignment="1">
      <alignment horizontal="left" vertical="center"/>
    </xf>
    <xf numFmtId="167" fontId="44" fillId="0" borderId="18" xfId="0" applyNumberFormat="1" applyFont="1" applyBorder="1" applyAlignment="1">
      <alignment vertical="center"/>
    </xf>
    <xf numFmtId="0" fontId="0" fillId="0" borderId="0" xfId="0" applyAlignment="1">
      <alignment horizontal="left" vertical="center" wrapText="1"/>
    </xf>
    <xf numFmtId="167" fontId="0" fillId="0" borderId="0" xfId="0" applyNumberFormat="1" applyAlignment="1">
      <alignment vertical="center"/>
    </xf>
    <xf numFmtId="0" fontId="35" fillId="0" borderId="0" xfId="0" applyFont="1" applyAlignment="1">
      <alignment horizontal="left" vertical="center"/>
    </xf>
    <xf numFmtId="0" fontId="14" fillId="2" borderId="0" xfId="0" applyFont="1" applyFill="1" applyAlignment="1">
      <alignment horizontal="center" vertical="center"/>
    </xf>
    <xf numFmtId="0" fontId="0" fillId="0" borderId="0" xfId="0"/>
    <xf numFmtId="164" fontId="1" fillId="0" borderId="0" xfId="0" applyNumberFormat="1" applyFont="1" applyAlignment="1">
      <alignment horizontal="left" vertical="center"/>
    </xf>
    <xf numFmtId="0" fontId="1" fillId="0" borderId="0" xfId="0" applyFont="1" applyAlignment="1">
      <alignment vertical="center"/>
    </xf>
    <xf numFmtId="4" fontId="19" fillId="0" borderId="0" xfId="0" applyNumberFormat="1" applyFont="1" applyAlignment="1">
      <alignment vertical="center"/>
    </xf>
    <xf numFmtId="4" fontId="4" fillId="4" borderId="7" xfId="0" applyNumberFormat="1" applyFont="1" applyFill="1" applyBorder="1" applyAlignment="1">
      <alignment vertical="center"/>
    </xf>
    <xf numFmtId="0" fontId="0" fillId="4" borderId="7" xfId="0" applyFill="1" applyBorder="1" applyAlignment="1">
      <alignment vertical="center"/>
    </xf>
    <xf numFmtId="0" fontId="0" fillId="4" borderId="8" xfId="0" applyFill="1" applyBorder="1" applyAlignment="1">
      <alignment vertical="center"/>
    </xf>
    <xf numFmtId="0" fontId="4" fillId="4" borderId="7" xfId="0" applyFont="1" applyFill="1" applyBorder="1" applyAlignment="1">
      <alignment horizontal="left" vertical="center"/>
    </xf>
    <xf numFmtId="0" fontId="17" fillId="0" borderId="0" xfId="0" applyFont="1" applyAlignment="1">
      <alignment horizontal="left" vertical="top" wrapText="1"/>
    </xf>
    <xf numFmtId="0" fontId="17" fillId="0" borderId="0" xfId="0" applyFont="1" applyAlignment="1">
      <alignment horizontal="left" vertical="center"/>
    </xf>
    <xf numFmtId="0" fontId="19" fillId="0" borderId="0" xfId="0" applyFont="1" applyAlignment="1">
      <alignment horizontal="left" vertical="center"/>
    </xf>
    <xf numFmtId="0" fontId="2" fillId="0" borderId="0" xfId="0" applyFont="1" applyAlignment="1">
      <alignment horizontal="left" vertical="center"/>
    </xf>
    <xf numFmtId="0" fontId="3" fillId="0" borderId="0" xfId="0" applyFont="1" applyAlignment="1">
      <alignment horizontal="left" vertical="top" wrapText="1"/>
    </xf>
    <xf numFmtId="49" fontId="2" fillId="3" borderId="0" xfId="0" applyNumberFormat="1" applyFont="1" applyFill="1" applyAlignment="1" applyProtection="1">
      <alignment horizontal="left" vertical="center"/>
      <protection locked="0"/>
    </xf>
    <xf numFmtId="49" fontId="2" fillId="0" borderId="0" xfId="0" applyNumberFormat="1" applyFont="1" applyAlignment="1">
      <alignment horizontal="left" vertical="center"/>
    </xf>
    <xf numFmtId="0" fontId="2" fillId="0" borderId="0" xfId="0" applyFont="1" applyAlignment="1">
      <alignment horizontal="left" vertical="center" wrapText="1"/>
    </xf>
    <xf numFmtId="4" fontId="18" fillId="0" borderId="5" xfId="0" applyNumberFormat="1" applyFont="1" applyBorder="1" applyAlignment="1">
      <alignment vertical="center"/>
    </xf>
    <xf numFmtId="0" fontId="0" fillId="0" borderId="5" xfId="0" applyBorder="1" applyAlignment="1">
      <alignment vertical="center"/>
    </xf>
    <xf numFmtId="0" fontId="1" fillId="0" borderId="0" xfId="0" applyFont="1" applyAlignment="1">
      <alignment horizontal="right" vertical="center"/>
    </xf>
    <xf numFmtId="4" fontId="29" fillId="0" borderId="0" xfId="0" applyNumberFormat="1" applyFont="1" applyAlignment="1">
      <alignment vertical="center"/>
    </xf>
    <xf numFmtId="0" fontId="29" fillId="0" borderId="0" xfId="0" applyFont="1" applyAlignment="1">
      <alignment vertical="center"/>
    </xf>
    <xf numFmtId="0" fontId="28" fillId="0" borderId="0" xfId="0" applyFont="1" applyAlignment="1">
      <alignment horizontal="left" vertical="center" wrapText="1"/>
    </xf>
    <xf numFmtId="4" fontId="29" fillId="0" borderId="0" xfId="0" applyNumberFormat="1" applyFont="1" applyAlignment="1">
      <alignment horizontal="right" vertical="center"/>
    </xf>
    <xf numFmtId="0" fontId="31" fillId="0" borderId="0" xfId="0" applyFont="1" applyAlignment="1">
      <alignment horizontal="left" vertical="center" wrapText="1"/>
    </xf>
    <xf numFmtId="4" fontId="7" fillId="0" borderId="0" xfId="0" applyNumberFormat="1" applyFont="1" applyAlignment="1">
      <alignment vertical="center"/>
    </xf>
    <xf numFmtId="0" fontId="7" fillId="0" borderId="0" xfId="0" applyFont="1" applyAlignment="1">
      <alignment vertical="center"/>
    </xf>
    <xf numFmtId="0" fontId="23" fillId="5" borderId="6" xfId="0" applyFont="1" applyFill="1" applyBorder="1" applyAlignment="1">
      <alignment horizontal="center" vertical="center"/>
    </xf>
    <xf numFmtId="0" fontId="23" fillId="5" borderId="7" xfId="0" applyFont="1" applyFill="1" applyBorder="1" applyAlignment="1">
      <alignment horizontal="left" vertical="center"/>
    </xf>
    <xf numFmtId="0" fontId="23" fillId="5" borderId="7" xfId="0" applyFont="1" applyFill="1" applyBorder="1" applyAlignment="1">
      <alignment horizontal="right" vertical="center"/>
    </xf>
    <xf numFmtId="0" fontId="23" fillId="5" borderId="7" xfId="0" applyFont="1" applyFill="1" applyBorder="1" applyAlignment="1">
      <alignment horizontal="center" vertical="center"/>
    </xf>
    <xf numFmtId="0" fontId="23" fillId="5" borderId="8" xfId="0" applyFont="1" applyFill="1" applyBorder="1" applyAlignment="1">
      <alignment horizontal="left" vertical="center"/>
    </xf>
    <xf numFmtId="4" fontId="25" fillId="0" borderId="0" xfId="0" applyNumberFormat="1" applyFont="1" applyAlignment="1">
      <alignment horizontal="right" vertical="center"/>
    </xf>
    <xf numFmtId="4" fontId="25" fillId="0" borderId="0" xfId="0" applyNumberFormat="1" applyFont="1" applyAlignment="1">
      <alignment vertical="center"/>
    </xf>
    <xf numFmtId="0" fontId="3" fillId="0" borderId="0" xfId="0" applyFont="1" applyAlignment="1">
      <alignment horizontal="left" vertical="center" wrapText="1"/>
    </xf>
    <xf numFmtId="0" fontId="3" fillId="0" borderId="0" xfId="0" applyFont="1" applyAlignment="1">
      <alignment vertical="center"/>
    </xf>
    <xf numFmtId="165" fontId="2" fillId="0" borderId="0" xfId="0" applyNumberFormat="1" applyFont="1" applyAlignment="1">
      <alignment horizontal="left" vertical="center"/>
    </xf>
    <xf numFmtId="0" fontId="2" fillId="0" borderId="0" xfId="0" applyFont="1" applyAlignment="1">
      <alignment vertical="center" wrapText="1"/>
    </xf>
    <xf numFmtId="0" fontId="2" fillId="0" borderId="0" xfId="0" applyFont="1" applyAlignment="1">
      <alignment vertical="center"/>
    </xf>
    <xf numFmtId="0" fontId="21" fillId="0" borderId="11" xfId="0" applyFont="1" applyBorder="1" applyAlignment="1">
      <alignment horizontal="center" vertical="center"/>
    </xf>
    <xf numFmtId="0" fontId="21" fillId="0" borderId="12" xfId="0" applyFont="1" applyBorder="1" applyAlignment="1">
      <alignment horizontal="left" vertical="center"/>
    </xf>
    <xf numFmtId="0" fontId="22" fillId="0" borderId="14" xfId="0" applyFont="1" applyBorder="1" applyAlignment="1">
      <alignment horizontal="left" vertical="center"/>
    </xf>
    <xf numFmtId="0" fontId="22" fillId="0" borderId="0" xfId="0" applyFont="1" applyAlignment="1">
      <alignment horizontal="left" vertical="center"/>
    </xf>
    <xf numFmtId="0" fontId="0" fillId="0" borderId="0" xfId="0" applyAlignment="1">
      <alignment vertical="center"/>
    </xf>
    <xf numFmtId="0" fontId="1" fillId="0" borderId="0" xfId="0" applyFont="1" applyAlignment="1">
      <alignment horizontal="left" vertical="center" wrapText="1"/>
    </xf>
    <xf numFmtId="0" fontId="1" fillId="0" borderId="0" xfId="0" applyFont="1" applyAlignment="1">
      <alignment horizontal="left" vertical="center"/>
    </xf>
    <xf numFmtId="0" fontId="2" fillId="3" borderId="0" xfId="0" applyFont="1" applyFill="1" applyAlignment="1" applyProtection="1">
      <alignment horizontal="left" vertical="center"/>
      <protection locked="0"/>
    </xf>
    <xf numFmtId="14" fontId="2" fillId="3" borderId="0" xfId="0" applyNumberFormat="1" applyFont="1" applyFill="1" applyAlignment="1" applyProtection="1">
      <alignment horizontal="left" vertical="center"/>
      <protection locked="0"/>
    </xf>
  </cellXfs>
  <cellStyles count="2">
    <cellStyle name="Hypertextový odkaz" xfId="1" builtinId="8"/>
    <cellStyle name="Normální" xfId="0" builtinId="0" customBuiltin="1"/>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_rels/drawing4.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_rels/drawing5.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_rels/drawing6.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_rels/drawing7.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_rels/drawing8.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a:extLst>
            <a:ext uri="{FF2B5EF4-FFF2-40B4-BE49-F238E27FC236}">
              <a16:creationId xmlns:a16="http://schemas.microsoft.com/office/drawing/2014/main" id="{00000000-0008-0000-00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a:extLst>
            <a:ext uri="{FF2B5EF4-FFF2-40B4-BE49-F238E27FC236}">
              <a16:creationId xmlns:a16="http://schemas.microsoft.com/office/drawing/2014/main" id="{00000000-0008-0000-01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a:extLst>
            <a:ext uri="{FF2B5EF4-FFF2-40B4-BE49-F238E27FC236}">
              <a16:creationId xmlns:a16="http://schemas.microsoft.com/office/drawing/2014/main" id="{00000000-0008-0000-02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a:extLst>
            <a:ext uri="{FF2B5EF4-FFF2-40B4-BE49-F238E27FC236}">
              <a16:creationId xmlns:a16="http://schemas.microsoft.com/office/drawing/2014/main" id="{00000000-0008-0000-03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a:extLst>
            <a:ext uri="{FF2B5EF4-FFF2-40B4-BE49-F238E27FC236}">
              <a16:creationId xmlns:a16="http://schemas.microsoft.com/office/drawing/2014/main" id="{00000000-0008-0000-04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a:extLst>
            <a:ext uri="{FF2B5EF4-FFF2-40B4-BE49-F238E27FC236}">
              <a16:creationId xmlns:a16="http://schemas.microsoft.com/office/drawing/2014/main" id="{00000000-0008-0000-05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7.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a:extLst>
            <a:ext uri="{FF2B5EF4-FFF2-40B4-BE49-F238E27FC236}">
              <a16:creationId xmlns:a16="http://schemas.microsoft.com/office/drawing/2014/main" id="{00000000-0008-0000-06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8.xml><?xml version="1.0" encoding="utf-8"?>
<xdr:wsDr xmlns:xdr="http://schemas.openxmlformats.org/drawingml/2006/spreadsheetDrawing" xmlns:a="http://schemas.openxmlformats.org/drawingml/2006/main">
  <xdr:absoluteAnchor>
    <xdr:pos x="0" y="0"/>
    <xdr:ext cx="286385" cy="286385"/>
    <xdr:pic>
      <xdr:nvPicPr>
        <xdr:cNvPr id="2" name="Picture 1">
          <a:hlinkClick xmlns:r="http://schemas.openxmlformats.org/officeDocument/2006/relationships" r:id="rId1" tooltip="http://www.urs.cz/software-a-data/kros-4-ocenovani-a-rizeni-stavebni-vyroby/"/>
          <a:extLst>
            <a:ext uri="{FF2B5EF4-FFF2-40B4-BE49-F238E27FC236}">
              <a16:creationId xmlns:a16="http://schemas.microsoft.com/office/drawing/2014/main" id="{00000000-0008-0000-07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8" Type="http://schemas.openxmlformats.org/officeDocument/2006/relationships/hyperlink" Target="https://podminky.urs.cz/item/CS_URS_2023_01/122151102" TargetMode="External"/><Relationship Id="rId13" Type="http://schemas.openxmlformats.org/officeDocument/2006/relationships/hyperlink" Target="https://podminky.urs.cz/item/CS_URS_2022_01/564861111" TargetMode="External"/><Relationship Id="rId18" Type="http://schemas.openxmlformats.org/officeDocument/2006/relationships/hyperlink" Target="https://podminky.urs.cz/item/CS_URS_2023_01/577134121" TargetMode="External"/><Relationship Id="rId26" Type="http://schemas.openxmlformats.org/officeDocument/2006/relationships/hyperlink" Target="https://podminky.urs.cz/item/CS_URS_2023_01/915231112" TargetMode="External"/><Relationship Id="rId39" Type="http://schemas.openxmlformats.org/officeDocument/2006/relationships/hyperlink" Target="https://podminky.urs.cz/item/CS_URS_2023_01/997221861" TargetMode="External"/><Relationship Id="rId3" Type="http://schemas.openxmlformats.org/officeDocument/2006/relationships/hyperlink" Target="https://podminky.urs.cz/item/CS_URS_2023_01/113107321" TargetMode="External"/><Relationship Id="rId21" Type="http://schemas.openxmlformats.org/officeDocument/2006/relationships/hyperlink" Target="https://podminky.urs.cz/item/CS_URS_2023_01/596811222" TargetMode="External"/><Relationship Id="rId34" Type="http://schemas.openxmlformats.org/officeDocument/2006/relationships/hyperlink" Target="https://podminky.urs.cz/item/CS_URS_2023_01/979071122" TargetMode="External"/><Relationship Id="rId42" Type="http://schemas.openxmlformats.org/officeDocument/2006/relationships/hyperlink" Target="https://podminky.urs.cz/item/CS_URS_2023_01/998225111" TargetMode="External"/><Relationship Id="rId7" Type="http://schemas.openxmlformats.org/officeDocument/2006/relationships/hyperlink" Target="https://podminky.urs.cz/item/CS_URS_2023_01/113201112" TargetMode="External"/><Relationship Id="rId12" Type="http://schemas.openxmlformats.org/officeDocument/2006/relationships/hyperlink" Target="https://podminky.urs.cz/item/CS_URS_2023_01/564851111" TargetMode="External"/><Relationship Id="rId17" Type="http://schemas.openxmlformats.org/officeDocument/2006/relationships/hyperlink" Target="https://podminky.urs.cz/item/CS_URS_2023_01/573231108" TargetMode="External"/><Relationship Id="rId25" Type="http://schemas.openxmlformats.org/officeDocument/2006/relationships/hyperlink" Target="https://podminky.urs.cz/item/CS_URS_2023_01/914511111" TargetMode="External"/><Relationship Id="rId33" Type="http://schemas.openxmlformats.org/officeDocument/2006/relationships/hyperlink" Target="https://podminky.urs.cz/item/CS_URS_2023_01/966006211" TargetMode="External"/><Relationship Id="rId38" Type="http://schemas.openxmlformats.org/officeDocument/2006/relationships/hyperlink" Target="https://podminky.urs.cz/item/CS_URS_2023_01/997221569" TargetMode="External"/><Relationship Id="rId2" Type="http://schemas.openxmlformats.org/officeDocument/2006/relationships/hyperlink" Target="https://podminky.urs.cz/item/CS_URS_2023_01/113106162" TargetMode="External"/><Relationship Id="rId16" Type="http://schemas.openxmlformats.org/officeDocument/2006/relationships/hyperlink" Target="https://podminky.urs.cz/item/CS_URS_2023_01/573191111" TargetMode="External"/><Relationship Id="rId20" Type="http://schemas.openxmlformats.org/officeDocument/2006/relationships/hyperlink" Target="https://podminky.urs.cz/item/CS_URS_2023_01/596811120" TargetMode="External"/><Relationship Id="rId29" Type="http://schemas.openxmlformats.org/officeDocument/2006/relationships/hyperlink" Target="https://podminky.urs.cz/item/CS_URS_2023_01/916231213" TargetMode="External"/><Relationship Id="rId41" Type="http://schemas.openxmlformats.org/officeDocument/2006/relationships/hyperlink" Target="https://podminky.urs.cz/item/CS_URS_2023_01/997221875" TargetMode="External"/><Relationship Id="rId1" Type="http://schemas.openxmlformats.org/officeDocument/2006/relationships/hyperlink" Target="https://podminky.urs.cz/item/CS_URS_2023_01/113106121" TargetMode="External"/><Relationship Id="rId6" Type="http://schemas.openxmlformats.org/officeDocument/2006/relationships/hyperlink" Target="https://podminky.urs.cz/item/CS_URS_2023_01/113201111" TargetMode="External"/><Relationship Id="rId11" Type="http://schemas.openxmlformats.org/officeDocument/2006/relationships/hyperlink" Target="https://podminky.urs.cz/item/CS_URS_2023_01/564831111" TargetMode="External"/><Relationship Id="rId24" Type="http://schemas.openxmlformats.org/officeDocument/2006/relationships/hyperlink" Target="https://podminky.urs.cz/item/CS_URS_2023_01/914111111" TargetMode="External"/><Relationship Id="rId32" Type="http://schemas.openxmlformats.org/officeDocument/2006/relationships/hyperlink" Target="https://podminky.urs.cz/item/CS_URS_2023_01/966006132" TargetMode="External"/><Relationship Id="rId37" Type="http://schemas.openxmlformats.org/officeDocument/2006/relationships/hyperlink" Target="https://podminky.urs.cz/item/CS_URS_2023_01/997221561" TargetMode="External"/><Relationship Id="rId40" Type="http://schemas.openxmlformats.org/officeDocument/2006/relationships/hyperlink" Target="https://podminky.urs.cz/item/CS_URS_2023_01/997221873" TargetMode="External"/><Relationship Id="rId5" Type="http://schemas.openxmlformats.org/officeDocument/2006/relationships/hyperlink" Target="https://podminky.urs.cz/item/CS_URS_2023_01/113154264" TargetMode="External"/><Relationship Id="rId15" Type="http://schemas.openxmlformats.org/officeDocument/2006/relationships/hyperlink" Target="https://podminky.urs.cz/item/CS_URS_2023_01/565135121" TargetMode="External"/><Relationship Id="rId23" Type="http://schemas.openxmlformats.org/officeDocument/2006/relationships/hyperlink" Target="https://podminky.urs.cz/item/CS_URS_2022_01/911121111" TargetMode="External"/><Relationship Id="rId28" Type="http://schemas.openxmlformats.org/officeDocument/2006/relationships/hyperlink" Target="https://podminky.urs.cz/item/CS_URS_2023_01/916131213" TargetMode="External"/><Relationship Id="rId36" Type="http://schemas.openxmlformats.org/officeDocument/2006/relationships/hyperlink" Target="https://podminky.urs.cz/item/CS_URS_2023_01/997221559" TargetMode="External"/><Relationship Id="rId10" Type="http://schemas.openxmlformats.org/officeDocument/2006/relationships/hyperlink" Target="https://podminky.urs.cz/item/CS_URS_2022_01/181451131" TargetMode="External"/><Relationship Id="rId19" Type="http://schemas.openxmlformats.org/officeDocument/2006/relationships/hyperlink" Target="https://podminky.urs.cz/item/CS_URS_2023_01/596412212" TargetMode="External"/><Relationship Id="rId31" Type="http://schemas.openxmlformats.org/officeDocument/2006/relationships/hyperlink" Target="https://podminky.urs.cz/item/CS_URS_2023_01/919732211" TargetMode="External"/><Relationship Id="rId4" Type="http://schemas.openxmlformats.org/officeDocument/2006/relationships/hyperlink" Target="https://podminky.urs.cz/item/CS_URS_2022_01/113107223" TargetMode="External"/><Relationship Id="rId9" Type="http://schemas.openxmlformats.org/officeDocument/2006/relationships/hyperlink" Target="https://podminky.urs.cz/item/CS_URS_2023_01/162751117" TargetMode="External"/><Relationship Id="rId14" Type="http://schemas.openxmlformats.org/officeDocument/2006/relationships/hyperlink" Target="https://podminky.urs.cz/item/CS_URS_2022_01/564871111" TargetMode="External"/><Relationship Id="rId22" Type="http://schemas.openxmlformats.org/officeDocument/2006/relationships/hyperlink" Target="https://podminky.urs.cz/item/CS_URS_2023_01/899331111" TargetMode="External"/><Relationship Id="rId27" Type="http://schemas.openxmlformats.org/officeDocument/2006/relationships/hyperlink" Target="https://podminky.urs.cz/item/CS_URS_2023_01/915621111" TargetMode="External"/><Relationship Id="rId30" Type="http://schemas.openxmlformats.org/officeDocument/2006/relationships/hyperlink" Target="https://podminky.urs.cz/item/CS_URS_2023_01/919726123" TargetMode="External"/><Relationship Id="rId35" Type="http://schemas.openxmlformats.org/officeDocument/2006/relationships/hyperlink" Target="https://podminky.urs.cz/item/CS_URS_2023_01/997221551" TargetMode="External"/><Relationship Id="rId43"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8" Type="http://schemas.openxmlformats.org/officeDocument/2006/relationships/hyperlink" Target="https://podminky.urs.cz/item/CS_URS_2023_01/321212345" TargetMode="External"/><Relationship Id="rId13" Type="http://schemas.openxmlformats.org/officeDocument/2006/relationships/hyperlink" Target="https://podminky.urs.cz/item/CS_URS_2023_01/871355231" TargetMode="External"/><Relationship Id="rId18" Type="http://schemas.openxmlformats.org/officeDocument/2006/relationships/drawing" Target="../drawings/drawing4.xml"/><Relationship Id="rId3" Type="http://schemas.openxmlformats.org/officeDocument/2006/relationships/hyperlink" Target="https://podminky.urs.cz/item/CS_URS_2023_01/151101111" TargetMode="External"/><Relationship Id="rId7" Type="http://schemas.openxmlformats.org/officeDocument/2006/relationships/hyperlink" Target="https://podminky.urs.cz/item/CS_URS_2023_01/181951112" TargetMode="External"/><Relationship Id="rId12" Type="http://schemas.openxmlformats.org/officeDocument/2006/relationships/hyperlink" Target="https://podminky.urs.cz/item/CS_URS_2023_01/871353121" TargetMode="External"/><Relationship Id="rId17" Type="http://schemas.openxmlformats.org/officeDocument/2006/relationships/hyperlink" Target="https://podminky.urs.cz/item/CS_URS_2023_01/998225111" TargetMode="External"/><Relationship Id="rId2" Type="http://schemas.openxmlformats.org/officeDocument/2006/relationships/hyperlink" Target="https://podminky.urs.cz/item/CS_URS_2023_01/151101101" TargetMode="External"/><Relationship Id="rId16" Type="http://schemas.openxmlformats.org/officeDocument/2006/relationships/hyperlink" Target="https://podminky.urs.cz/item/CS_URS_2023_01/997221873" TargetMode="External"/><Relationship Id="rId1" Type="http://schemas.openxmlformats.org/officeDocument/2006/relationships/hyperlink" Target="https://podminky.urs.cz/item/CS_URS_2023_01/132154203" TargetMode="External"/><Relationship Id="rId6" Type="http://schemas.openxmlformats.org/officeDocument/2006/relationships/hyperlink" Target="https://podminky.urs.cz/item/CS_URS_2023_01/174101101" TargetMode="External"/><Relationship Id="rId11" Type="http://schemas.openxmlformats.org/officeDocument/2006/relationships/hyperlink" Target="https://podminky.urs.cz/item/CS_URS_2022_01/871238111" TargetMode="External"/><Relationship Id="rId5" Type="http://schemas.openxmlformats.org/officeDocument/2006/relationships/hyperlink" Target="https://podminky.urs.cz/item/CS_URS_2023_01/162751119" TargetMode="External"/><Relationship Id="rId15" Type="http://schemas.openxmlformats.org/officeDocument/2006/relationships/hyperlink" Target="https://podminky.urs.cz/item/CS_URS_2023_01/919726122" TargetMode="External"/><Relationship Id="rId10" Type="http://schemas.openxmlformats.org/officeDocument/2006/relationships/hyperlink" Target="https://podminky.urs.cz/item/CS_URS_2023_01/628195001" TargetMode="External"/><Relationship Id="rId4" Type="http://schemas.openxmlformats.org/officeDocument/2006/relationships/hyperlink" Target="https://podminky.urs.cz/item/CS_URS_2023_01/162751117" TargetMode="External"/><Relationship Id="rId9" Type="http://schemas.openxmlformats.org/officeDocument/2006/relationships/hyperlink" Target="https://podminky.urs.cz/item/CS_URS_2023_01/451573111" TargetMode="External"/><Relationship Id="rId14" Type="http://schemas.openxmlformats.org/officeDocument/2006/relationships/hyperlink" Target="https://podminky.urs.cz/item/CS_URS_2023_01/877350310" TargetMode="External"/></Relationships>
</file>

<file path=xl/worksheets/_rels/sheet5.xml.rels><?xml version="1.0" encoding="UTF-8" standalone="yes"?>
<Relationships xmlns="http://schemas.openxmlformats.org/package/2006/relationships"><Relationship Id="rId8" Type="http://schemas.openxmlformats.org/officeDocument/2006/relationships/hyperlink" Target="https://podminky.urs.cz/item/CS_URS_2022_01/452312151" TargetMode="External"/><Relationship Id="rId13" Type="http://schemas.openxmlformats.org/officeDocument/2006/relationships/hyperlink" Target="https://podminky.urs.cz/item/CS_URS_2023_01/857311131" TargetMode="External"/><Relationship Id="rId18" Type="http://schemas.openxmlformats.org/officeDocument/2006/relationships/hyperlink" Target="https://podminky.urs.cz/item/CS_URS_2023_01/892372111" TargetMode="External"/><Relationship Id="rId3" Type="http://schemas.openxmlformats.org/officeDocument/2006/relationships/hyperlink" Target="https://podminky.urs.cz/item/CS_URS_2023_01/132357031" TargetMode="External"/><Relationship Id="rId21" Type="http://schemas.openxmlformats.org/officeDocument/2006/relationships/hyperlink" Target="https://podminky.urs.cz/item/CS_URS_2023_01/953991411" TargetMode="External"/><Relationship Id="rId7" Type="http://schemas.openxmlformats.org/officeDocument/2006/relationships/hyperlink" Target="https://podminky.urs.cz/item/CS_URS_2023_01/451572111" TargetMode="External"/><Relationship Id="rId12" Type="http://schemas.openxmlformats.org/officeDocument/2006/relationships/hyperlink" Target="https://podminky.urs.cz/item/CS_URS_2023_01/851311131" TargetMode="External"/><Relationship Id="rId17" Type="http://schemas.openxmlformats.org/officeDocument/2006/relationships/hyperlink" Target="https://podminky.urs.cz/item/CS_URS_2023_01/892351111" TargetMode="External"/><Relationship Id="rId2" Type="http://schemas.openxmlformats.org/officeDocument/2006/relationships/hyperlink" Target="https://podminky.urs.cz/item/CS_URS_2023_01/115101201" TargetMode="External"/><Relationship Id="rId16" Type="http://schemas.openxmlformats.org/officeDocument/2006/relationships/hyperlink" Target="https://podminky.urs.cz/item/CS_URS_2023_01/877361202" TargetMode="External"/><Relationship Id="rId20" Type="http://schemas.openxmlformats.org/officeDocument/2006/relationships/hyperlink" Target="https://podminky.urs.cz/item/CS_URS_2023_01/899913151" TargetMode="External"/><Relationship Id="rId1" Type="http://schemas.openxmlformats.org/officeDocument/2006/relationships/hyperlink" Target="https://podminky.urs.cz/item/CS_URS_2023_01/115001106" TargetMode="External"/><Relationship Id="rId6" Type="http://schemas.openxmlformats.org/officeDocument/2006/relationships/hyperlink" Target="https://podminky.urs.cz/item/CS_URS_2023_01/175112109" TargetMode="External"/><Relationship Id="rId11" Type="http://schemas.openxmlformats.org/officeDocument/2006/relationships/hyperlink" Target="https://podminky.urs.cz/item/CS_URS_2023_01/850315121" TargetMode="External"/><Relationship Id="rId24" Type="http://schemas.openxmlformats.org/officeDocument/2006/relationships/drawing" Target="../drawings/drawing5.xml"/><Relationship Id="rId5" Type="http://schemas.openxmlformats.org/officeDocument/2006/relationships/hyperlink" Target="https://podminky.urs.cz/item/CS_URS_2023_01/175112101" TargetMode="External"/><Relationship Id="rId15" Type="http://schemas.openxmlformats.org/officeDocument/2006/relationships/hyperlink" Target="https://podminky.urs.cz/item/CS_URS_2023_01/871361212" TargetMode="External"/><Relationship Id="rId23" Type="http://schemas.openxmlformats.org/officeDocument/2006/relationships/hyperlink" Target="https://podminky.urs.cz/item/CS_URS_2023_01/767995113" TargetMode="External"/><Relationship Id="rId10" Type="http://schemas.openxmlformats.org/officeDocument/2006/relationships/hyperlink" Target="https://podminky.urs.cz/item/CS_URS_2023_01/850311811" TargetMode="External"/><Relationship Id="rId19" Type="http://schemas.openxmlformats.org/officeDocument/2006/relationships/hyperlink" Target="https://podminky.urs.cz/item/CS_URS_2022_01/899911101" TargetMode="External"/><Relationship Id="rId4" Type="http://schemas.openxmlformats.org/officeDocument/2006/relationships/hyperlink" Target="https://podminky.urs.cz/item/CS_URS_2023_01/174112101" TargetMode="External"/><Relationship Id="rId9" Type="http://schemas.openxmlformats.org/officeDocument/2006/relationships/hyperlink" Target="https://podminky.urs.cz/item/CS_URS_2022_01/452313151" TargetMode="External"/><Relationship Id="rId14" Type="http://schemas.openxmlformats.org/officeDocument/2006/relationships/hyperlink" Target="https://podminky.urs.cz/item/CS_URS_2023_01/851321292" TargetMode="External"/><Relationship Id="rId22" Type="http://schemas.openxmlformats.org/officeDocument/2006/relationships/hyperlink" Target="https://podminky.urs.cz/item/CS_URS_2023_01/998273102" TargetMode="Externa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3" Type="http://schemas.openxmlformats.org/officeDocument/2006/relationships/drawing" Target="../drawings/drawing7.xml"/><Relationship Id="rId2" Type="http://schemas.openxmlformats.org/officeDocument/2006/relationships/hyperlink" Target="https://podminky.urs.cz/item/CS_URS_2023_01/091003000" TargetMode="External"/><Relationship Id="rId1" Type="http://schemas.openxmlformats.org/officeDocument/2006/relationships/hyperlink" Target="https://podminky.urs.cz/item/CS_URS_2023_01/020001000" TargetMode="Externa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8.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CM103"/>
  <sheetViews>
    <sheetView showGridLines="0" tabSelected="1" workbookViewId="0">
      <selection activeCell="BE5" sqref="BE5:BE34"/>
    </sheetView>
  </sheetViews>
  <sheetFormatPr defaultRowHeight="11.25"/>
  <cols>
    <col min="1" max="1" width="8.33203125" customWidth="1"/>
    <col min="2" max="2" width="1.6640625" customWidth="1"/>
    <col min="3" max="3" width="4.1640625" customWidth="1"/>
    <col min="4" max="33" width="2.6640625" customWidth="1"/>
    <col min="34" max="34" width="3.33203125" customWidth="1"/>
    <col min="35" max="35" width="31.6640625" customWidth="1"/>
    <col min="36" max="37" width="2.5" customWidth="1"/>
    <col min="38" max="38" width="8.33203125" customWidth="1"/>
    <col min="39" max="39" width="3.33203125" customWidth="1"/>
    <col min="40" max="40" width="13.33203125" customWidth="1"/>
    <col min="41" max="41" width="7.5" customWidth="1"/>
    <col min="42" max="42" width="4.1640625" customWidth="1"/>
    <col min="43" max="43" width="15.6640625" hidden="1" customWidth="1"/>
    <col min="44" max="44" width="13.6640625" customWidth="1"/>
    <col min="45" max="47" width="25.83203125" hidden="1" customWidth="1"/>
    <col min="48" max="49" width="21.6640625" hidden="1" customWidth="1"/>
    <col min="50" max="51" width="25" hidden="1" customWidth="1"/>
    <col min="52" max="52" width="21.6640625" hidden="1" customWidth="1"/>
    <col min="53" max="53" width="19.1640625" hidden="1" customWidth="1"/>
    <col min="54" max="54" width="25" hidden="1" customWidth="1"/>
    <col min="55" max="55" width="21.6640625" hidden="1" customWidth="1"/>
    <col min="56" max="56" width="19.1640625" hidden="1" customWidth="1"/>
    <col min="57" max="57" width="66.5" customWidth="1"/>
    <col min="71" max="91" width="9.33203125" hidden="1"/>
  </cols>
  <sheetData>
    <row r="1" spans="1:74">
      <c r="A1" s="16" t="s">
        <v>0</v>
      </c>
      <c r="AZ1" s="16" t="s">
        <v>1</v>
      </c>
      <c r="BA1" s="16" t="s">
        <v>2</v>
      </c>
      <c r="BB1" s="16" t="s">
        <v>1</v>
      </c>
      <c r="BT1" s="16" t="s">
        <v>3</v>
      </c>
      <c r="BU1" s="16" t="s">
        <v>3</v>
      </c>
      <c r="BV1" s="16" t="s">
        <v>4</v>
      </c>
    </row>
    <row r="2" spans="1:74" ht="36.950000000000003" customHeight="1">
      <c r="AR2" s="209" t="s">
        <v>5</v>
      </c>
      <c r="AS2" s="210"/>
      <c r="AT2" s="210"/>
      <c r="AU2" s="210"/>
      <c r="AV2" s="210"/>
      <c r="AW2" s="210"/>
      <c r="AX2" s="210"/>
      <c r="AY2" s="210"/>
      <c r="AZ2" s="210"/>
      <c r="BA2" s="210"/>
      <c r="BB2" s="210"/>
      <c r="BC2" s="210"/>
      <c r="BD2" s="210"/>
      <c r="BE2" s="210"/>
      <c r="BS2" s="17" t="s">
        <v>6</v>
      </c>
      <c r="BT2" s="17" t="s">
        <v>7</v>
      </c>
    </row>
    <row r="3" spans="1:74" ht="6.95" customHeight="1">
      <c r="B3" s="18"/>
      <c r="C3" s="19"/>
      <c r="D3" s="19"/>
      <c r="E3" s="19"/>
      <c r="F3" s="19"/>
      <c r="G3" s="19"/>
      <c r="H3" s="19"/>
      <c r="I3" s="19"/>
      <c r="J3" s="19"/>
      <c r="K3" s="19"/>
      <c r="L3" s="19"/>
      <c r="M3" s="19"/>
      <c r="N3" s="19"/>
      <c r="O3" s="19"/>
      <c r="P3" s="19"/>
      <c r="Q3" s="19"/>
      <c r="R3" s="19"/>
      <c r="S3" s="19"/>
      <c r="T3" s="19"/>
      <c r="U3" s="19"/>
      <c r="V3" s="19"/>
      <c r="W3" s="19"/>
      <c r="X3" s="19"/>
      <c r="Y3" s="19"/>
      <c r="Z3" s="19"/>
      <c r="AA3" s="19"/>
      <c r="AB3" s="19"/>
      <c r="AC3" s="19"/>
      <c r="AD3" s="19"/>
      <c r="AE3" s="19"/>
      <c r="AF3" s="19"/>
      <c r="AG3" s="19"/>
      <c r="AH3" s="19"/>
      <c r="AI3" s="19"/>
      <c r="AJ3" s="19"/>
      <c r="AK3" s="19"/>
      <c r="AL3" s="19"/>
      <c r="AM3" s="19"/>
      <c r="AN3" s="19"/>
      <c r="AO3" s="19"/>
      <c r="AP3" s="19"/>
      <c r="AQ3" s="19"/>
      <c r="AR3" s="20"/>
      <c r="BS3" s="17" t="s">
        <v>6</v>
      </c>
      <c r="BT3" s="17" t="s">
        <v>8</v>
      </c>
    </row>
    <row r="4" spans="1:74" ht="24.95" customHeight="1">
      <c r="B4" s="20"/>
      <c r="D4" s="21" t="s">
        <v>9</v>
      </c>
      <c r="AR4" s="20"/>
      <c r="AS4" s="22" t="s">
        <v>10</v>
      </c>
      <c r="BE4" s="23" t="s">
        <v>11</v>
      </c>
      <c r="BS4" s="17" t="s">
        <v>12</v>
      </c>
    </row>
    <row r="5" spans="1:74" ht="12" customHeight="1">
      <c r="B5" s="20"/>
      <c r="D5" s="24" t="s">
        <v>13</v>
      </c>
      <c r="K5" s="221" t="s">
        <v>14</v>
      </c>
      <c r="L5" s="210"/>
      <c r="M5" s="210"/>
      <c r="N5" s="210"/>
      <c r="O5" s="210"/>
      <c r="P5" s="210"/>
      <c r="Q5" s="210"/>
      <c r="R5" s="210"/>
      <c r="S5" s="210"/>
      <c r="T5" s="210"/>
      <c r="U5" s="210"/>
      <c r="V5" s="210"/>
      <c r="W5" s="210"/>
      <c r="X5" s="210"/>
      <c r="Y5" s="210"/>
      <c r="Z5" s="210"/>
      <c r="AA5" s="210"/>
      <c r="AB5" s="210"/>
      <c r="AC5" s="210"/>
      <c r="AD5" s="210"/>
      <c r="AE5" s="210"/>
      <c r="AF5" s="210"/>
      <c r="AG5" s="210"/>
      <c r="AH5" s="210"/>
      <c r="AI5" s="210"/>
      <c r="AJ5" s="210"/>
      <c r="AR5" s="20"/>
      <c r="BE5" s="218" t="s">
        <v>15</v>
      </c>
      <c r="BS5" s="17" t="s">
        <v>6</v>
      </c>
    </row>
    <row r="6" spans="1:74" ht="36.950000000000003" customHeight="1">
      <c r="B6" s="20"/>
      <c r="D6" s="26" t="s">
        <v>16</v>
      </c>
      <c r="K6" s="222" t="s">
        <v>17</v>
      </c>
      <c r="L6" s="210"/>
      <c r="M6" s="210"/>
      <c r="N6" s="210"/>
      <c r="O6" s="210"/>
      <c r="P6" s="210"/>
      <c r="Q6" s="210"/>
      <c r="R6" s="210"/>
      <c r="S6" s="210"/>
      <c r="T6" s="210"/>
      <c r="U6" s="210"/>
      <c r="V6" s="210"/>
      <c r="W6" s="210"/>
      <c r="X6" s="210"/>
      <c r="Y6" s="210"/>
      <c r="Z6" s="210"/>
      <c r="AA6" s="210"/>
      <c r="AB6" s="210"/>
      <c r="AC6" s="210"/>
      <c r="AD6" s="210"/>
      <c r="AE6" s="210"/>
      <c r="AF6" s="210"/>
      <c r="AG6" s="210"/>
      <c r="AH6" s="210"/>
      <c r="AI6" s="210"/>
      <c r="AJ6" s="210"/>
      <c r="AR6" s="20"/>
      <c r="BE6" s="219"/>
      <c r="BS6" s="17" t="s">
        <v>6</v>
      </c>
    </row>
    <row r="7" spans="1:74" ht="12" customHeight="1">
      <c r="B7" s="20"/>
      <c r="D7" s="27" t="s">
        <v>18</v>
      </c>
      <c r="K7" s="25" t="s">
        <v>1</v>
      </c>
      <c r="AK7" s="27" t="s">
        <v>19</v>
      </c>
      <c r="AN7" s="25" t="s">
        <v>1</v>
      </c>
      <c r="AR7" s="20"/>
      <c r="BE7" s="219"/>
      <c r="BS7" s="17" t="s">
        <v>6</v>
      </c>
    </row>
    <row r="8" spans="1:74" ht="12" customHeight="1">
      <c r="B8" s="20"/>
      <c r="D8" s="27" t="s">
        <v>20</v>
      </c>
      <c r="K8" s="25" t="s">
        <v>21</v>
      </c>
      <c r="AK8" s="27" t="s">
        <v>22</v>
      </c>
      <c r="AN8" s="256">
        <v>45149</v>
      </c>
      <c r="AR8" s="20"/>
      <c r="BE8" s="219"/>
      <c r="BS8" s="17" t="s">
        <v>6</v>
      </c>
    </row>
    <row r="9" spans="1:74" ht="14.45" customHeight="1">
      <c r="B9" s="20"/>
      <c r="AR9" s="20"/>
      <c r="BE9" s="219"/>
      <c r="BS9" s="17" t="s">
        <v>6</v>
      </c>
    </row>
    <row r="10" spans="1:74" ht="12" customHeight="1">
      <c r="B10" s="20"/>
      <c r="D10" s="27" t="s">
        <v>23</v>
      </c>
      <c r="AK10" s="27" t="s">
        <v>24</v>
      </c>
      <c r="AN10" s="25" t="s">
        <v>1</v>
      </c>
      <c r="AR10" s="20"/>
      <c r="BE10" s="219"/>
      <c r="BS10" s="17" t="s">
        <v>6</v>
      </c>
    </row>
    <row r="11" spans="1:74" ht="18.399999999999999" customHeight="1">
      <c r="B11" s="20"/>
      <c r="E11" s="25" t="s">
        <v>21</v>
      </c>
      <c r="AK11" s="27" t="s">
        <v>25</v>
      </c>
      <c r="AN11" s="25" t="s">
        <v>1</v>
      </c>
      <c r="AR11" s="20"/>
      <c r="BE11" s="219"/>
      <c r="BS11" s="17" t="s">
        <v>6</v>
      </c>
    </row>
    <row r="12" spans="1:74" ht="6.95" customHeight="1">
      <c r="B12" s="20"/>
      <c r="AR12" s="20"/>
      <c r="BE12" s="219"/>
      <c r="BS12" s="17" t="s">
        <v>6</v>
      </c>
    </row>
    <row r="13" spans="1:74" ht="12" customHeight="1">
      <c r="B13" s="20"/>
      <c r="D13" s="27" t="s">
        <v>26</v>
      </c>
      <c r="AK13" s="27" t="s">
        <v>24</v>
      </c>
      <c r="AN13" s="29" t="s">
        <v>27</v>
      </c>
      <c r="AR13" s="20"/>
      <c r="BE13" s="219"/>
      <c r="BS13" s="17" t="s">
        <v>6</v>
      </c>
    </row>
    <row r="14" spans="1:74" ht="12.75">
      <c r="B14" s="20"/>
      <c r="E14" s="223" t="s">
        <v>27</v>
      </c>
      <c r="F14" s="224"/>
      <c r="G14" s="224"/>
      <c r="H14" s="224"/>
      <c r="I14" s="224"/>
      <c r="J14" s="224"/>
      <c r="K14" s="224"/>
      <c r="L14" s="224"/>
      <c r="M14" s="224"/>
      <c r="N14" s="224"/>
      <c r="O14" s="224"/>
      <c r="P14" s="224"/>
      <c r="Q14" s="224"/>
      <c r="R14" s="224"/>
      <c r="S14" s="224"/>
      <c r="T14" s="224"/>
      <c r="U14" s="224"/>
      <c r="V14" s="224"/>
      <c r="W14" s="224"/>
      <c r="X14" s="224"/>
      <c r="Y14" s="224"/>
      <c r="Z14" s="224"/>
      <c r="AA14" s="224"/>
      <c r="AB14" s="224"/>
      <c r="AC14" s="224"/>
      <c r="AD14" s="224"/>
      <c r="AE14" s="224"/>
      <c r="AF14" s="224"/>
      <c r="AG14" s="224"/>
      <c r="AH14" s="224"/>
      <c r="AI14" s="224"/>
      <c r="AJ14" s="224"/>
      <c r="AK14" s="27" t="s">
        <v>25</v>
      </c>
      <c r="AN14" s="29" t="s">
        <v>27</v>
      </c>
      <c r="AR14" s="20"/>
      <c r="BE14" s="219"/>
      <c r="BS14" s="17" t="s">
        <v>6</v>
      </c>
    </row>
    <row r="15" spans="1:74" ht="6.95" customHeight="1">
      <c r="B15" s="20"/>
      <c r="AR15" s="20"/>
      <c r="BE15" s="219"/>
      <c r="BS15" s="17" t="s">
        <v>3</v>
      </c>
    </row>
    <row r="16" spans="1:74" ht="12" customHeight="1">
      <c r="B16" s="20"/>
      <c r="D16" s="27" t="s">
        <v>28</v>
      </c>
      <c r="AK16" s="27" t="s">
        <v>24</v>
      </c>
      <c r="AN16" s="25" t="s">
        <v>1</v>
      </c>
      <c r="AR16" s="20"/>
      <c r="BE16" s="219"/>
      <c r="BS16" s="17" t="s">
        <v>3</v>
      </c>
    </row>
    <row r="17" spans="2:71" ht="18.399999999999999" customHeight="1">
      <c r="B17" s="20"/>
      <c r="E17" s="25" t="s">
        <v>21</v>
      </c>
      <c r="AK17" s="27" t="s">
        <v>25</v>
      </c>
      <c r="AN17" s="25" t="s">
        <v>1</v>
      </c>
      <c r="AR17" s="20"/>
      <c r="BE17" s="219"/>
      <c r="BS17" s="17" t="s">
        <v>29</v>
      </c>
    </row>
    <row r="18" spans="2:71" ht="6.95" customHeight="1">
      <c r="B18" s="20"/>
      <c r="AR18" s="20"/>
      <c r="BE18" s="219"/>
      <c r="BS18" s="17" t="s">
        <v>6</v>
      </c>
    </row>
    <row r="19" spans="2:71" ht="12" customHeight="1">
      <c r="B19" s="20"/>
      <c r="D19" s="27" t="s">
        <v>30</v>
      </c>
      <c r="AK19" s="27" t="s">
        <v>24</v>
      </c>
      <c r="AN19" s="25" t="s">
        <v>1</v>
      </c>
      <c r="AR19" s="20"/>
      <c r="BE19" s="219"/>
      <c r="BS19" s="17" t="s">
        <v>6</v>
      </c>
    </row>
    <row r="20" spans="2:71" ht="18.399999999999999" customHeight="1">
      <c r="B20" s="20"/>
      <c r="E20" s="25" t="s">
        <v>21</v>
      </c>
      <c r="AK20" s="27" t="s">
        <v>25</v>
      </c>
      <c r="AN20" s="25" t="s">
        <v>1</v>
      </c>
      <c r="AR20" s="20"/>
      <c r="BE20" s="219"/>
      <c r="BS20" s="17" t="s">
        <v>29</v>
      </c>
    </row>
    <row r="21" spans="2:71" ht="6.95" customHeight="1">
      <c r="B21" s="20"/>
      <c r="AR21" s="20"/>
      <c r="BE21" s="219"/>
    </row>
    <row r="22" spans="2:71" ht="12" customHeight="1">
      <c r="B22" s="20"/>
      <c r="D22" s="27" t="s">
        <v>31</v>
      </c>
      <c r="AR22" s="20"/>
      <c r="BE22" s="219"/>
    </row>
    <row r="23" spans="2:71" ht="16.5" customHeight="1">
      <c r="B23" s="20"/>
      <c r="E23" s="225" t="s">
        <v>1</v>
      </c>
      <c r="F23" s="225"/>
      <c r="G23" s="225"/>
      <c r="H23" s="225"/>
      <c r="I23" s="225"/>
      <c r="J23" s="225"/>
      <c r="K23" s="225"/>
      <c r="L23" s="225"/>
      <c r="M23" s="225"/>
      <c r="N23" s="225"/>
      <c r="O23" s="225"/>
      <c r="P23" s="225"/>
      <c r="Q23" s="225"/>
      <c r="R23" s="225"/>
      <c r="S23" s="225"/>
      <c r="T23" s="225"/>
      <c r="U23" s="225"/>
      <c r="V23" s="225"/>
      <c r="W23" s="225"/>
      <c r="X23" s="225"/>
      <c r="Y23" s="225"/>
      <c r="Z23" s="225"/>
      <c r="AA23" s="225"/>
      <c r="AB23" s="225"/>
      <c r="AC23" s="225"/>
      <c r="AD23" s="225"/>
      <c r="AE23" s="225"/>
      <c r="AF23" s="225"/>
      <c r="AG23" s="225"/>
      <c r="AH23" s="225"/>
      <c r="AI23" s="225"/>
      <c r="AJ23" s="225"/>
      <c r="AK23" s="225"/>
      <c r="AL23" s="225"/>
      <c r="AM23" s="225"/>
      <c r="AN23" s="225"/>
      <c r="AR23" s="20"/>
      <c r="BE23" s="219"/>
    </row>
    <row r="24" spans="2:71" ht="6.95" customHeight="1">
      <c r="B24" s="20"/>
      <c r="AR24" s="20"/>
      <c r="BE24" s="219"/>
    </row>
    <row r="25" spans="2:71" ht="6.95" customHeight="1">
      <c r="B25" s="20"/>
      <c r="D25" s="31"/>
      <c r="E25" s="31"/>
      <c r="F25" s="31"/>
      <c r="G25" s="31"/>
      <c r="H25" s="31"/>
      <c r="I25" s="31"/>
      <c r="J25" s="31"/>
      <c r="K25" s="31"/>
      <c r="L25" s="31"/>
      <c r="M25" s="31"/>
      <c r="N25" s="31"/>
      <c r="O25" s="31"/>
      <c r="P25" s="31"/>
      <c r="Q25" s="31"/>
      <c r="R25" s="31"/>
      <c r="S25" s="31"/>
      <c r="T25" s="31"/>
      <c r="U25" s="31"/>
      <c r="V25" s="31"/>
      <c r="W25" s="31"/>
      <c r="X25" s="31"/>
      <c r="Y25" s="31"/>
      <c r="Z25" s="31"/>
      <c r="AA25" s="31"/>
      <c r="AB25" s="31"/>
      <c r="AC25" s="31"/>
      <c r="AD25" s="31"/>
      <c r="AE25" s="31"/>
      <c r="AF25" s="31"/>
      <c r="AG25" s="31"/>
      <c r="AH25" s="31"/>
      <c r="AI25" s="31"/>
      <c r="AJ25" s="31"/>
      <c r="AK25" s="31"/>
      <c r="AL25" s="31"/>
      <c r="AM25" s="31"/>
      <c r="AN25" s="31"/>
      <c r="AO25" s="31"/>
      <c r="AR25" s="20"/>
      <c r="BE25" s="219"/>
    </row>
    <row r="26" spans="2:71" s="1" customFormat="1" ht="25.9" customHeight="1">
      <c r="B26" s="32"/>
      <c r="D26" s="33" t="s">
        <v>32</v>
      </c>
      <c r="E26" s="34"/>
      <c r="F26" s="34"/>
      <c r="G26" s="34"/>
      <c r="H26" s="34"/>
      <c r="I26" s="34"/>
      <c r="J26" s="34"/>
      <c r="K26" s="34"/>
      <c r="L26" s="34"/>
      <c r="M26" s="34"/>
      <c r="N26" s="34"/>
      <c r="O26" s="34"/>
      <c r="P26" s="34"/>
      <c r="Q26" s="34"/>
      <c r="R26" s="34"/>
      <c r="S26" s="34"/>
      <c r="T26" s="34"/>
      <c r="U26" s="34"/>
      <c r="V26" s="34"/>
      <c r="W26" s="34"/>
      <c r="X26" s="34"/>
      <c r="Y26" s="34"/>
      <c r="Z26" s="34"/>
      <c r="AA26" s="34"/>
      <c r="AB26" s="34"/>
      <c r="AC26" s="34"/>
      <c r="AD26" s="34"/>
      <c r="AE26" s="34"/>
      <c r="AF26" s="34"/>
      <c r="AG26" s="34"/>
      <c r="AH26" s="34"/>
      <c r="AI26" s="34"/>
      <c r="AJ26" s="34"/>
      <c r="AK26" s="226">
        <f>ROUND(AG94,2)</f>
        <v>0</v>
      </c>
      <c r="AL26" s="227"/>
      <c r="AM26" s="227"/>
      <c r="AN26" s="227"/>
      <c r="AO26" s="227"/>
      <c r="AR26" s="32"/>
      <c r="BE26" s="219"/>
    </row>
    <row r="27" spans="2:71" s="1" customFormat="1" ht="6.95" customHeight="1">
      <c r="B27" s="32"/>
      <c r="AR27" s="32"/>
      <c r="BE27" s="219"/>
    </row>
    <row r="28" spans="2:71" s="1" customFormat="1" ht="12.75">
      <c r="B28" s="32"/>
      <c r="L28" s="228" t="s">
        <v>33</v>
      </c>
      <c r="M28" s="228"/>
      <c r="N28" s="228"/>
      <c r="O28" s="228"/>
      <c r="P28" s="228"/>
      <c r="W28" s="228" t="s">
        <v>34</v>
      </c>
      <c r="X28" s="228"/>
      <c r="Y28" s="228"/>
      <c r="Z28" s="228"/>
      <c r="AA28" s="228"/>
      <c r="AB28" s="228"/>
      <c r="AC28" s="228"/>
      <c r="AD28" s="228"/>
      <c r="AE28" s="228"/>
      <c r="AK28" s="228" t="s">
        <v>35</v>
      </c>
      <c r="AL28" s="228"/>
      <c r="AM28" s="228"/>
      <c r="AN28" s="228"/>
      <c r="AO28" s="228"/>
      <c r="AR28" s="32"/>
      <c r="BE28" s="219"/>
    </row>
    <row r="29" spans="2:71" s="2" customFormat="1" ht="14.45" customHeight="1">
      <c r="B29" s="36"/>
      <c r="D29" s="27" t="s">
        <v>36</v>
      </c>
      <c r="F29" s="27" t="s">
        <v>37</v>
      </c>
      <c r="L29" s="211">
        <v>0.21</v>
      </c>
      <c r="M29" s="212"/>
      <c r="N29" s="212"/>
      <c r="O29" s="212"/>
      <c r="P29" s="212"/>
      <c r="W29" s="213">
        <f>ROUND(AZ94, 2)</f>
        <v>0</v>
      </c>
      <c r="X29" s="212"/>
      <c r="Y29" s="212"/>
      <c r="Z29" s="212"/>
      <c r="AA29" s="212"/>
      <c r="AB29" s="212"/>
      <c r="AC29" s="212"/>
      <c r="AD29" s="212"/>
      <c r="AE29" s="212"/>
      <c r="AK29" s="213">
        <f>ROUND(AV94, 2)</f>
        <v>0</v>
      </c>
      <c r="AL29" s="212"/>
      <c r="AM29" s="212"/>
      <c r="AN29" s="212"/>
      <c r="AO29" s="212"/>
      <c r="AR29" s="36"/>
      <c r="BE29" s="220"/>
    </row>
    <row r="30" spans="2:71" s="2" customFormat="1" ht="14.45" customHeight="1">
      <c r="B30" s="36"/>
      <c r="F30" s="27" t="s">
        <v>38</v>
      </c>
      <c r="L30" s="211">
        <v>0.15</v>
      </c>
      <c r="M30" s="212"/>
      <c r="N30" s="212"/>
      <c r="O30" s="212"/>
      <c r="P30" s="212"/>
      <c r="W30" s="213">
        <f>ROUND(BA94, 2)</f>
        <v>0</v>
      </c>
      <c r="X30" s="212"/>
      <c r="Y30" s="212"/>
      <c r="Z30" s="212"/>
      <c r="AA30" s="212"/>
      <c r="AB30" s="212"/>
      <c r="AC30" s="212"/>
      <c r="AD30" s="212"/>
      <c r="AE30" s="212"/>
      <c r="AK30" s="213">
        <f>ROUND(AW94, 2)</f>
        <v>0</v>
      </c>
      <c r="AL30" s="212"/>
      <c r="AM30" s="212"/>
      <c r="AN30" s="212"/>
      <c r="AO30" s="212"/>
      <c r="AR30" s="36"/>
      <c r="BE30" s="220"/>
    </row>
    <row r="31" spans="2:71" s="2" customFormat="1" ht="14.45" hidden="1" customHeight="1">
      <c r="B31" s="36"/>
      <c r="F31" s="27" t="s">
        <v>39</v>
      </c>
      <c r="L31" s="211">
        <v>0.21</v>
      </c>
      <c r="M31" s="212"/>
      <c r="N31" s="212"/>
      <c r="O31" s="212"/>
      <c r="P31" s="212"/>
      <c r="W31" s="213">
        <f>ROUND(BB94, 2)</f>
        <v>0</v>
      </c>
      <c r="X31" s="212"/>
      <c r="Y31" s="212"/>
      <c r="Z31" s="212"/>
      <c r="AA31" s="212"/>
      <c r="AB31" s="212"/>
      <c r="AC31" s="212"/>
      <c r="AD31" s="212"/>
      <c r="AE31" s="212"/>
      <c r="AK31" s="213">
        <v>0</v>
      </c>
      <c r="AL31" s="212"/>
      <c r="AM31" s="212"/>
      <c r="AN31" s="212"/>
      <c r="AO31" s="212"/>
      <c r="AR31" s="36"/>
      <c r="BE31" s="220"/>
    </row>
    <row r="32" spans="2:71" s="2" customFormat="1" ht="14.45" hidden="1" customHeight="1">
      <c r="B32" s="36"/>
      <c r="F32" s="27" t="s">
        <v>40</v>
      </c>
      <c r="L32" s="211">
        <v>0.15</v>
      </c>
      <c r="M32" s="212"/>
      <c r="N32" s="212"/>
      <c r="O32" s="212"/>
      <c r="P32" s="212"/>
      <c r="W32" s="213">
        <f>ROUND(BC94, 2)</f>
        <v>0</v>
      </c>
      <c r="X32" s="212"/>
      <c r="Y32" s="212"/>
      <c r="Z32" s="212"/>
      <c r="AA32" s="212"/>
      <c r="AB32" s="212"/>
      <c r="AC32" s="212"/>
      <c r="AD32" s="212"/>
      <c r="AE32" s="212"/>
      <c r="AK32" s="213">
        <v>0</v>
      </c>
      <c r="AL32" s="212"/>
      <c r="AM32" s="212"/>
      <c r="AN32" s="212"/>
      <c r="AO32" s="212"/>
      <c r="AR32" s="36"/>
      <c r="BE32" s="220"/>
    </row>
    <row r="33" spans="2:57" s="2" customFormat="1" ht="14.45" hidden="1" customHeight="1">
      <c r="B33" s="36"/>
      <c r="F33" s="27" t="s">
        <v>41</v>
      </c>
      <c r="L33" s="211">
        <v>0</v>
      </c>
      <c r="M33" s="212"/>
      <c r="N33" s="212"/>
      <c r="O33" s="212"/>
      <c r="P33" s="212"/>
      <c r="W33" s="213">
        <f>ROUND(BD94, 2)</f>
        <v>0</v>
      </c>
      <c r="X33" s="212"/>
      <c r="Y33" s="212"/>
      <c r="Z33" s="212"/>
      <c r="AA33" s="212"/>
      <c r="AB33" s="212"/>
      <c r="AC33" s="212"/>
      <c r="AD33" s="212"/>
      <c r="AE33" s="212"/>
      <c r="AK33" s="213">
        <v>0</v>
      </c>
      <c r="AL33" s="212"/>
      <c r="AM33" s="212"/>
      <c r="AN33" s="212"/>
      <c r="AO33" s="212"/>
      <c r="AR33" s="36"/>
      <c r="BE33" s="220"/>
    </row>
    <row r="34" spans="2:57" s="1" customFormat="1" ht="6.95" customHeight="1">
      <c r="B34" s="32"/>
      <c r="AR34" s="32"/>
      <c r="BE34" s="219"/>
    </row>
    <row r="35" spans="2:57" s="1" customFormat="1" ht="25.9" customHeight="1">
      <c r="B35" s="32"/>
      <c r="C35" s="37"/>
      <c r="D35" s="38" t="s">
        <v>42</v>
      </c>
      <c r="E35" s="39"/>
      <c r="F35" s="39"/>
      <c r="G35" s="39"/>
      <c r="H35" s="39"/>
      <c r="I35" s="39"/>
      <c r="J35" s="39"/>
      <c r="K35" s="39"/>
      <c r="L35" s="39"/>
      <c r="M35" s="39"/>
      <c r="N35" s="39"/>
      <c r="O35" s="39"/>
      <c r="P35" s="39"/>
      <c r="Q35" s="39"/>
      <c r="R35" s="39"/>
      <c r="S35" s="39"/>
      <c r="T35" s="40" t="s">
        <v>43</v>
      </c>
      <c r="U35" s="39"/>
      <c r="V35" s="39"/>
      <c r="W35" s="39"/>
      <c r="X35" s="217" t="s">
        <v>44</v>
      </c>
      <c r="Y35" s="215"/>
      <c r="Z35" s="215"/>
      <c r="AA35" s="215"/>
      <c r="AB35" s="215"/>
      <c r="AC35" s="39"/>
      <c r="AD35" s="39"/>
      <c r="AE35" s="39"/>
      <c r="AF35" s="39"/>
      <c r="AG35" s="39"/>
      <c r="AH35" s="39"/>
      <c r="AI35" s="39"/>
      <c r="AJ35" s="39"/>
      <c r="AK35" s="214">
        <f>SUM(AK26:AK33)</f>
        <v>0</v>
      </c>
      <c r="AL35" s="215"/>
      <c r="AM35" s="215"/>
      <c r="AN35" s="215"/>
      <c r="AO35" s="216"/>
      <c r="AP35" s="37"/>
      <c r="AQ35" s="37"/>
      <c r="AR35" s="32"/>
    </row>
    <row r="36" spans="2:57" s="1" customFormat="1" ht="6.95" customHeight="1">
      <c r="B36" s="32"/>
      <c r="AR36" s="32"/>
    </row>
    <row r="37" spans="2:57" s="1" customFormat="1" ht="14.45" customHeight="1">
      <c r="B37" s="32"/>
      <c r="AR37" s="32"/>
    </row>
    <row r="38" spans="2:57" ht="14.45" customHeight="1">
      <c r="B38" s="20"/>
      <c r="AR38" s="20"/>
    </row>
    <row r="39" spans="2:57" ht="14.45" customHeight="1">
      <c r="B39" s="20"/>
      <c r="AR39" s="20"/>
    </row>
    <row r="40" spans="2:57" ht="14.45" customHeight="1">
      <c r="B40" s="20"/>
      <c r="AR40" s="20"/>
    </row>
    <row r="41" spans="2:57" ht="14.45" customHeight="1">
      <c r="B41" s="20"/>
      <c r="AR41" s="20"/>
    </row>
    <row r="42" spans="2:57" ht="14.45" customHeight="1">
      <c r="B42" s="20"/>
      <c r="AR42" s="20"/>
    </row>
    <row r="43" spans="2:57" ht="14.45" customHeight="1">
      <c r="B43" s="20"/>
      <c r="AR43" s="20"/>
    </row>
    <row r="44" spans="2:57" ht="14.45" customHeight="1">
      <c r="B44" s="20"/>
      <c r="AR44" s="20"/>
    </row>
    <row r="45" spans="2:57" ht="14.45" customHeight="1">
      <c r="B45" s="20"/>
      <c r="AR45" s="20"/>
    </row>
    <row r="46" spans="2:57" ht="14.45" customHeight="1">
      <c r="B46" s="20"/>
      <c r="AR46" s="20"/>
    </row>
    <row r="47" spans="2:57" ht="14.45" customHeight="1">
      <c r="B47" s="20"/>
      <c r="AR47" s="20"/>
    </row>
    <row r="48" spans="2:57" ht="14.45" customHeight="1">
      <c r="B48" s="20"/>
      <c r="AR48" s="20"/>
    </row>
    <row r="49" spans="2:44" s="1" customFormat="1" ht="14.45" customHeight="1">
      <c r="B49" s="32"/>
      <c r="D49" s="41" t="s">
        <v>45</v>
      </c>
      <c r="E49" s="42"/>
      <c r="F49" s="42"/>
      <c r="G49" s="42"/>
      <c r="H49" s="42"/>
      <c r="I49" s="42"/>
      <c r="J49" s="42"/>
      <c r="K49" s="42"/>
      <c r="L49" s="42"/>
      <c r="M49" s="42"/>
      <c r="N49" s="42"/>
      <c r="O49" s="42"/>
      <c r="P49" s="42"/>
      <c r="Q49" s="42"/>
      <c r="R49" s="42"/>
      <c r="S49" s="42"/>
      <c r="T49" s="42"/>
      <c r="U49" s="42"/>
      <c r="V49" s="42"/>
      <c r="W49" s="42"/>
      <c r="X49" s="42"/>
      <c r="Y49" s="42"/>
      <c r="Z49" s="42"/>
      <c r="AA49" s="42"/>
      <c r="AB49" s="42"/>
      <c r="AC49" s="42"/>
      <c r="AD49" s="42"/>
      <c r="AE49" s="42"/>
      <c r="AF49" s="42"/>
      <c r="AG49" s="42"/>
      <c r="AH49" s="41" t="s">
        <v>46</v>
      </c>
      <c r="AI49" s="42"/>
      <c r="AJ49" s="42"/>
      <c r="AK49" s="42"/>
      <c r="AL49" s="42"/>
      <c r="AM49" s="42"/>
      <c r="AN49" s="42"/>
      <c r="AO49" s="42"/>
      <c r="AR49" s="32"/>
    </row>
    <row r="50" spans="2:44">
      <c r="B50" s="20"/>
      <c r="AR50" s="20"/>
    </row>
    <row r="51" spans="2:44">
      <c r="B51" s="20"/>
      <c r="AR51" s="20"/>
    </row>
    <row r="52" spans="2:44">
      <c r="B52" s="20"/>
      <c r="AR52" s="20"/>
    </row>
    <row r="53" spans="2:44">
      <c r="B53" s="20"/>
      <c r="AR53" s="20"/>
    </row>
    <row r="54" spans="2:44">
      <c r="B54" s="20"/>
      <c r="AR54" s="20"/>
    </row>
    <row r="55" spans="2:44">
      <c r="B55" s="20"/>
      <c r="AR55" s="20"/>
    </row>
    <row r="56" spans="2:44">
      <c r="B56" s="20"/>
      <c r="AR56" s="20"/>
    </row>
    <row r="57" spans="2:44">
      <c r="B57" s="20"/>
      <c r="AR57" s="20"/>
    </row>
    <row r="58" spans="2:44">
      <c r="B58" s="20"/>
      <c r="AR58" s="20"/>
    </row>
    <row r="59" spans="2:44">
      <c r="B59" s="20"/>
      <c r="AR59" s="20"/>
    </row>
    <row r="60" spans="2:44" s="1" customFormat="1" ht="12.75">
      <c r="B60" s="32"/>
      <c r="D60" s="43" t="s">
        <v>47</v>
      </c>
      <c r="E60" s="34"/>
      <c r="F60" s="34"/>
      <c r="G60" s="34"/>
      <c r="H60" s="34"/>
      <c r="I60" s="34"/>
      <c r="J60" s="34"/>
      <c r="K60" s="34"/>
      <c r="L60" s="34"/>
      <c r="M60" s="34"/>
      <c r="N60" s="34"/>
      <c r="O60" s="34"/>
      <c r="P60" s="34"/>
      <c r="Q60" s="34"/>
      <c r="R60" s="34"/>
      <c r="S60" s="34"/>
      <c r="T60" s="34"/>
      <c r="U60" s="34"/>
      <c r="V60" s="43" t="s">
        <v>48</v>
      </c>
      <c r="W60" s="34"/>
      <c r="X60" s="34"/>
      <c r="Y60" s="34"/>
      <c r="Z60" s="34"/>
      <c r="AA60" s="34"/>
      <c r="AB60" s="34"/>
      <c r="AC60" s="34"/>
      <c r="AD60" s="34"/>
      <c r="AE60" s="34"/>
      <c r="AF60" s="34"/>
      <c r="AG60" s="34"/>
      <c r="AH60" s="43" t="s">
        <v>47</v>
      </c>
      <c r="AI60" s="34"/>
      <c r="AJ60" s="34"/>
      <c r="AK60" s="34"/>
      <c r="AL60" s="34"/>
      <c r="AM60" s="43" t="s">
        <v>48</v>
      </c>
      <c r="AN60" s="34"/>
      <c r="AO60" s="34"/>
      <c r="AR60" s="32"/>
    </row>
    <row r="61" spans="2:44">
      <c r="B61" s="20"/>
      <c r="AR61" s="20"/>
    </row>
    <row r="62" spans="2:44">
      <c r="B62" s="20"/>
      <c r="AR62" s="20"/>
    </row>
    <row r="63" spans="2:44">
      <c r="B63" s="20"/>
      <c r="AR63" s="20"/>
    </row>
    <row r="64" spans="2:44" s="1" customFormat="1" ht="12.75">
      <c r="B64" s="32"/>
      <c r="D64" s="41" t="s">
        <v>49</v>
      </c>
      <c r="E64" s="42"/>
      <c r="F64" s="42"/>
      <c r="G64" s="42"/>
      <c r="H64" s="42"/>
      <c r="I64" s="42"/>
      <c r="J64" s="42"/>
      <c r="K64" s="42"/>
      <c r="L64" s="42"/>
      <c r="M64" s="42"/>
      <c r="N64" s="42"/>
      <c r="O64" s="42"/>
      <c r="P64" s="42"/>
      <c r="Q64" s="42"/>
      <c r="R64" s="42"/>
      <c r="S64" s="42"/>
      <c r="T64" s="42"/>
      <c r="U64" s="42"/>
      <c r="V64" s="42"/>
      <c r="W64" s="42"/>
      <c r="X64" s="42"/>
      <c r="Y64" s="42"/>
      <c r="Z64" s="42"/>
      <c r="AA64" s="42"/>
      <c r="AB64" s="42"/>
      <c r="AC64" s="42"/>
      <c r="AD64" s="42"/>
      <c r="AE64" s="42"/>
      <c r="AF64" s="42"/>
      <c r="AG64" s="42"/>
      <c r="AH64" s="41" t="s">
        <v>50</v>
      </c>
      <c r="AI64" s="42"/>
      <c r="AJ64" s="42"/>
      <c r="AK64" s="42"/>
      <c r="AL64" s="42"/>
      <c r="AM64" s="42"/>
      <c r="AN64" s="42"/>
      <c r="AO64" s="42"/>
      <c r="AR64" s="32"/>
    </row>
    <row r="65" spans="2:44">
      <c r="B65" s="20"/>
      <c r="AR65" s="20"/>
    </row>
    <row r="66" spans="2:44">
      <c r="B66" s="20"/>
      <c r="AR66" s="20"/>
    </row>
    <row r="67" spans="2:44">
      <c r="B67" s="20"/>
      <c r="AR67" s="20"/>
    </row>
    <row r="68" spans="2:44">
      <c r="B68" s="20"/>
      <c r="AR68" s="20"/>
    </row>
    <row r="69" spans="2:44">
      <c r="B69" s="20"/>
      <c r="AR69" s="20"/>
    </row>
    <row r="70" spans="2:44">
      <c r="B70" s="20"/>
      <c r="AR70" s="20"/>
    </row>
    <row r="71" spans="2:44">
      <c r="B71" s="20"/>
      <c r="AR71" s="20"/>
    </row>
    <row r="72" spans="2:44">
      <c r="B72" s="20"/>
      <c r="AR72" s="20"/>
    </row>
    <row r="73" spans="2:44">
      <c r="B73" s="20"/>
      <c r="AR73" s="20"/>
    </row>
    <row r="74" spans="2:44">
      <c r="B74" s="20"/>
      <c r="AR74" s="20"/>
    </row>
    <row r="75" spans="2:44" s="1" customFormat="1" ht="12.75">
      <c r="B75" s="32"/>
      <c r="D75" s="43" t="s">
        <v>47</v>
      </c>
      <c r="E75" s="34"/>
      <c r="F75" s="34"/>
      <c r="G75" s="34"/>
      <c r="H75" s="34"/>
      <c r="I75" s="34"/>
      <c r="J75" s="34"/>
      <c r="K75" s="34"/>
      <c r="L75" s="34"/>
      <c r="M75" s="34"/>
      <c r="N75" s="34"/>
      <c r="O75" s="34"/>
      <c r="P75" s="34"/>
      <c r="Q75" s="34"/>
      <c r="R75" s="34"/>
      <c r="S75" s="34"/>
      <c r="T75" s="34"/>
      <c r="U75" s="34"/>
      <c r="V75" s="43" t="s">
        <v>48</v>
      </c>
      <c r="W75" s="34"/>
      <c r="X75" s="34"/>
      <c r="Y75" s="34"/>
      <c r="Z75" s="34"/>
      <c r="AA75" s="34"/>
      <c r="AB75" s="34"/>
      <c r="AC75" s="34"/>
      <c r="AD75" s="34"/>
      <c r="AE75" s="34"/>
      <c r="AF75" s="34"/>
      <c r="AG75" s="34"/>
      <c r="AH75" s="43" t="s">
        <v>47</v>
      </c>
      <c r="AI75" s="34"/>
      <c r="AJ75" s="34"/>
      <c r="AK75" s="34"/>
      <c r="AL75" s="34"/>
      <c r="AM75" s="43" t="s">
        <v>48</v>
      </c>
      <c r="AN75" s="34"/>
      <c r="AO75" s="34"/>
      <c r="AR75" s="32"/>
    </row>
    <row r="76" spans="2:44" s="1" customFormat="1">
      <c r="B76" s="32"/>
      <c r="AR76" s="32"/>
    </row>
    <row r="77" spans="2:44" s="1" customFormat="1" ht="6.95" customHeight="1">
      <c r="B77" s="44"/>
      <c r="C77" s="45"/>
      <c r="D77" s="45"/>
      <c r="E77" s="45"/>
      <c r="F77" s="45"/>
      <c r="G77" s="45"/>
      <c r="H77" s="45"/>
      <c r="I77" s="45"/>
      <c r="J77" s="45"/>
      <c r="K77" s="45"/>
      <c r="L77" s="45"/>
      <c r="M77" s="45"/>
      <c r="N77" s="45"/>
      <c r="O77" s="45"/>
      <c r="P77" s="45"/>
      <c r="Q77" s="45"/>
      <c r="R77" s="45"/>
      <c r="S77" s="45"/>
      <c r="T77" s="45"/>
      <c r="U77" s="45"/>
      <c r="V77" s="45"/>
      <c r="W77" s="45"/>
      <c r="X77" s="45"/>
      <c r="Y77" s="45"/>
      <c r="Z77" s="45"/>
      <c r="AA77" s="45"/>
      <c r="AB77" s="45"/>
      <c r="AC77" s="45"/>
      <c r="AD77" s="45"/>
      <c r="AE77" s="45"/>
      <c r="AF77" s="45"/>
      <c r="AG77" s="45"/>
      <c r="AH77" s="45"/>
      <c r="AI77" s="45"/>
      <c r="AJ77" s="45"/>
      <c r="AK77" s="45"/>
      <c r="AL77" s="45"/>
      <c r="AM77" s="45"/>
      <c r="AN77" s="45"/>
      <c r="AO77" s="45"/>
      <c r="AP77" s="45"/>
      <c r="AQ77" s="45"/>
      <c r="AR77" s="32"/>
    </row>
    <row r="81" spans="1:91" s="1" customFormat="1" ht="6.95" customHeight="1">
      <c r="B81" s="46"/>
      <c r="C81" s="47"/>
      <c r="D81" s="47"/>
      <c r="E81" s="47"/>
      <c r="F81" s="47"/>
      <c r="G81" s="47"/>
      <c r="H81" s="47"/>
      <c r="I81" s="47"/>
      <c r="J81" s="47"/>
      <c r="K81" s="47"/>
      <c r="L81" s="47"/>
      <c r="M81" s="47"/>
      <c r="N81" s="47"/>
      <c r="O81" s="47"/>
      <c r="P81" s="47"/>
      <c r="Q81" s="47"/>
      <c r="R81" s="47"/>
      <c r="S81" s="47"/>
      <c r="T81" s="47"/>
      <c r="U81" s="47"/>
      <c r="V81" s="47"/>
      <c r="W81" s="47"/>
      <c r="X81" s="47"/>
      <c r="Y81" s="47"/>
      <c r="Z81" s="47"/>
      <c r="AA81" s="47"/>
      <c r="AB81" s="47"/>
      <c r="AC81" s="47"/>
      <c r="AD81" s="47"/>
      <c r="AE81" s="47"/>
      <c r="AF81" s="47"/>
      <c r="AG81" s="47"/>
      <c r="AH81" s="47"/>
      <c r="AI81" s="47"/>
      <c r="AJ81" s="47"/>
      <c r="AK81" s="47"/>
      <c r="AL81" s="47"/>
      <c r="AM81" s="47"/>
      <c r="AN81" s="47"/>
      <c r="AO81" s="47"/>
      <c r="AP81" s="47"/>
      <c r="AQ81" s="47"/>
      <c r="AR81" s="32"/>
    </row>
    <row r="82" spans="1:91" s="1" customFormat="1" ht="24.95" customHeight="1">
      <c r="B82" s="32"/>
      <c r="C82" s="21" t="s">
        <v>51</v>
      </c>
      <c r="AR82" s="32"/>
    </row>
    <row r="83" spans="1:91" s="1" customFormat="1" ht="6.95" customHeight="1">
      <c r="B83" s="32"/>
      <c r="AR83" s="32"/>
    </row>
    <row r="84" spans="1:91" s="3" customFormat="1" ht="12" customHeight="1">
      <c r="B84" s="48"/>
      <c r="C84" s="27" t="s">
        <v>13</v>
      </c>
      <c r="L84" s="3" t="str">
        <f>K5</f>
        <v>672942023</v>
      </c>
      <c r="AR84" s="48"/>
    </row>
    <row r="85" spans="1:91" s="4" customFormat="1" ht="36.950000000000003" customHeight="1">
      <c r="B85" s="49"/>
      <c r="C85" s="50" t="s">
        <v>16</v>
      </c>
      <c r="L85" s="243" t="str">
        <f>K6</f>
        <v>PD - Regenerace sídliště Nádražní II etapa - ČÁST A</v>
      </c>
      <c r="M85" s="244"/>
      <c r="N85" s="244"/>
      <c r="O85" s="244"/>
      <c r="P85" s="244"/>
      <c r="Q85" s="244"/>
      <c r="R85" s="244"/>
      <c r="S85" s="244"/>
      <c r="T85" s="244"/>
      <c r="U85" s="244"/>
      <c r="V85" s="244"/>
      <c r="W85" s="244"/>
      <c r="X85" s="244"/>
      <c r="Y85" s="244"/>
      <c r="Z85" s="244"/>
      <c r="AA85" s="244"/>
      <c r="AB85" s="244"/>
      <c r="AC85" s="244"/>
      <c r="AD85" s="244"/>
      <c r="AE85" s="244"/>
      <c r="AF85" s="244"/>
      <c r="AG85" s="244"/>
      <c r="AH85" s="244"/>
      <c r="AI85" s="244"/>
      <c r="AJ85" s="244"/>
      <c r="AR85" s="49"/>
    </row>
    <row r="86" spans="1:91" s="1" customFormat="1" ht="6.95" customHeight="1">
      <c r="B86" s="32"/>
      <c r="AR86" s="32"/>
    </row>
    <row r="87" spans="1:91" s="1" customFormat="1" ht="12" customHeight="1">
      <c r="B87" s="32"/>
      <c r="C87" s="27" t="s">
        <v>20</v>
      </c>
      <c r="L87" s="51" t="str">
        <f>IF(K8="","",K8)</f>
        <v xml:space="preserve"> </v>
      </c>
      <c r="AI87" s="27" t="s">
        <v>22</v>
      </c>
      <c r="AM87" s="245">
        <f>IF(AN8= "","",AN8)</f>
        <v>45149</v>
      </c>
      <c r="AN87" s="245"/>
      <c r="AR87" s="32"/>
    </row>
    <row r="88" spans="1:91" s="1" customFormat="1" ht="6.95" customHeight="1">
      <c r="B88" s="32"/>
      <c r="AR88" s="32"/>
    </row>
    <row r="89" spans="1:91" s="1" customFormat="1" ht="15.2" customHeight="1">
      <c r="B89" s="32"/>
      <c r="C89" s="27" t="s">
        <v>23</v>
      </c>
      <c r="L89" s="3" t="str">
        <f>IF(E11= "","",E11)</f>
        <v xml:space="preserve"> </v>
      </c>
      <c r="AI89" s="27" t="s">
        <v>28</v>
      </c>
      <c r="AM89" s="246" t="str">
        <f>IF(E17="","",E17)</f>
        <v xml:space="preserve"> </v>
      </c>
      <c r="AN89" s="247"/>
      <c r="AO89" s="247"/>
      <c r="AP89" s="247"/>
      <c r="AR89" s="32"/>
      <c r="AS89" s="248" t="s">
        <v>52</v>
      </c>
      <c r="AT89" s="249"/>
      <c r="AU89" s="53"/>
      <c r="AV89" s="53"/>
      <c r="AW89" s="53"/>
      <c r="AX89" s="53"/>
      <c r="AY89" s="53"/>
      <c r="AZ89" s="53"/>
      <c r="BA89" s="53"/>
      <c r="BB89" s="53"/>
      <c r="BC89" s="53"/>
      <c r="BD89" s="54"/>
    </row>
    <row r="90" spans="1:91" s="1" customFormat="1" ht="15.2" customHeight="1">
      <c r="B90" s="32"/>
      <c r="C90" s="27" t="s">
        <v>26</v>
      </c>
      <c r="L90" s="3" t="str">
        <f>IF(E14= "Vyplň údaj","",E14)</f>
        <v/>
      </c>
      <c r="AI90" s="27" t="s">
        <v>30</v>
      </c>
      <c r="AM90" s="246" t="str">
        <f>IF(E20="","",E20)</f>
        <v xml:space="preserve"> </v>
      </c>
      <c r="AN90" s="247"/>
      <c r="AO90" s="247"/>
      <c r="AP90" s="247"/>
      <c r="AR90" s="32"/>
      <c r="AS90" s="250"/>
      <c r="AT90" s="251"/>
      <c r="BD90" s="56"/>
    </row>
    <row r="91" spans="1:91" s="1" customFormat="1" ht="10.9" customHeight="1">
      <c r="B91" s="32"/>
      <c r="AR91" s="32"/>
      <c r="AS91" s="250"/>
      <c r="AT91" s="251"/>
      <c r="BD91" s="56"/>
    </row>
    <row r="92" spans="1:91" s="1" customFormat="1" ht="29.25" customHeight="1">
      <c r="B92" s="32"/>
      <c r="C92" s="236" t="s">
        <v>53</v>
      </c>
      <c r="D92" s="237"/>
      <c r="E92" s="237"/>
      <c r="F92" s="237"/>
      <c r="G92" s="237"/>
      <c r="H92" s="57"/>
      <c r="I92" s="239" t="s">
        <v>54</v>
      </c>
      <c r="J92" s="237"/>
      <c r="K92" s="237"/>
      <c r="L92" s="237"/>
      <c r="M92" s="237"/>
      <c r="N92" s="237"/>
      <c r="O92" s="237"/>
      <c r="P92" s="237"/>
      <c r="Q92" s="237"/>
      <c r="R92" s="237"/>
      <c r="S92" s="237"/>
      <c r="T92" s="237"/>
      <c r="U92" s="237"/>
      <c r="V92" s="237"/>
      <c r="W92" s="237"/>
      <c r="X92" s="237"/>
      <c r="Y92" s="237"/>
      <c r="Z92" s="237"/>
      <c r="AA92" s="237"/>
      <c r="AB92" s="237"/>
      <c r="AC92" s="237"/>
      <c r="AD92" s="237"/>
      <c r="AE92" s="237"/>
      <c r="AF92" s="237"/>
      <c r="AG92" s="238" t="s">
        <v>55</v>
      </c>
      <c r="AH92" s="237"/>
      <c r="AI92" s="237"/>
      <c r="AJ92" s="237"/>
      <c r="AK92" s="237"/>
      <c r="AL92" s="237"/>
      <c r="AM92" s="237"/>
      <c r="AN92" s="239" t="s">
        <v>56</v>
      </c>
      <c r="AO92" s="237"/>
      <c r="AP92" s="240"/>
      <c r="AQ92" s="58" t="s">
        <v>57</v>
      </c>
      <c r="AR92" s="32"/>
      <c r="AS92" s="59" t="s">
        <v>58</v>
      </c>
      <c r="AT92" s="60" t="s">
        <v>59</v>
      </c>
      <c r="AU92" s="60" t="s">
        <v>60</v>
      </c>
      <c r="AV92" s="60" t="s">
        <v>61</v>
      </c>
      <c r="AW92" s="60" t="s">
        <v>62</v>
      </c>
      <c r="AX92" s="60" t="s">
        <v>63</v>
      </c>
      <c r="AY92" s="60" t="s">
        <v>64</v>
      </c>
      <c r="AZ92" s="60" t="s">
        <v>65</v>
      </c>
      <c r="BA92" s="60" t="s">
        <v>66</v>
      </c>
      <c r="BB92" s="60" t="s">
        <v>67</v>
      </c>
      <c r="BC92" s="60" t="s">
        <v>68</v>
      </c>
      <c r="BD92" s="61" t="s">
        <v>69</v>
      </c>
    </row>
    <row r="93" spans="1:91" s="1" customFormat="1" ht="10.9" customHeight="1">
      <c r="B93" s="32"/>
      <c r="AR93" s="32"/>
      <c r="AS93" s="62"/>
      <c r="AT93" s="53"/>
      <c r="AU93" s="53"/>
      <c r="AV93" s="53"/>
      <c r="AW93" s="53"/>
      <c r="AX93" s="53"/>
      <c r="AY93" s="53"/>
      <c r="AZ93" s="53"/>
      <c r="BA93" s="53"/>
      <c r="BB93" s="53"/>
      <c r="BC93" s="53"/>
      <c r="BD93" s="54"/>
    </row>
    <row r="94" spans="1:91" s="5" customFormat="1" ht="32.450000000000003" customHeight="1">
      <c r="B94" s="63"/>
      <c r="C94" s="64" t="s">
        <v>70</v>
      </c>
      <c r="D94" s="65"/>
      <c r="E94" s="65"/>
      <c r="F94" s="65"/>
      <c r="G94" s="65"/>
      <c r="H94" s="65"/>
      <c r="I94" s="65"/>
      <c r="J94" s="65"/>
      <c r="K94" s="65"/>
      <c r="L94" s="65"/>
      <c r="M94" s="65"/>
      <c r="N94" s="65"/>
      <c r="O94" s="65"/>
      <c r="P94" s="65"/>
      <c r="Q94" s="65"/>
      <c r="R94" s="65"/>
      <c r="S94" s="65"/>
      <c r="T94" s="65"/>
      <c r="U94" s="65"/>
      <c r="V94" s="65"/>
      <c r="W94" s="65"/>
      <c r="X94" s="65"/>
      <c r="Y94" s="65"/>
      <c r="Z94" s="65"/>
      <c r="AA94" s="65"/>
      <c r="AB94" s="65"/>
      <c r="AC94" s="65"/>
      <c r="AD94" s="65"/>
      <c r="AE94" s="65"/>
      <c r="AF94" s="65"/>
      <c r="AG94" s="241">
        <f>ROUND(AG95+AG96+SUM(AG98:AG101),2)</f>
        <v>0</v>
      </c>
      <c r="AH94" s="241"/>
      <c r="AI94" s="241"/>
      <c r="AJ94" s="241"/>
      <c r="AK94" s="241"/>
      <c r="AL94" s="241"/>
      <c r="AM94" s="241"/>
      <c r="AN94" s="242">
        <f t="shared" ref="AN94:AN101" si="0">SUM(AG94,AT94)</f>
        <v>0</v>
      </c>
      <c r="AO94" s="242"/>
      <c r="AP94" s="242"/>
      <c r="AQ94" s="67" t="s">
        <v>1</v>
      </c>
      <c r="AR94" s="63"/>
      <c r="AS94" s="68">
        <f>ROUND(AS95+AS96+SUM(AS98:AS101),2)</f>
        <v>0</v>
      </c>
      <c r="AT94" s="69">
        <f t="shared" ref="AT94:AT101" si="1">ROUND(SUM(AV94:AW94),2)</f>
        <v>0</v>
      </c>
      <c r="AU94" s="70">
        <f>ROUND(AU95+AU96+SUM(AU98:AU101),5)</f>
        <v>0</v>
      </c>
      <c r="AV94" s="69">
        <f>ROUND(AZ94*L29,2)</f>
        <v>0</v>
      </c>
      <c r="AW94" s="69">
        <f>ROUND(BA94*L30,2)</f>
        <v>0</v>
      </c>
      <c r="AX94" s="69">
        <f>ROUND(BB94*L29,2)</f>
        <v>0</v>
      </c>
      <c r="AY94" s="69">
        <f>ROUND(BC94*L30,2)</f>
        <v>0</v>
      </c>
      <c r="AZ94" s="69">
        <f>ROUND(AZ95+AZ96+SUM(AZ98:AZ101),2)</f>
        <v>0</v>
      </c>
      <c r="BA94" s="69">
        <f>ROUND(BA95+BA96+SUM(BA98:BA101),2)</f>
        <v>0</v>
      </c>
      <c r="BB94" s="69">
        <f>ROUND(BB95+BB96+SUM(BB98:BB101),2)</f>
        <v>0</v>
      </c>
      <c r="BC94" s="69">
        <f>ROUND(BC95+BC96+SUM(BC98:BC101),2)</f>
        <v>0</v>
      </c>
      <c r="BD94" s="71">
        <f>ROUND(BD95+BD96+SUM(BD98:BD101),2)</f>
        <v>0</v>
      </c>
      <c r="BS94" s="72" t="s">
        <v>71</v>
      </c>
      <c r="BT94" s="72" t="s">
        <v>72</v>
      </c>
      <c r="BU94" s="73" t="s">
        <v>73</v>
      </c>
      <c r="BV94" s="72" t="s">
        <v>74</v>
      </c>
      <c r="BW94" s="72" t="s">
        <v>4</v>
      </c>
      <c r="BX94" s="72" t="s">
        <v>75</v>
      </c>
      <c r="CL94" s="72" t="s">
        <v>1</v>
      </c>
    </row>
    <row r="95" spans="1:91" s="6" customFormat="1" ht="24.75" customHeight="1">
      <c r="A95" s="74" t="s">
        <v>76</v>
      </c>
      <c r="B95" s="75"/>
      <c r="C95" s="76"/>
      <c r="D95" s="231" t="s">
        <v>77</v>
      </c>
      <c r="E95" s="231"/>
      <c r="F95" s="231"/>
      <c r="G95" s="231"/>
      <c r="H95" s="231"/>
      <c r="I95" s="77"/>
      <c r="J95" s="231" t="s">
        <v>78</v>
      </c>
      <c r="K95" s="231"/>
      <c r="L95" s="231"/>
      <c r="M95" s="231"/>
      <c r="N95" s="231"/>
      <c r="O95" s="231"/>
      <c r="P95" s="231"/>
      <c r="Q95" s="231"/>
      <c r="R95" s="231"/>
      <c r="S95" s="231"/>
      <c r="T95" s="231"/>
      <c r="U95" s="231"/>
      <c r="V95" s="231"/>
      <c r="W95" s="231"/>
      <c r="X95" s="231"/>
      <c r="Y95" s="231"/>
      <c r="Z95" s="231"/>
      <c r="AA95" s="231"/>
      <c r="AB95" s="231"/>
      <c r="AC95" s="231"/>
      <c r="AD95" s="231"/>
      <c r="AE95" s="231"/>
      <c r="AF95" s="231"/>
      <c r="AG95" s="229">
        <f>'část - A - SO - 101 - kom...'!J30</f>
        <v>0</v>
      </c>
      <c r="AH95" s="230"/>
      <c r="AI95" s="230"/>
      <c r="AJ95" s="230"/>
      <c r="AK95" s="230"/>
      <c r="AL95" s="230"/>
      <c r="AM95" s="230"/>
      <c r="AN95" s="229">
        <f t="shared" si="0"/>
        <v>0</v>
      </c>
      <c r="AO95" s="230"/>
      <c r="AP95" s="230"/>
      <c r="AQ95" s="78" t="s">
        <v>79</v>
      </c>
      <c r="AR95" s="75"/>
      <c r="AS95" s="79">
        <v>0</v>
      </c>
      <c r="AT95" s="80">
        <f t="shared" si="1"/>
        <v>0</v>
      </c>
      <c r="AU95" s="81">
        <f>'část - A - SO - 101 - kom...'!P124</f>
        <v>0</v>
      </c>
      <c r="AV95" s="80">
        <f>'část - A - SO - 101 - kom...'!J33</f>
        <v>0</v>
      </c>
      <c r="AW95" s="80">
        <f>'část - A - SO - 101 - kom...'!J34</f>
        <v>0</v>
      </c>
      <c r="AX95" s="80">
        <f>'část - A - SO - 101 - kom...'!J35</f>
        <v>0</v>
      </c>
      <c r="AY95" s="80">
        <f>'část - A - SO - 101 - kom...'!J36</f>
        <v>0</v>
      </c>
      <c r="AZ95" s="80">
        <f>'část - A - SO - 101 - kom...'!F33</f>
        <v>0</v>
      </c>
      <c r="BA95" s="80">
        <f>'část - A - SO - 101 - kom...'!F34</f>
        <v>0</v>
      </c>
      <c r="BB95" s="80">
        <f>'část - A - SO - 101 - kom...'!F35</f>
        <v>0</v>
      </c>
      <c r="BC95" s="80">
        <f>'část - A - SO - 101 - kom...'!F36</f>
        <v>0</v>
      </c>
      <c r="BD95" s="82">
        <f>'část - A - SO - 101 - kom...'!F37</f>
        <v>0</v>
      </c>
      <c r="BT95" s="83" t="s">
        <v>80</v>
      </c>
      <c r="BV95" s="83" t="s">
        <v>74</v>
      </c>
      <c r="BW95" s="83" t="s">
        <v>81</v>
      </c>
      <c r="BX95" s="83" t="s">
        <v>4</v>
      </c>
      <c r="CL95" s="83" t="s">
        <v>1</v>
      </c>
      <c r="CM95" s="83" t="s">
        <v>82</v>
      </c>
    </row>
    <row r="96" spans="1:91" s="6" customFormat="1" ht="37.5" customHeight="1">
      <c r="B96" s="75"/>
      <c r="C96" s="76"/>
      <c r="D96" s="231" t="s">
        <v>1772</v>
      </c>
      <c r="E96" s="231"/>
      <c r="F96" s="231"/>
      <c r="G96" s="231"/>
      <c r="H96" s="231"/>
      <c r="I96" s="77"/>
      <c r="J96" s="231" t="s">
        <v>1773</v>
      </c>
      <c r="K96" s="231"/>
      <c r="L96" s="231"/>
      <c r="M96" s="231"/>
      <c r="N96" s="231"/>
      <c r="O96" s="231"/>
      <c r="P96" s="231"/>
      <c r="Q96" s="231"/>
      <c r="R96" s="231"/>
      <c r="S96" s="231"/>
      <c r="T96" s="231"/>
      <c r="U96" s="231"/>
      <c r="V96" s="231"/>
      <c r="W96" s="231"/>
      <c r="X96" s="231"/>
      <c r="Y96" s="231"/>
      <c r="Z96" s="231"/>
      <c r="AA96" s="231"/>
      <c r="AB96" s="231"/>
      <c r="AC96" s="231"/>
      <c r="AD96" s="231"/>
      <c r="AE96" s="231"/>
      <c r="AF96" s="231"/>
      <c r="AG96" s="232">
        <f>ROUND(AG97,2)</f>
        <v>0</v>
      </c>
      <c r="AH96" s="230"/>
      <c r="AI96" s="230"/>
      <c r="AJ96" s="230"/>
      <c r="AK96" s="230"/>
      <c r="AL96" s="230"/>
      <c r="AM96" s="230"/>
      <c r="AN96" s="229">
        <f t="shared" si="0"/>
        <v>0</v>
      </c>
      <c r="AO96" s="230"/>
      <c r="AP96" s="230"/>
      <c r="AQ96" s="78" t="s">
        <v>79</v>
      </c>
      <c r="AR96" s="75"/>
      <c r="AS96" s="79">
        <f>ROUND(AS97,2)</f>
        <v>0</v>
      </c>
      <c r="AT96" s="80">
        <f t="shared" si="1"/>
        <v>0</v>
      </c>
      <c r="AU96" s="81">
        <f>ROUND(AU97,5)</f>
        <v>0</v>
      </c>
      <c r="AV96" s="80">
        <f>ROUND(AZ96*L29,2)</f>
        <v>0</v>
      </c>
      <c r="AW96" s="80">
        <f>ROUND(BA96*L30,2)</f>
        <v>0</v>
      </c>
      <c r="AX96" s="80">
        <f>ROUND(BB96*L29,2)</f>
        <v>0</v>
      </c>
      <c r="AY96" s="80">
        <f>ROUND(BC96*L30,2)</f>
        <v>0</v>
      </c>
      <c r="AZ96" s="80">
        <f>ROUND(AZ97,2)</f>
        <v>0</v>
      </c>
      <c r="BA96" s="80">
        <f>ROUND(BA97,2)</f>
        <v>0</v>
      </c>
      <c r="BB96" s="80">
        <f>ROUND(BB97,2)</f>
        <v>0</v>
      </c>
      <c r="BC96" s="80">
        <f>ROUND(BC97,2)</f>
        <v>0</v>
      </c>
      <c r="BD96" s="82">
        <f>ROUND(BD97,2)</f>
        <v>0</v>
      </c>
      <c r="BS96" s="83" t="s">
        <v>71</v>
      </c>
      <c r="BT96" s="83" t="s">
        <v>80</v>
      </c>
      <c r="BU96" s="83" t="s">
        <v>73</v>
      </c>
      <c r="BV96" s="83" t="s">
        <v>74</v>
      </c>
      <c r="BW96" s="83" t="s">
        <v>83</v>
      </c>
      <c r="BX96" s="83" t="s">
        <v>4</v>
      </c>
      <c r="CL96" s="83" t="s">
        <v>1</v>
      </c>
      <c r="CM96" s="83" t="s">
        <v>72</v>
      </c>
    </row>
    <row r="97" spans="1:91" s="3" customFormat="1" ht="16.5" customHeight="1">
      <c r="A97" s="74" t="s">
        <v>76</v>
      </c>
      <c r="B97" s="48"/>
      <c r="C97" s="9"/>
      <c r="D97" s="9"/>
      <c r="E97" s="233" t="s">
        <v>84</v>
      </c>
      <c r="F97" s="233"/>
      <c r="G97" s="233"/>
      <c r="H97" s="233"/>
      <c r="I97" s="233"/>
      <c r="J97" s="9"/>
      <c r="K97" s="233" t="s">
        <v>85</v>
      </c>
      <c r="L97" s="233"/>
      <c r="M97" s="233"/>
      <c r="N97" s="233"/>
      <c r="O97" s="233"/>
      <c r="P97" s="233"/>
      <c r="Q97" s="233"/>
      <c r="R97" s="233"/>
      <c r="S97" s="233"/>
      <c r="T97" s="233"/>
      <c r="U97" s="233"/>
      <c r="V97" s="233"/>
      <c r="W97" s="233"/>
      <c r="X97" s="233"/>
      <c r="Y97" s="233"/>
      <c r="Z97" s="233"/>
      <c r="AA97" s="233"/>
      <c r="AB97" s="233"/>
      <c r="AC97" s="233"/>
      <c r="AD97" s="233"/>
      <c r="AE97" s="233"/>
      <c r="AF97" s="233"/>
      <c r="AG97" s="234">
        <f>'SO 201 - Most na ulici u ...'!J32</f>
        <v>0</v>
      </c>
      <c r="AH97" s="235"/>
      <c r="AI97" s="235"/>
      <c r="AJ97" s="235"/>
      <c r="AK97" s="235"/>
      <c r="AL97" s="235"/>
      <c r="AM97" s="235"/>
      <c r="AN97" s="234">
        <f t="shared" si="0"/>
        <v>0</v>
      </c>
      <c r="AO97" s="235"/>
      <c r="AP97" s="235"/>
      <c r="AQ97" s="84" t="s">
        <v>86</v>
      </c>
      <c r="AR97" s="48"/>
      <c r="AS97" s="85">
        <v>0</v>
      </c>
      <c r="AT97" s="86">
        <f t="shared" si="1"/>
        <v>0</v>
      </c>
      <c r="AU97" s="87">
        <f>'SO 201 - Most na ulici u ...'!P130</f>
        <v>0</v>
      </c>
      <c r="AV97" s="86">
        <f>'SO 201 - Most na ulici u ...'!J35</f>
        <v>0</v>
      </c>
      <c r="AW97" s="86">
        <f>'SO 201 - Most na ulici u ...'!J36</f>
        <v>0</v>
      </c>
      <c r="AX97" s="86">
        <f>'SO 201 - Most na ulici u ...'!J37</f>
        <v>0</v>
      </c>
      <c r="AY97" s="86">
        <f>'SO 201 - Most na ulici u ...'!J38</f>
        <v>0</v>
      </c>
      <c r="AZ97" s="86">
        <f>'SO 201 - Most na ulici u ...'!F35</f>
        <v>0</v>
      </c>
      <c r="BA97" s="86">
        <f>'SO 201 - Most na ulici u ...'!F36</f>
        <v>0</v>
      </c>
      <c r="BB97" s="86">
        <f>'SO 201 - Most na ulici u ...'!F37</f>
        <v>0</v>
      </c>
      <c r="BC97" s="86">
        <f>'SO 201 - Most na ulici u ...'!F38</f>
        <v>0</v>
      </c>
      <c r="BD97" s="88">
        <f>'SO 201 - Most na ulici u ...'!F39</f>
        <v>0</v>
      </c>
      <c r="BT97" s="25" t="s">
        <v>82</v>
      </c>
      <c r="BV97" s="25" t="s">
        <v>74</v>
      </c>
      <c r="BW97" s="25" t="s">
        <v>87</v>
      </c>
      <c r="BX97" s="25" t="s">
        <v>83</v>
      </c>
      <c r="CL97" s="25" t="s">
        <v>1</v>
      </c>
    </row>
    <row r="98" spans="1:91" s="6" customFormat="1" ht="24.75" customHeight="1">
      <c r="A98" s="74" t="s">
        <v>76</v>
      </c>
      <c r="B98" s="75"/>
      <c r="C98" s="76"/>
      <c r="D98" s="231" t="s">
        <v>1772</v>
      </c>
      <c r="E98" s="231"/>
      <c r="F98" s="231"/>
      <c r="G98" s="231"/>
      <c r="H98" s="231"/>
      <c r="I98" s="77"/>
      <c r="J98" s="231" t="s">
        <v>1774</v>
      </c>
      <c r="K98" s="231"/>
      <c r="L98" s="231"/>
      <c r="M98" s="231"/>
      <c r="N98" s="231"/>
      <c r="O98" s="231"/>
      <c r="P98" s="231"/>
      <c r="Q98" s="231"/>
      <c r="R98" s="231"/>
      <c r="S98" s="231"/>
      <c r="T98" s="231"/>
      <c r="U98" s="231"/>
      <c r="V98" s="231"/>
      <c r="W98" s="231"/>
      <c r="X98" s="231"/>
      <c r="Y98" s="231"/>
      <c r="Z98" s="231"/>
      <c r="AA98" s="231"/>
      <c r="AB98" s="231"/>
      <c r="AC98" s="231"/>
      <c r="AD98" s="231"/>
      <c r="AE98" s="231"/>
      <c r="AF98" s="231"/>
      <c r="AG98" s="229">
        <f>'část - A - S0 - 301'!J30</f>
        <v>0</v>
      </c>
      <c r="AH98" s="230"/>
      <c r="AI98" s="230"/>
      <c r="AJ98" s="230"/>
      <c r="AK98" s="230"/>
      <c r="AL98" s="230"/>
      <c r="AM98" s="230"/>
      <c r="AN98" s="229">
        <f t="shared" si="0"/>
        <v>0</v>
      </c>
      <c r="AO98" s="230"/>
      <c r="AP98" s="230"/>
      <c r="AQ98" s="78" t="s">
        <v>79</v>
      </c>
      <c r="AR98" s="75"/>
      <c r="AS98" s="79">
        <v>0</v>
      </c>
      <c r="AT98" s="80">
        <f t="shared" si="1"/>
        <v>0</v>
      </c>
      <c r="AU98" s="81">
        <f>'část - A - S0 - 301'!P125</f>
        <v>0</v>
      </c>
      <c r="AV98" s="80">
        <f>'část - A - S0 - 301'!J33</f>
        <v>0</v>
      </c>
      <c r="AW98" s="80">
        <f>'část - A - S0 - 301'!J34</f>
        <v>0</v>
      </c>
      <c r="AX98" s="80">
        <f>'část - A - S0 - 301'!J35</f>
        <v>0</v>
      </c>
      <c r="AY98" s="80">
        <f>'část - A - S0 - 301'!J36</f>
        <v>0</v>
      </c>
      <c r="AZ98" s="80">
        <f>'část - A - S0 - 301'!F33</f>
        <v>0</v>
      </c>
      <c r="BA98" s="80">
        <f>'část - A - S0 - 301'!F34</f>
        <v>0</v>
      </c>
      <c r="BB98" s="80">
        <f>'část - A - S0 - 301'!F35</f>
        <v>0</v>
      </c>
      <c r="BC98" s="80">
        <f>'část - A - S0 - 301'!F36</f>
        <v>0</v>
      </c>
      <c r="BD98" s="82">
        <f>'část - A - S0 - 301'!F37</f>
        <v>0</v>
      </c>
      <c r="BT98" s="83" t="s">
        <v>80</v>
      </c>
      <c r="BV98" s="83" t="s">
        <v>74</v>
      </c>
      <c r="BW98" s="83" t="s">
        <v>89</v>
      </c>
      <c r="BX98" s="83" t="s">
        <v>4</v>
      </c>
      <c r="CL98" s="83" t="s">
        <v>1</v>
      </c>
      <c r="CM98" s="83" t="s">
        <v>82</v>
      </c>
    </row>
    <row r="99" spans="1:91" s="6" customFormat="1" ht="50.25" customHeight="1">
      <c r="A99" s="74" t="s">
        <v>76</v>
      </c>
      <c r="B99" s="75"/>
      <c r="C99" s="76"/>
      <c r="D99" s="231" t="s">
        <v>1772</v>
      </c>
      <c r="E99" s="231"/>
      <c r="F99" s="231"/>
      <c r="G99" s="231"/>
      <c r="H99" s="231"/>
      <c r="I99" s="77"/>
      <c r="J99" s="231" t="s">
        <v>1775</v>
      </c>
      <c r="K99" s="231"/>
      <c r="L99" s="231"/>
      <c r="M99" s="231"/>
      <c r="N99" s="231"/>
      <c r="O99" s="231"/>
      <c r="P99" s="231"/>
      <c r="Q99" s="231"/>
      <c r="R99" s="231"/>
      <c r="S99" s="231"/>
      <c r="T99" s="231"/>
      <c r="U99" s="231"/>
      <c r="V99" s="231"/>
      <c r="W99" s="231"/>
      <c r="X99" s="231"/>
      <c r="Y99" s="231"/>
      <c r="Z99" s="231"/>
      <c r="AA99" s="231"/>
      <c r="AB99" s="231"/>
      <c r="AC99" s="231"/>
      <c r="AD99" s="231"/>
      <c r="AE99" s="231"/>
      <c r="AF99" s="231"/>
      <c r="AG99" s="229">
        <f>'část - A - SO - 302 - Pře...'!J30</f>
        <v>0</v>
      </c>
      <c r="AH99" s="230"/>
      <c r="AI99" s="230"/>
      <c r="AJ99" s="230"/>
      <c r="AK99" s="230"/>
      <c r="AL99" s="230"/>
      <c r="AM99" s="230"/>
      <c r="AN99" s="229">
        <f t="shared" si="0"/>
        <v>0</v>
      </c>
      <c r="AO99" s="230"/>
      <c r="AP99" s="230"/>
      <c r="AQ99" s="78" t="s">
        <v>79</v>
      </c>
      <c r="AR99" s="75"/>
      <c r="AS99" s="79">
        <v>0</v>
      </c>
      <c r="AT99" s="80">
        <f t="shared" si="1"/>
        <v>0</v>
      </c>
      <c r="AU99" s="81">
        <f>'část - A - SO - 302 - Pře...'!P126</f>
        <v>0</v>
      </c>
      <c r="AV99" s="80">
        <f>'část - A - SO - 302 - Pře...'!J33</f>
        <v>0</v>
      </c>
      <c r="AW99" s="80">
        <f>'část - A - SO - 302 - Pře...'!J34</f>
        <v>0</v>
      </c>
      <c r="AX99" s="80">
        <f>'část - A - SO - 302 - Pře...'!J35</f>
        <v>0</v>
      </c>
      <c r="AY99" s="80">
        <f>'část - A - SO - 302 - Pře...'!J36</f>
        <v>0</v>
      </c>
      <c r="AZ99" s="80">
        <f>'část - A - SO - 302 - Pře...'!F33</f>
        <v>0</v>
      </c>
      <c r="BA99" s="80">
        <f>'část - A - SO - 302 - Pře...'!F34</f>
        <v>0</v>
      </c>
      <c r="BB99" s="80">
        <f>'část - A - SO - 302 - Pře...'!F35</f>
        <v>0</v>
      </c>
      <c r="BC99" s="80">
        <f>'část - A - SO - 302 - Pře...'!F36</f>
        <v>0</v>
      </c>
      <c r="BD99" s="82">
        <f>'část - A - SO - 302 - Pře...'!F37</f>
        <v>0</v>
      </c>
      <c r="BT99" s="83" t="s">
        <v>80</v>
      </c>
      <c r="BV99" s="83" t="s">
        <v>74</v>
      </c>
      <c r="BW99" s="83" t="s">
        <v>90</v>
      </c>
      <c r="BX99" s="83" t="s">
        <v>4</v>
      </c>
      <c r="CL99" s="83" t="s">
        <v>1</v>
      </c>
      <c r="CM99" s="83" t="s">
        <v>82</v>
      </c>
    </row>
    <row r="100" spans="1:91" s="6" customFormat="1" ht="16.5" customHeight="1">
      <c r="A100" s="74" t="s">
        <v>76</v>
      </c>
      <c r="B100" s="75"/>
      <c r="C100" s="76"/>
      <c r="D100" s="231" t="s">
        <v>77</v>
      </c>
      <c r="E100" s="231"/>
      <c r="F100" s="231"/>
      <c r="G100" s="231"/>
      <c r="H100" s="231"/>
      <c r="I100" s="77"/>
      <c r="J100" s="231" t="s">
        <v>1776</v>
      </c>
      <c r="K100" s="231"/>
      <c r="L100" s="231"/>
      <c r="M100" s="231"/>
      <c r="N100" s="231"/>
      <c r="O100" s="231"/>
      <c r="P100" s="231"/>
      <c r="Q100" s="231"/>
      <c r="R100" s="231"/>
      <c r="S100" s="231"/>
      <c r="T100" s="231"/>
      <c r="U100" s="231"/>
      <c r="V100" s="231"/>
      <c r="W100" s="231"/>
      <c r="X100" s="231"/>
      <c r="Y100" s="231"/>
      <c r="Z100" s="231"/>
      <c r="AA100" s="231"/>
      <c r="AB100" s="231"/>
      <c r="AC100" s="231"/>
      <c r="AD100" s="231"/>
      <c r="AE100" s="231"/>
      <c r="AF100" s="231"/>
      <c r="AG100" s="229">
        <f>'část - A - SO - 401'!J30</f>
        <v>0</v>
      </c>
      <c r="AH100" s="230"/>
      <c r="AI100" s="230"/>
      <c r="AJ100" s="230"/>
      <c r="AK100" s="230"/>
      <c r="AL100" s="230"/>
      <c r="AM100" s="230"/>
      <c r="AN100" s="229">
        <f t="shared" si="0"/>
        <v>0</v>
      </c>
      <c r="AO100" s="230"/>
      <c r="AP100" s="230"/>
      <c r="AQ100" s="78" t="s">
        <v>79</v>
      </c>
      <c r="AR100" s="75"/>
      <c r="AS100" s="79">
        <v>0</v>
      </c>
      <c r="AT100" s="80">
        <f t="shared" si="1"/>
        <v>0</v>
      </c>
      <c r="AU100" s="81">
        <f>'část - A - SO - 401'!P119</f>
        <v>0</v>
      </c>
      <c r="AV100" s="80">
        <f>'část - A - SO - 401'!J33</f>
        <v>0</v>
      </c>
      <c r="AW100" s="80">
        <f>'část - A - SO - 401'!J34</f>
        <v>0</v>
      </c>
      <c r="AX100" s="80">
        <f>'část - A - SO - 401'!J35</f>
        <v>0</v>
      </c>
      <c r="AY100" s="80">
        <f>'část - A - SO - 401'!J36</f>
        <v>0</v>
      </c>
      <c r="AZ100" s="80">
        <f>'část - A - SO - 401'!F33</f>
        <v>0</v>
      </c>
      <c r="BA100" s="80">
        <f>'část - A - SO - 401'!F34</f>
        <v>0</v>
      </c>
      <c r="BB100" s="80">
        <f>'část - A - SO - 401'!F35</f>
        <v>0</v>
      </c>
      <c r="BC100" s="80">
        <f>'část - A - SO - 401'!F36</f>
        <v>0</v>
      </c>
      <c r="BD100" s="82">
        <f>'část - A - SO - 401'!F37</f>
        <v>0</v>
      </c>
      <c r="BT100" s="83" t="s">
        <v>80</v>
      </c>
      <c r="BV100" s="83" t="s">
        <v>74</v>
      </c>
      <c r="BW100" s="83" t="s">
        <v>91</v>
      </c>
      <c r="BX100" s="83" t="s">
        <v>4</v>
      </c>
      <c r="CL100" s="83" t="s">
        <v>1</v>
      </c>
      <c r="CM100" s="83" t="s">
        <v>82</v>
      </c>
    </row>
    <row r="101" spans="1:91" s="6" customFormat="1" ht="16.5" customHeight="1">
      <c r="A101" s="74" t="s">
        <v>76</v>
      </c>
      <c r="B101" s="75"/>
      <c r="C101" s="76"/>
      <c r="D101" s="231" t="s">
        <v>77</v>
      </c>
      <c r="E101" s="231"/>
      <c r="F101" s="231"/>
      <c r="G101" s="231"/>
      <c r="H101" s="231"/>
      <c r="I101" s="77"/>
      <c r="J101" s="231" t="s">
        <v>92</v>
      </c>
      <c r="K101" s="231"/>
      <c r="L101" s="231"/>
      <c r="M101" s="231"/>
      <c r="N101" s="231"/>
      <c r="O101" s="231"/>
      <c r="P101" s="231"/>
      <c r="Q101" s="231"/>
      <c r="R101" s="231"/>
      <c r="S101" s="231"/>
      <c r="T101" s="231"/>
      <c r="U101" s="231"/>
      <c r="V101" s="231"/>
      <c r="W101" s="231"/>
      <c r="X101" s="231"/>
      <c r="Y101" s="231"/>
      <c r="Z101" s="231"/>
      <c r="AA101" s="231"/>
      <c r="AB101" s="231"/>
      <c r="AC101" s="231"/>
      <c r="AD101" s="231"/>
      <c r="AE101" s="231"/>
      <c r="AF101" s="231"/>
      <c r="AG101" s="229">
        <f>'část A -  VRN'!J30</f>
        <v>0</v>
      </c>
      <c r="AH101" s="230"/>
      <c r="AI101" s="230"/>
      <c r="AJ101" s="230"/>
      <c r="AK101" s="230"/>
      <c r="AL101" s="230"/>
      <c r="AM101" s="230"/>
      <c r="AN101" s="229">
        <f t="shared" si="0"/>
        <v>0</v>
      </c>
      <c r="AO101" s="230"/>
      <c r="AP101" s="230"/>
      <c r="AQ101" s="78" t="s">
        <v>79</v>
      </c>
      <c r="AR101" s="75"/>
      <c r="AS101" s="89">
        <v>0</v>
      </c>
      <c r="AT101" s="90">
        <f t="shared" si="1"/>
        <v>0</v>
      </c>
      <c r="AU101" s="91">
        <f>'část A -  VRN'!P119</f>
        <v>0</v>
      </c>
      <c r="AV101" s="90">
        <f>'část A -  VRN'!J33</f>
        <v>0</v>
      </c>
      <c r="AW101" s="90">
        <f>'část A -  VRN'!J34</f>
        <v>0</v>
      </c>
      <c r="AX101" s="90">
        <f>'část A -  VRN'!J35</f>
        <v>0</v>
      </c>
      <c r="AY101" s="90">
        <f>'část A -  VRN'!J36</f>
        <v>0</v>
      </c>
      <c r="AZ101" s="90">
        <f>'část A -  VRN'!F33</f>
        <v>0</v>
      </c>
      <c r="BA101" s="90">
        <f>'část A -  VRN'!F34</f>
        <v>0</v>
      </c>
      <c r="BB101" s="90">
        <f>'část A -  VRN'!F35</f>
        <v>0</v>
      </c>
      <c r="BC101" s="90">
        <f>'část A -  VRN'!F36</f>
        <v>0</v>
      </c>
      <c r="BD101" s="92">
        <f>'část A -  VRN'!F37</f>
        <v>0</v>
      </c>
      <c r="BT101" s="83" t="s">
        <v>80</v>
      </c>
      <c r="BV101" s="83" t="s">
        <v>74</v>
      </c>
      <c r="BW101" s="83" t="s">
        <v>93</v>
      </c>
      <c r="BX101" s="83" t="s">
        <v>4</v>
      </c>
      <c r="CL101" s="83" t="s">
        <v>1</v>
      </c>
      <c r="CM101" s="83" t="s">
        <v>82</v>
      </c>
    </row>
    <row r="102" spans="1:91" s="1" customFormat="1" ht="30" customHeight="1">
      <c r="B102" s="32"/>
      <c r="AR102" s="32"/>
    </row>
    <row r="103" spans="1:91" s="1" customFormat="1" ht="6.95" customHeight="1">
      <c r="B103" s="44"/>
      <c r="C103" s="45"/>
      <c r="D103" s="45"/>
      <c r="E103" s="45"/>
      <c r="F103" s="45"/>
      <c r="G103" s="45"/>
      <c r="H103" s="45"/>
      <c r="I103" s="45"/>
      <c r="J103" s="45"/>
      <c r="K103" s="45"/>
      <c r="L103" s="45"/>
      <c r="M103" s="45"/>
      <c r="N103" s="45"/>
      <c r="O103" s="45"/>
      <c r="P103" s="45"/>
      <c r="Q103" s="45"/>
      <c r="R103" s="45"/>
      <c r="S103" s="45"/>
      <c r="T103" s="45"/>
      <c r="U103" s="45"/>
      <c r="V103" s="45"/>
      <c r="W103" s="45"/>
      <c r="X103" s="45"/>
      <c r="Y103" s="45"/>
      <c r="Z103" s="45"/>
      <c r="AA103" s="45"/>
      <c r="AB103" s="45"/>
      <c r="AC103" s="45"/>
      <c r="AD103" s="45"/>
      <c r="AE103" s="45"/>
      <c r="AF103" s="45"/>
      <c r="AG103" s="45"/>
      <c r="AH103" s="45"/>
      <c r="AI103" s="45"/>
      <c r="AJ103" s="45"/>
      <c r="AK103" s="45"/>
      <c r="AL103" s="45"/>
      <c r="AM103" s="45"/>
      <c r="AN103" s="45"/>
      <c r="AO103" s="45"/>
      <c r="AP103" s="45"/>
      <c r="AQ103" s="45"/>
      <c r="AR103" s="32"/>
    </row>
  </sheetData>
  <mergeCells count="66">
    <mergeCell ref="AS89:AT91"/>
    <mergeCell ref="AM90:AP90"/>
    <mergeCell ref="C92:G92"/>
    <mergeCell ref="AG92:AM92"/>
    <mergeCell ref="AN92:AP92"/>
    <mergeCell ref="I92:AF92"/>
    <mergeCell ref="AN95:AP95"/>
    <mergeCell ref="D95:H95"/>
    <mergeCell ref="J95:AF95"/>
    <mergeCell ref="AG95:AM95"/>
    <mergeCell ref="AG94:AM94"/>
    <mergeCell ref="AN94:AP94"/>
    <mergeCell ref="D96:H96"/>
    <mergeCell ref="J96:AF96"/>
    <mergeCell ref="AN96:AP96"/>
    <mergeCell ref="AG96:AM96"/>
    <mergeCell ref="K97:AF97"/>
    <mergeCell ref="AN97:AP97"/>
    <mergeCell ref="E97:I97"/>
    <mergeCell ref="AG97:AM97"/>
    <mergeCell ref="D98:H98"/>
    <mergeCell ref="J98:AF98"/>
    <mergeCell ref="AN99:AP99"/>
    <mergeCell ref="AG99:AM99"/>
    <mergeCell ref="D99:H99"/>
    <mergeCell ref="J99:AF99"/>
    <mergeCell ref="D100:H100"/>
    <mergeCell ref="J100:AF100"/>
    <mergeCell ref="AN101:AP101"/>
    <mergeCell ref="AG101:AM101"/>
    <mergeCell ref="D101:H101"/>
    <mergeCell ref="J101:AF101"/>
    <mergeCell ref="W30:AE30"/>
    <mergeCell ref="AK30:AO30"/>
    <mergeCell ref="L30:P30"/>
    <mergeCell ref="W31:AE31"/>
    <mergeCell ref="AN100:AP100"/>
    <mergeCell ref="AG100:AM100"/>
    <mergeCell ref="AG98:AM98"/>
    <mergeCell ref="AN98:AP98"/>
    <mergeCell ref="L85:AJ85"/>
    <mergeCell ref="AM87:AN87"/>
    <mergeCell ref="AM89:AP89"/>
    <mergeCell ref="AK26:AO26"/>
    <mergeCell ref="L28:P28"/>
    <mergeCell ref="W28:AE28"/>
    <mergeCell ref="AK28:AO28"/>
    <mergeCell ref="AK29:AO29"/>
    <mergeCell ref="W29:AE29"/>
    <mergeCell ref="L29:P29"/>
    <mergeCell ref="AR2:BE2"/>
    <mergeCell ref="L33:P33"/>
    <mergeCell ref="W33:AE33"/>
    <mergeCell ref="AK33:AO33"/>
    <mergeCell ref="AK35:AO35"/>
    <mergeCell ref="X35:AB35"/>
    <mergeCell ref="L31:P31"/>
    <mergeCell ref="AK31:AO31"/>
    <mergeCell ref="L32:P32"/>
    <mergeCell ref="W32:AE32"/>
    <mergeCell ref="AK32:AO32"/>
    <mergeCell ref="BE5:BE34"/>
    <mergeCell ref="K5:AJ5"/>
    <mergeCell ref="K6:AJ6"/>
    <mergeCell ref="E14:AJ14"/>
    <mergeCell ref="E23:AN23"/>
  </mergeCells>
  <hyperlinks>
    <hyperlink ref="A95" location="'část - A - SO - 101 - kom...'!C2" display="/" xr:uid="{00000000-0004-0000-0000-000000000000}"/>
    <hyperlink ref="A97" location="'SO 201 - Most na ulici u ...'!C2" display="/" xr:uid="{00000000-0004-0000-0000-000001000000}"/>
    <hyperlink ref="A98" location="'část - A - S0 - 301'!C2" display="/" xr:uid="{00000000-0004-0000-0000-000002000000}"/>
    <hyperlink ref="A99" location="'část - A - SO - 302 - Pře...'!C2" display="/" xr:uid="{00000000-0004-0000-0000-000003000000}"/>
    <hyperlink ref="A100" location="'část - A - SO - 401'!C2" display="/" xr:uid="{00000000-0004-0000-0000-000004000000}"/>
    <hyperlink ref="A101" location="'část A -  VRN'!C2" display="/" xr:uid="{00000000-0004-0000-0000-000005000000}"/>
  </hyperlink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2:BM425"/>
  <sheetViews>
    <sheetView showGridLines="0" workbookViewId="0">
      <selection activeCell="K367" sqref="K367"/>
    </sheetView>
  </sheetViews>
  <sheetFormatPr defaultRowHeight="11.25"/>
  <cols>
    <col min="1" max="1" width="8.33203125" customWidth="1"/>
    <col min="2" max="2" width="1.1640625" customWidth="1"/>
    <col min="3" max="3" width="4.1640625" customWidth="1"/>
    <col min="4" max="4" width="4.33203125" customWidth="1"/>
    <col min="5" max="5" width="17.1640625" customWidth="1"/>
    <col min="6" max="6" width="100.83203125" customWidth="1"/>
    <col min="7" max="7" width="7.5" customWidth="1"/>
    <col min="8" max="8" width="14" customWidth="1"/>
    <col min="9" max="9" width="15.83203125" customWidth="1"/>
    <col min="10" max="11" width="22.33203125"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c r="L2" s="209" t="s">
        <v>5</v>
      </c>
      <c r="M2" s="210"/>
      <c r="N2" s="210"/>
      <c r="O2" s="210"/>
      <c r="P2" s="210"/>
      <c r="Q2" s="210"/>
      <c r="R2" s="210"/>
      <c r="S2" s="210"/>
      <c r="T2" s="210"/>
      <c r="U2" s="210"/>
      <c r="V2" s="210"/>
      <c r="AT2" s="17" t="s">
        <v>81</v>
      </c>
    </row>
    <row r="3" spans="2:46" ht="6.95" customHeight="1">
      <c r="B3" s="18"/>
      <c r="C3" s="19"/>
      <c r="D3" s="19"/>
      <c r="E3" s="19"/>
      <c r="F3" s="19"/>
      <c r="G3" s="19"/>
      <c r="H3" s="19"/>
      <c r="I3" s="19"/>
      <c r="J3" s="19"/>
      <c r="K3" s="19"/>
      <c r="L3" s="20"/>
      <c r="AT3" s="17" t="s">
        <v>82</v>
      </c>
    </row>
    <row r="4" spans="2:46" ht="24.95" customHeight="1">
      <c r="B4" s="20"/>
      <c r="D4" s="21" t="s">
        <v>94</v>
      </c>
      <c r="L4" s="20"/>
      <c r="M4" s="93" t="s">
        <v>10</v>
      </c>
      <c r="AT4" s="17" t="s">
        <v>3</v>
      </c>
    </row>
    <row r="5" spans="2:46" ht="6.95" customHeight="1">
      <c r="B5" s="20"/>
      <c r="L5" s="20"/>
    </row>
    <row r="6" spans="2:46" ht="12" customHeight="1">
      <c r="B6" s="20"/>
      <c r="D6" s="27" t="s">
        <v>16</v>
      </c>
      <c r="L6" s="20"/>
    </row>
    <row r="7" spans="2:46" ht="16.5" customHeight="1">
      <c r="B7" s="20"/>
      <c r="E7" s="253" t="str">
        <f>'Rekapitulace stavby'!K6</f>
        <v>PD - Regenerace sídliště Nádražní II etapa - ČÁST A</v>
      </c>
      <c r="F7" s="254"/>
      <c r="G7" s="254"/>
      <c r="H7" s="254"/>
      <c r="L7" s="20"/>
    </row>
    <row r="8" spans="2:46" s="1" customFormat="1" ht="12" customHeight="1">
      <c r="B8" s="32"/>
      <c r="D8" s="27" t="s">
        <v>95</v>
      </c>
      <c r="L8" s="32"/>
    </row>
    <row r="9" spans="2:46" s="1" customFormat="1" ht="16.5" customHeight="1">
      <c r="B9" s="32"/>
      <c r="E9" s="243" t="s">
        <v>96</v>
      </c>
      <c r="F9" s="252"/>
      <c r="G9" s="252"/>
      <c r="H9" s="252"/>
      <c r="L9" s="32"/>
    </row>
    <row r="10" spans="2:46" s="1" customFormat="1">
      <c r="B10" s="32"/>
      <c r="L10" s="32"/>
    </row>
    <row r="11" spans="2:46" s="1" customFormat="1" ht="12" customHeight="1">
      <c r="B11" s="32"/>
      <c r="D11" s="27" t="s">
        <v>18</v>
      </c>
      <c r="F11" s="25" t="s">
        <v>1</v>
      </c>
      <c r="I11" s="27" t="s">
        <v>19</v>
      </c>
      <c r="J11" s="25" t="s">
        <v>1</v>
      </c>
      <c r="L11" s="32"/>
    </row>
    <row r="12" spans="2:46" s="1" customFormat="1" ht="12" customHeight="1">
      <c r="B12" s="32"/>
      <c r="D12" s="27" t="s">
        <v>20</v>
      </c>
      <c r="F12" s="25" t="s">
        <v>21</v>
      </c>
      <c r="I12" s="27" t="s">
        <v>22</v>
      </c>
      <c r="J12" s="52">
        <f>'Rekapitulace stavby'!AN8</f>
        <v>45149</v>
      </c>
      <c r="L12" s="32"/>
    </row>
    <row r="13" spans="2:46" s="1" customFormat="1" ht="10.9" customHeight="1">
      <c r="B13" s="32"/>
      <c r="L13" s="32"/>
    </row>
    <row r="14" spans="2:46" s="1" customFormat="1" ht="12" customHeight="1">
      <c r="B14" s="32"/>
      <c r="D14" s="27" t="s">
        <v>23</v>
      </c>
      <c r="I14" s="27" t="s">
        <v>24</v>
      </c>
      <c r="J14" s="25" t="str">
        <f>IF('Rekapitulace stavby'!AN10="","",'Rekapitulace stavby'!AN10)</f>
        <v/>
      </c>
      <c r="L14" s="32"/>
    </row>
    <row r="15" spans="2:46" s="1" customFormat="1" ht="18" customHeight="1">
      <c r="B15" s="32"/>
      <c r="E15" s="25" t="str">
        <f>IF('Rekapitulace stavby'!E11="","",'Rekapitulace stavby'!E11)</f>
        <v xml:space="preserve"> </v>
      </c>
      <c r="I15" s="27" t="s">
        <v>25</v>
      </c>
      <c r="J15" s="25" t="str">
        <f>IF('Rekapitulace stavby'!AN11="","",'Rekapitulace stavby'!AN11)</f>
        <v/>
      </c>
      <c r="L15" s="32"/>
    </row>
    <row r="16" spans="2:46" s="1" customFormat="1" ht="6.95" customHeight="1">
      <c r="B16" s="32"/>
      <c r="L16" s="32"/>
    </row>
    <row r="17" spans="2:12" s="1" customFormat="1" ht="12" customHeight="1">
      <c r="B17" s="32"/>
      <c r="D17" s="27" t="s">
        <v>26</v>
      </c>
      <c r="I17" s="27" t="s">
        <v>24</v>
      </c>
      <c r="J17" s="28" t="str">
        <f>'Rekapitulace stavby'!AN13</f>
        <v>Vyplň údaj</v>
      </c>
      <c r="L17" s="32"/>
    </row>
    <row r="18" spans="2:12" s="1" customFormat="1" ht="18" customHeight="1">
      <c r="B18" s="32"/>
      <c r="E18" s="255" t="str">
        <f>'Rekapitulace stavby'!E14</f>
        <v>Vyplň údaj</v>
      </c>
      <c r="F18" s="221"/>
      <c r="G18" s="221"/>
      <c r="H18" s="221"/>
      <c r="I18" s="27" t="s">
        <v>25</v>
      </c>
      <c r="J18" s="28" t="str">
        <f>'Rekapitulace stavby'!AN14</f>
        <v>Vyplň údaj</v>
      </c>
      <c r="L18" s="32"/>
    </row>
    <row r="19" spans="2:12" s="1" customFormat="1" ht="6.95" customHeight="1">
      <c r="B19" s="32"/>
      <c r="L19" s="32"/>
    </row>
    <row r="20" spans="2:12" s="1" customFormat="1" ht="12" customHeight="1">
      <c r="B20" s="32"/>
      <c r="D20" s="27" t="s">
        <v>28</v>
      </c>
      <c r="I20" s="27" t="s">
        <v>24</v>
      </c>
      <c r="J20" s="25" t="str">
        <f>IF('Rekapitulace stavby'!AN16="","",'Rekapitulace stavby'!AN16)</f>
        <v/>
      </c>
      <c r="L20" s="32"/>
    </row>
    <row r="21" spans="2:12" s="1" customFormat="1" ht="18" customHeight="1">
      <c r="B21" s="32"/>
      <c r="E21" s="25" t="str">
        <f>IF('Rekapitulace stavby'!E17="","",'Rekapitulace stavby'!E17)</f>
        <v xml:space="preserve"> </v>
      </c>
      <c r="I21" s="27" t="s">
        <v>25</v>
      </c>
      <c r="J21" s="25" t="str">
        <f>IF('Rekapitulace stavby'!AN17="","",'Rekapitulace stavby'!AN17)</f>
        <v/>
      </c>
      <c r="L21" s="32"/>
    </row>
    <row r="22" spans="2:12" s="1" customFormat="1" ht="6.95" customHeight="1">
      <c r="B22" s="32"/>
      <c r="L22" s="32"/>
    </row>
    <row r="23" spans="2:12" s="1" customFormat="1" ht="12" customHeight="1">
      <c r="B23" s="32"/>
      <c r="D23" s="27" t="s">
        <v>30</v>
      </c>
      <c r="I23" s="27" t="s">
        <v>24</v>
      </c>
      <c r="J23" s="25" t="str">
        <f>IF('Rekapitulace stavby'!AN19="","",'Rekapitulace stavby'!AN19)</f>
        <v/>
      </c>
      <c r="L23" s="32"/>
    </row>
    <row r="24" spans="2:12" s="1" customFormat="1" ht="18" customHeight="1">
      <c r="B24" s="32"/>
      <c r="E24" s="25" t="str">
        <f>IF('Rekapitulace stavby'!E20="","",'Rekapitulace stavby'!E20)</f>
        <v xml:space="preserve"> </v>
      </c>
      <c r="I24" s="27" t="s">
        <v>25</v>
      </c>
      <c r="J24" s="25" t="str">
        <f>IF('Rekapitulace stavby'!AN20="","",'Rekapitulace stavby'!AN20)</f>
        <v/>
      </c>
      <c r="L24" s="32"/>
    </row>
    <row r="25" spans="2:12" s="1" customFormat="1" ht="6.95" customHeight="1">
      <c r="B25" s="32"/>
      <c r="L25" s="32"/>
    </row>
    <row r="26" spans="2:12" s="1" customFormat="1" ht="12" customHeight="1">
      <c r="B26" s="32"/>
      <c r="D26" s="27" t="s">
        <v>31</v>
      </c>
      <c r="L26" s="32"/>
    </row>
    <row r="27" spans="2:12" s="7" customFormat="1" ht="16.5" customHeight="1">
      <c r="B27" s="94"/>
      <c r="E27" s="225" t="s">
        <v>1</v>
      </c>
      <c r="F27" s="225"/>
      <c r="G27" s="225"/>
      <c r="H27" s="225"/>
      <c r="L27" s="94"/>
    </row>
    <row r="28" spans="2:12" s="1" customFormat="1" ht="6.95" customHeight="1">
      <c r="B28" s="32"/>
      <c r="L28" s="32"/>
    </row>
    <row r="29" spans="2:12" s="1" customFormat="1" ht="6.95" customHeight="1">
      <c r="B29" s="32"/>
      <c r="D29" s="53"/>
      <c r="E29" s="53"/>
      <c r="F29" s="53"/>
      <c r="G29" s="53"/>
      <c r="H29" s="53"/>
      <c r="I29" s="53"/>
      <c r="J29" s="53"/>
      <c r="K29" s="53"/>
      <c r="L29" s="32"/>
    </row>
    <row r="30" spans="2:12" s="1" customFormat="1" ht="25.35" customHeight="1">
      <c r="B30" s="32"/>
      <c r="D30" s="95" t="s">
        <v>32</v>
      </c>
      <c r="J30" s="66">
        <f>ROUND(J124, 2)</f>
        <v>0</v>
      </c>
      <c r="L30" s="32"/>
    </row>
    <row r="31" spans="2:12" s="1" customFormat="1" ht="6.95" customHeight="1">
      <c r="B31" s="32"/>
      <c r="D31" s="53"/>
      <c r="E31" s="53"/>
      <c r="F31" s="53"/>
      <c r="G31" s="53"/>
      <c r="H31" s="53"/>
      <c r="I31" s="53"/>
      <c r="J31" s="53"/>
      <c r="K31" s="53"/>
      <c r="L31" s="32"/>
    </row>
    <row r="32" spans="2:12" s="1" customFormat="1" ht="14.45" customHeight="1">
      <c r="B32" s="32"/>
      <c r="F32" s="35" t="s">
        <v>34</v>
      </c>
      <c r="I32" s="35" t="s">
        <v>33</v>
      </c>
      <c r="J32" s="35" t="s">
        <v>35</v>
      </c>
      <c r="L32" s="32"/>
    </row>
    <row r="33" spans="2:12" s="1" customFormat="1" ht="14.45" customHeight="1">
      <c r="B33" s="32"/>
      <c r="D33" s="55" t="s">
        <v>36</v>
      </c>
      <c r="E33" s="27" t="s">
        <v>37</v>
      </c>
      <c r="F33" s="86">
        <f>ROUND((SUM(BE124:BE424)),  2)</f>
        <v>0</v>
      </c>
      <c r="I33" s="96">
        <v>0.21</v>
      </c>
      <c r="J33" s="86">
        <f>ROUND(((SUM(BE124:BE424))*I33),  2)</f>
        <v>0</v>
      </c>
      <c r="L33" s="32"/>
    </row>
    <row r="34" spans="2:12" s="1" customFormat="1" ht="14.45" customHeight="1">
      <c r="B34" s="32"/>
      <c r="E34" s="27" t="s">
        <v>38</v>
      </c>
      <c r="F34" s="86">
        <f>ROUND((SUM(BF124:BF424)),  2)</f>
        <v>0</v>
      </c>
      <c r="I34" s="96">
        <v>0.15</v>
      </c>
      <c r="J34" s="86">
        <f>ROUND(((SUM(BF124:BF424))*I34),  2)</f>
        <v>0</v>
      </c>
      <c r="L34" s="32"/>
    </row>
    <row r="35" spans="2:12" s="1" customFormat="1" ht="14.45" hidden="1" customHeight="1">
      <c r="B35" s="32"/>
      <c r="E35" s="27" t="s">
        <v>39</v>
      </c>
      <c r="F35" s="86">
        <f>ROUND((SUM(BG124:BG424)),  2)</f>
        <v>0</v>
      </c>
      <c r="I35" s="96">
        <v>0.21</v>
      </c>
      <c r="J35" s="86">
        <f>0</f>
        <v>0</v>
      </c>
      <c r="L35" s="32"/>
    </row>
    <row r="36" spans="2:12" s="1" customFormat="1" ht="14.45" hidden="1" customHeight="1">
      <c r="B36" s="32"/>
      <c r="E36" s="27" t="s">
        <v>40</v>
      </c>
      <c r="F36" s="86">
        <f>ROUND((SUM(BH124:BH424)),  2)</f>
        <v>0</v>
      </c>
      <c r="I36" s="96">
        <v>0.15</v>
      </c>
      <c r="J36" s="86">
        <f>0</f>
        <v>0</v>
      </c>
      <c r="L36" s="32"/>
    </row>
    <row r="37" spans="2:12" s="1" customFormat="1" ht="14.45" hidden="1" customHeight="1">
      <c r="B37" s="32"/>
      <c r="E37" s="27" t="s">
        <v>41</v>
      </c>
      <c r="F37" s="86">
        <f>ROUND((SUM(BI124:BI424)),  2)</f>
        <v>0</v>
      </c>
      <c r="I37" s="96">
        <v>0</v>
      </c>
      <c r="J37" s="86">
        <f>0</f>
        <v>0</v>
      </c>
      <c r="L37" s="32"/>
    </row>
    <row r="38" spans="2:12" s="1" customFormat="1" ht="6.95" customHeight="1">
      <c r="B38" s="32"/>
      <c r="L38" s="32"/>
    </row>
    <row r="39" spans="2:12" s="1" customFormat="1" ht="25.35" customHeight="1">
      <c r="B39" s="32"/>
      <c r="C39" s="97"/>
      <c r="D39" s="98" t="s">
        <v>42</v>
      </c>
      <c r="E39" s="57"/>
      <c r="F39" s="57"/>
      <c r="G39" s="99" t="s">
        <v>43</v>
      </c>
      <c r="H39" s="100" t="s">
        <v>44</v>
      </c>
      <c r="I39" s="57"/>
      <c r="J39" s="101">
        <f>SUM(J30:J37)</f>
        <v>0</v>
      </c>
      <c r="K39" s="102"/>
      <c r="L39" s="32"/>
    </row>
    <row r="40" spans="2:12" s="1" customFormat="1" ht="14.45" customHeight="1">
      <c r="B40" s="32"/>
      <c r="L40" s="32"/>
    </row>
    <row r="41" spans="2:12" ht="14.45" customHeight="1">
      <c r="B41" s="20"/>
      <c r="L41" s="20"/>
    </row>
    <row r="42" spans="2:12" ht="14.45" customHeight="1">
      <c r="B42" s="20"/>
      <c r="L42" s="20"/>
    </row>
    <row r="43" spans="2:12" ht="14.45" customHeight="1">
      <c r="B43" s="20"/>
      <c r="L43" s="20"/>
    </row>
    <row r="44" spans="2:12" ht="14.45" customHeight="1">
      <c r="B44" s="20"/>
      <c r="L44" s="20"/>
    </row>
    <row r="45" spans="2:12" ht="14.45" customHeight="1">
      <c r="B45" s="20"/>
      <c r="L45" s="20"/>
    </row>
    <row r="46" spans="2:12" ht="14.45" customHeight="1">
      <c r="B46" s="20"/>
      <c r="L46" s="20"/>
    </row>
    <row r="47" spans="2:12" ht="14.45" customHeight="1">
      <c r="B47" s="20"/>
      <c r="L47" s="20"/>
    </row>
    <row r="48" spans="2:12" ht="14.45" customHeight="1">
      <c r="B48" s="20"/>
      <c r="L48" s="20"/>
    </row>
    <row r="49" spans="2:12" ht="14.45" customHeight="1">
      <c r="B49" s="20"/>
      <c r="L49" s="20"/>
    </row>
    <row r="50" spans="2:12" s="1" customFormat="1" ht="14.45" customHeight="1">
      <c r="B50" s="32"/>
      <c r="D50" s="41" t="s">
        <v>45</v>
      </c>
      <c r="E50" s="42"/>
      <c r="F50" s="42"/>
      <c r="G50" s="41" t="s">
        <v>46</v>
      </c>
      <c r="H50" s="42"/>
      <c r="I50" s="42"/>
      <c r="J50" s="42"/>
      <c r="K50" s="42"/>
      <c r="L50" s="32"/>
    </row>
    <row r="51" spans="2:12">
      <c r="B51" s="20"/>
      <c r="L51" s="20"/>
    </row>
    <row r="52" spans="2:12">
      <c r="B52" s="20"/>
      <c r="L52" s="20"/>
    </row>
    <row r="53" spans="2:12">
      <c r="B53" s="20"/>
      <c r="L53" s="20"/>
    </row>
    <row r="54" spans="2:12">
      <c r="B54" s="20"/>
      <c r="L54" s="20"/>
    </row>
    <row r="55" spans="2:12">
      <c r="B55" s="20"/>
      <c r="L55" s="20"/>
    </row>
    <row r="56" spans="2:12">
      <c r="B56" s="20"/>
      <c r="L56" s="20"/>
    </row>
    <row r="57" spans="2:12">
      <c r="B57" s="20"/>
      <c r="L57" s="20"/>
    </row>
    <row r="58" spans="2:12">
      <c r="B58" s="20"/>
      <c r="L58" s="20"/>
    </row>
    <row r="59" spans="2:12">
      <c r="B59" s="20"/>
      <c r="L59" s="20"/>
    </row>
    <row r="60" spans="2:12">
      <c r="B60" s="20"/>
      <c r="L60" s="20"/>
    </row>
    <row r="61" spans="2:12" s="1" customFormat="1" ht="12.75">
      <c r="B61" s="32"/>
      <c r="D61" s="43" t="s">
        <v>47</v>
      </c>
      <c r="E61" s="34"/>
      <c r="F61" s="103" t="s">
        <v>48</v>
      </c>
      <c r="G61" s="43" t="s">
        <v>47</v>
      </c>
      <c r="H61" s="34"/>
      <c r="I61" s="34"/>
      <c r="J61" s="104" t="s">
        <v>48</v>
      </c>
      <c r="K61" s="34"/>
      <c r="L61" s="32"/>
    </row>
    <row r="62" spans="2:12">
      <c r="B62" s="20"/>
      <c r="L62" s="20"/>
    </row>
    <row r="63" spans="2:12">
      <c r="B63" s="20"/>
      <c r="L63" s="20"/>
    </row>
    <row r="64" spans="2:12">
      <c r="B64" s="20"/>
      <c r="L64" s="20"/>
    </row>
    <row r="65" spans="2:12" s="1" customFormat="1" ht="12.75">
      <c r="B65" s="32"/>
      <c r="D65" s="41" t="s">
        <v>49</v>
      </c>
      <c r="E65" s="42"/>
      <c r="F65" s="42"/>
      <c r="G65" s="41" t="s">
        <v>50</v>
      </c>
      <c r="H65" s="42"/>
      <c r="I65" s="42"/>
      <c r="J65" s="42"/>
      <c r="K65" s="42"/>
      <c r="L65" s="32"/>
    </row>
    <row r="66" spans="2:12">
      <c r="B66" s="20"/>
      <c r="L66" s="20"/>
    </row>
    <row r="67" spans="2:12">
      <c r="B67" s="20"/>
      <c r="L67" s="20"/>
    </row>
    <row r="68" spans="2:12">
      <c r="B68" s="20"/>
      <c r="L68" s="20"/>
    </row>
    <row r="69" spans="2:12">
      <c r="B69" s="20"/>
      <c r="L69" s="20"/>
    </row>
    <row r="70" spans="2:12">
      <c r="B70" s="20"/>
      <c r="L70" s="20"/>
    </row>
    <row r="71" spans="2:12">
      <c r="B71" s="20"/>
      <c r="L71" s="20"/>
    </row>
    <row r="72" spans="2:12">
      <c r="B72" s="20"/>
      <c r="L72" s="20"/>
    </row>
    <row r="73" spans="2:12">
      <c r="B73" s="20"/>
      <c r="L73" s="20"/>
    </row>
    <row r="74" spans="2:12">
      <c r="B74" s="20"/>
      <c r="L74" s="20"/>
    </row>
    <row r="75" spans="2:12">
      <c r="B75" s="20"/>
      <c r="L75" s="20"/>
    </row>
    <row r="76" spans="2:12" s="1" customFormat="1" ht="12.75">
      <c r="B76" s="32"/>
      <c r="D76" s="43" t="s">
        <v>47</v>
      </c>
      <c r="E76" s="34"/>
      <c r="F76" s="103" t="s">
        <v>48</v>
      </c>
      <c r="G76" s="43" t="s">
        <v>47</v>
      </c>
      <c r="H76" s="34"/>
      <c r="I76" s="34"/>
      <c r="J76" s="104" t="s">
        <v>48</v>
      </c>
      <c r="K76" s="34"/>
      <c r="L76" s="32"/>
    </row>
    <row r="77" spans="2:12" s="1" customFormat="1" ht="14.45" customHeight="1">
      <c r="B77" s="44"/>
      <c r="C77" s="45"/>
      <c r="D77" s="45"/>
      <c r="E77" s="45"/>
      <c r="F77" s="45"/>
      <c r="G77" s="45"/>
      <c r="H77" s="45"/>
      <c r="I77" s="45"/>
      <c r="J77" s="45"/>
      <c r="K77" s="45"/>
      <c r="L77" s="32"/>
    </row>
    <row r="81" spans="2:47" s="1" customFormat="1" ht="6.95" customHeight="1">
      <c r="B81" s="46"/>
      <c r="C81" s="47"/>
      <c r="D81" s="47"/>
      <c r="E81" s="47"/>
      <c r="F81" s="47"/>
      <c r="G81" s="47"/>
      <c r="H81" s="47"/>
      <c r="I81" s="47"/>
      <c r="J81" s="47"/>
      <c r="K81" s="47"/>
      <c r="L81" s="32"/>
    </row>
    <row r="82" spans="2:47" s="1" customFormat="1" ht="24.95" customHeight="1">
      <c r="B82" s="32"/>
      <c r="C82" s="21" t="s">
        <v>97</v>
      </c>
      <c r="L82" s="32"/>
    </row>
    <row r="83" spans="2:47" s="1" customFormat="1" ht="6.95" customHeight="1">
      <c r="B83" s="32"/>
      <c r="L83" s="32"/>
    </row>
    <row r="84" spans="2:47" s="1" customFormat="1" ht="12" customHeight="1">
      <c r="B84" s="32"/>
      <c r="C84" s="27" t="s">
        <v>16</v>
      </c>
      <c r="L84" s="32"/>
    </row>
    <row r="85" spans="2:47" s="1" customFormat="1" ht="16.5" customHeight="1">
      <c r="B85" s="32"/>
      <c r="E85" s="253" t="str">
        <f>E7</f>
        <v>PD - Regenerace sídliště Nádražní II etapa - ČÁST A</v>
      </c>
      <c r="F85" s="254"/>
      <c r="G85" s="254"/>
      <c r="H85" s="254"/>
      <c r="L85" s="32"/>
    </row>
    <row r="86" spans="2:47" s="1" customFormat="1" ht="12" customHeight="1">
      <c r="B86" s="32"/>
      <c r="C86" s="27" t="s">
        <v>95</v>
      </c>
      <c r="L86" s="32"/>
    </row>
    <row r="87" spans="2:47" s="1" customFormat="1" ht="16.5" customHeight="1">
      <c r="B87" s="32"/>
      <c r="E87" s="243" t="str">
        <f>E9</f>
        <v>část - A - SO - 101 - komunikace</v>
      </c>
      <c r="F87" s="252"/>
      <c r="G87" s="252"/>
      <c r="H87" s="252"/>
      <c r="L87" s="32"/>
    </row>
    <row r="88" spans="2:47" s="1" customFormat="1" ht="6.95" customHeight="1">
      <c r="B88" s="32"/>
      <c r="L88" s="32"/>
    </row>
    <row r="89" spans="2:47" s="1" customFormat="1" ht="12" customHeight="1">
      <c r="B89" s="32"/>
      <c r="C89" s="27" t="s">
        <v>20</v>
      </c>
      <c r="F89" s="25" t="str">
        <f>F12</f>
        <v xml:space="preserve"> </v>
      </c>
      <c r="I89" s="27" t="s">
        <v>22</v>
      </c>
      <c r="J89" s="52">
        <f>IF(J12="","",J12)</f>
        <v>45149</v>
      </c>
      <c r="L89" s="32"/>
    </row>
    <row r="90" spans="2:47" s="1" customFormat="1" ht="6.95" customHeight="1">
      <c r="B90" s="32"/>
      <c r="L90" s="32"/>
    </row>
    <row r="91" spans="2:47" s="1" customFormat="1" ht="15.2" customHeight="1">
      <c r="B91" s="32"/>
      <c r="C91" s="27" t="s">
        <v>23</v>
      </c>
      <c r="F91" s="25" t="str">
        <f>E15</f>
        <v xml:space="preserve"> </v>
      </c>
      <c r="I91" s="27" t="s">
        <v>28</v>
      </c>
      <c r="J91" s="30" t="str">
        <f>E21</f>
        <v xml:space="preserve"> </v>
      </c>
      <c r="L91" s="32"/>
    </row>
    <row r="92" spans="2:47" s="1" customFormat="1" ht="15.2" customHeight="1">
      <c r="B92" s="32"/>
      <c r="C92" s="27" t="s">
        <v>26</v>
      </c>
      <c r="F92" s="25" t="str">
        <f>IF(E18="","",E18)</f>
        <v>Vyplň údaj</v>
      </c>
      <c r="I92" s="27" t="s">
        <v>30</v>
      </c>
      <c r="J92" s="30" t="str">
        <f>E24</f>
        <v xml:space="preserve"> </v>
      </c>
      <c r="L92" s="32"/>
    </row>
    <row r="93" spans="2:47" s="1" customFormat="1" ht="10.35" customHeight="1">
      <c r="B93" s="32"/>
      <c r="L93" s="32"/>
    </row>
    <row r="94" spans="2:47" s="1" customFormat="1" ht="29.25" customHeight="1">
      <c r="B94" s="32"/>
      <c r="C94" s="105" t="s">
        <v>98</v>
      </c>
      <c r="D94" s="97"/>
      <c r="E94" s="97"/>
      <c r="F94" s="97"/>
      <c r="G94" s="97"/>
      <c r="H94" s="97"/>
      <c r="I94" s="97"/>
      <c r="J94" s="106" t="s">
        <v>99</v>
      </c>
      <c r="K94" s="97"/>
      <c r="L94" s="32"/>
    </row>
    <row r="95" spans="2:47" s="1" customFormat="1" ht="10.35" customHeight="1">
      <c r="B95" s="32"/>
      <c r="L95" s="32"/>
    </row>
    <row r="96" spans="2:47" s="1" customFormat="1" ht="22.9" customHeight="1">
      <c r="B96" s="32"/>
      <c r="C96" s="107" t="s">
        <v>100</v>
      </c>
      <c r="J96" s="66">
        <f>J124</f>
        <v>0</v>
      </c>
      <c r="L96" s="32"/>
      <c r="AU96" s="17" t="s">
        <v>101</v>
      </c>
    </row>
    <row r="97" spans="2:12" s="8" customFormat="1" ht="24.95" customHeight="1">
      <c r="B97" s="108"/>
      <c r="D97" s="109" t="s">
        <v>102</v>
      </c>
      <c r="E97" s="110"/>
      <c r="F97" s="110"/>
      <c r="G97" s="110"/>
      <c r="H97" s="110"/>
      <c r="I97" s="110"/>
      <c r="J97" s="111">
        <f>J125</f>
        <v>0</v>
      </c>
      <c r="L97" s="108"/>
    </row>
    <row r="98" spans="2:12" s="9" customFormat="1" ht="19.899999999999999" customHeight="1">
      <c r="B98" s="112"/>
      <c r="D98" s="113" t="s">
        <v>103</v>
      </c>
      <c r="E98" s="114"/>
      <c r="F98" s="114"/>
      <c r="G98" s="114"/>
      <c r="H98" s="114"/>
      <c r="I98" s="114"/>
      <c r="J98" s="115">
        <f>J126</f>
        <v>0</v>
      </c>
      <c r="L98" s="112"/>
    </row>
    <row r="99" spans="2:12" s="9" customFormat="1" ht="19.899999999999999" customHeight="1">
      <c r="B99" s="112"/>
      <c r="D99" s="113" t="s">
        <v>104</v>
      </c>
      <c r="E99" s="114"/>
      <c r="F99" s="114"/>
      <c r="G99" s="114"/>
      <c r="H99" s="114"/>
      <c r="I99" s="114"/>
      <c r="J99" s="115">
        <f>J204</f>
        <v>0</v>
      </c>
      <c r="L99" s="112"/>
    </row>
    <row r="100" spans="2:12" s="9" customFormat="1" ht="19.899999999999999" customHeight="1">
      <c r="B100" s="112"/>
      <c r="D100" s="113" t="s">
        <v>105</v>
      </c>
      <c r="E100" s="114"/>
      <c r="F100" s="114"/>
      <c r="G100" s="114"/>
      <c r="H100" s="114"/>
      <c r="I100" s="114"/>
      <c r="J100" s="115">
        <f>J205</f>
        <v>0</v>
      </c>
      <c r="L100" s="112"/>
    </row>
    <row r="101" spans="2:12" s="9" customFormat="1" ht="19.899999999999999" customHeight="1">
      <c r="B101" s="112"/>
      <c r="D101" s="113" t="s">
        <v>106</v>
      </c>
      <c r="E101" s="114"/>
      <c r="F101" s="114"/>
      <c r="G101" s="114"/>
      <c r="H101" s="114"/>
      <c r="I101" s="114"/>
      <c r="J101" s="115">
        <f>J282</f>
        <v>0</v>
      </c>
      <c r="L101" s="112"/>
    </row>
    <row r="102" spans="2:12" s="9" customFormat="1" ht="19.899999999999999" customHeight="1">
      <c r="B102" s="112"/>
      <c r="D102" s="113" t="s">
        <v>107</v>
      </c>
      <c r="E102" s="114"/>
      <c r="F102" s="114"/>
      <c r="G102" s="114"/>
      <c r="H102" s="114"/>
      <c r="I102" s="114"/>
      <c r="J102" s="115">
        <f>J288</f>
        <v>0</v>
      </c>
      <c r="L102" s="112"/>
    </row>
    <row r="103" spans="2:12" s="9" customFormat="1" ht="19.899999999999999" customHeight="1">
      <c r="B103" s="112"/>
      <c r="D103" s="113" t="s">
        <v>108</v>
      </c>
      <c r="E103" s="114"/>
      <c r="F103" s="114"/>
      <c r="G103" s="114"/>
      <c r="H103" s="114"/>
      <c r="I103" s="114"/>
      <c r="J103" s="115">
        <f>J386</f>
        <v>0</v>
      </c>
      <c r="L103" s="112"/>
    </row>
    <row r="104" spans="2:12" s="9" customFormat="1" ht="19.899999999999999" customHeight="1">
      <c r="B104" s="112"/>
      <c r="D104" s="113" t="s">
        <v>109</v>
      </c>
      <c r="E104" s="114"/>
      <c r="F104" s="114"/>
      <c r="G104" s="114"/>
      <c r="H104" s="114"/>
      <c r="I104" s="114"/>
      <c r="J104" s="115">
        <f>J421</f>
        <v>0</v>
      </c>
      <c r="L104" s="112"/>
    </row>
    <row r="105" spans="2:12" s="1" customFormat="1" ht="21.75" customHeight="1">
      <c r="B105" s="32"/>
      <c r="L105" s="32"/>
    </row>
    <row r="106" spans="2:12" s="1" customFormat="1" ht="6.95" customHeight="1">
      <c r="B106" s="44"/>
      <c r="C106" s="45"/>
      <c r="D106" s="45"/>
      <c r="E106" s="45"/>
      <c r="F106" s="45"/>
      <c r="G106" s="45"/>
      <c r="H106" s="45"/>
      <c r="I106" s="45"/>
      <c r="J106" s="45"/>
      <c r="K106" s="45"/>
      <c r="L106" s="32"/>
    </row>
    <row r="110" spans="2:12" s="1" customFormat="1" ht="6.95" customHeight="1">
      <c r="B110" s="46"/>
      <c r="C110" s="47"/>
      <c r="D110" s="47"/>
      <c r="E110" s="47"/>
      <c r="F110" s="47"/>
      <c r="G110" s="47"/>
      <c r="H110" s="47"/>
      <c r="I110" s="47"/>
      <c r="J110" s="47"/>
      <c r="K110" s="47"/>
      <c r="L110" s="32"/>
    </row>
    <row r="111" spans="2:12" s="1" customFormat="1" ht="24.95" customHeight="1">
      <c r="B111" s="32"/>
      <c r="C111" s="21" t="s">
        <v>110</v>
      </c>
      <c r="L111" s="32"/>
    </row>
    <row r="112" spans="2:12" s="1" customFormat="1" ht="6.95" customHeight="1">
      <c r="B112" s="32"/>
      <c r="L112" s="32"/>
    </row>
    <row r="113" spans="2:65" s="1" customFormat="1" ht="12" customHeight="1">
      <c r="B113" s="32"/>
      <c r="C113" s="27" t="s">
        <v>16</v>
      </c>
      <c r="L113" s="32"/>
    </row>
    <row r="114" spans="2:65" s="1" customFormat="1" ht="16.5" customHeight="1">
      <c r="B114" s="32"/>
      <c r="E114" s="253" t="str">
        <f>E7</f>
        <v>PD - Regenerace sídliště Nádražní II etapa - ČÁST A</v>
      </c>
      <c r="F114" s="254"/>
      <c r="G114" s="254"/>
      <c r="H114" s="254"/>
      <c r="L114" s="32"/>
    </row>
    <row r="115" spans="2:65" s="1" customFormat="1" ht="12" customHeight="1">
      <c r="B115" s="32"/>
      <c r="C115" s="27" t="s">
        <v>95</v>
      </c>
      <c r="L115" s="32"/>
    </row>
    <row r="116" spans="2:65" s="1" customFormat="1" ht="16.5" customHeight="1">
      <c r="B116" s="32"/>
      <c r="E116" s="243" t="str">
        <f>E9</f>
        <v>část - A - SO - 101 - komunikace</v>
      </c>
      <c r="F116" s="252"/>
      <c r="G116" s="252"/>
      <c r="H116" s="252"/>
      <c r="L116" s="32"/>
    </row>
    <row r="117" spans="2:65" s="1" customFormat="1" ht="6.95" customHeight="1">
      <c r="B117" s="32"/>
      <c r="L117" s="32"/>
    </row>
    <row r="118" spans="2:65" s="1" customFormat="1" ht="12" customHeight="1">
      <c r="B118" s="32"/>
      <c r="C118" s="27" t="s">
        <v>20</v>
      </c>
      <c r="F118" s="25" t="str">
        <f>F12</f>
        <v xml:space="preserve"> </v>
      </c>
      <c r="I118" s="27" t="s">
        <v>22</v>
      </c>
      <c r="J118" s="52">
        <f>IF(J12="","",J12)</f>
        <v>45149</v>
      </c>
      <c r="L118" s="32"/>
    </row>
    <row r="119" spans="2:65" s="1" customFormat="1" ht="6.95" customHeight="1">
      <c r="B119" s="32"/>
      <c r="L119" s="32"/>
    </row>
    <row r="120" spans="2:65" s="1" customFormat="1" ht="15.2" customHeight="1">
      <c r="B120" s="32"/>
      <c r="C120" s="27" t="s">
        <v>23</v>
      </c>
      <c r="F120" s="25" t="str">
        <f>E15</f>
        <v xml:space="preserve"> </v>
      </c>
      <c r="I120" s="27" t="s">
        <v>28</v>
      </c>
      <c r="J120" s="30" t="str">
        <f>E21</f>
        <v xml:space="preserve"> </v>
      </c>
      <c r="L120" s="32"/>
    </row>
    <row r="121" spans="2:65" s="1" customFormat="1" ht="15.2" customHeight="1">
      <c r="B121" s="32"/>
      <c r="C121" s="27" t="s">
        <v>26</v>
      </c>
      <c r="F121" s="25" t="str">
        <f>IF(E18="","",E18)</f>
        <v>Vyplň údaj</v>
      </c>
      <c r="I121" s="27" t="s">
        <v>30</v>
      </c>
      <c r="J121" s="30" t="str">
        <f>E24</f>
        <v xml:space="preserve"> </v>
      </c>
      <c r="L121" s="32"/>
    </row>
    <row r="122" spans="2:65" s="1" customFormat="1" ht="10.35" customHeight="1">
      <c r="B122" s="32"/>
      <c r="L122" s="32"/>
    </row>
    <row r="123" spans="2:65" s="10" customFormat="1" ht="29.25" customHeight="1">
      <c r="B123" s="116"/>
      <c r="C123" s="117" t="s">
        <v>111</v>
      </c>
      <c r="D123" s="118" t="s">
        <v>57</v>
      </c>
      <c r="E123" s="118" t="s">
        <v>53</v>
      </c>
      <c r="F123" s="118" t="s">
        <v>54</v>
      </c>
      <c r="G123" s="118" t="s">
        <v>112</v>
      </c>
      <c r="H123" s="118" t="s">
        <v>113</v>
      </c>
      <c r="I123" s="118" t="s">
        <v>114</v>
      </c>
      <c r="J123" s="118" t="s">
        <v>99</v>
      </c>
      <c r="K123" s="119" t="s">
        <v>115</v>
      </c>
      <c r="L123" s="116"/>
      <c r="M123" s="59" t="s">
        <v>1</v>
      </c>
      <c r="N123" s="60" t="s">
        <v>36</v>
      </c>
      <c r="O123" s="60" t="s">
        <v>116</v>
      </c>
      <c r="P123" s="60" t="s">
        <v>117</v>
      </c>
      <c r="Q123" s="60" t="s">
        <v>118</v>
      </c>
      <c r="R123" s="60" t="s">
        <v>119</v>
      </c>
      <c r="S123" s="60" t="s">
        <v>120</v>
      </c>
      <c r="T123" s="61" t="s">
        <v>121</v>
      </c>
    </row>
    <row r="124" spans="2:65" s="1" customFormat="1" ht="22.9" customHeight="1">
      <c r="B124" s="32"/>
      <c r="C124" s="64" t="s">
        <v>122</v>
      </c>
      <c r="J124" s="120">
        <f>BK124</f>
        <v>0</v>
      </c>
      <c r="L124" s="32"/>
      <c r="M124" s="62"/>
      <c r="N124" s="53"/>
      <c r="O124" s="53"/>
      <c r="P124" s="121">
        <f>P125</f>
        <v>0</v>
      </c>
      <c r="Q124" s="53"/>
      <c r="R124" s="121">
        <f>R125</f>
        <v>622.00219000000004</v>
      </c>
      <c r="S124" s="53"/>
      <c r="T124" s="122">
        <f>T125</f>
        <v>372.15050000000002</v>
      </c>
      <c r="AT124" s="17" t="s">
        <v>71</v>
      </c>
      <c r="AU124" s="17" t="s">
        <v>101</v>
      </c>
      <c r="BK124" s="123">
        <f>BK125</f>
        <v>0</v>
      </c>
    </row>
    <row r="125" spans="2:65" s="11" customFormat="1" ht="25.9" customHeight="1">
      <c r="B125" s="124"/>
      <c r="D125" s="125" t="s">
        <v>71</v>
      </c>
      <c r="E125" s="126" t="s">
        <v>123</v>
      </c>
      <c r="F125" s="126" t="s">
        <v>124</v>
      </c>
      <c r="I125" s="127"/>
      <c r="J125" s="128">
        <f>BK125</f>
        <v>0</v>
      </c>
      <c r="L125" s="124"/>
      <c r="M125" s="129"/>
      <c r="P125" s="130">
        <f>P126+P204+P205+P282+P288+P386+P421</f>
        <v>0</v>
      </c>
      <c r="R125" s="130">
        <f>R126+R204+R205+R282+R288+R386+R421</f>
        <v>622.00219000000004</v>
      </c>
      <c r="T125" s="131">
        <f>T126+T204+T205+T282+T288+T386+T421</f>
        <v>372.15050000000002</v>
      </c>
      <c r="AR125" s="125" t="s">
        <v>80</v>
      </c>
      <c r="AT125" s="132" t="s">
        <v>71</v>
      </c>
      <c r="AU125" s="132" t="s">
        <v>72</v>
      </c>
      <c r="AY125" s="125" t="s">
        <v>125</v>
      </c>
      <c r="BK125" s="133">
        <f>BK126+BK204+BK205+BK282+BK288+BK386+BK421</f>
        <v>0</v>
      </c>
    </row>
    <row r="126" spans="2:65" s="11" customFormat="1" ht="22.9" customHeight="1">
      <c r="B126" s="124"/>
      <c r="D126" s="125" t="s">
        <v>71</v>
      </c>
      <c r="E126" s="134" t="s">
        <v>80</v>
      </c>
      <c r="F126" s="134" t="s">
        <v>126</v>
      </c>
      <c r="I126" s="127"/>
      <c r="J126" s="135">
        <f>BK126</f>
        <v>0</v>
      </c>
      <c r="L126" s="124"/>
      <c r="M126" s="129"/>
      <c r="P126" s="130">
        <f>SUM(P127:P203)</f>
        <v>0</v>
      </c>
      <c r="R126" s="130">
        <f>SUM(R127:R203)</f>
        <v>63.480500000000006</v>
      </c>
      <c r="T126" s="131">
        <f>SUM(T127:T203)</f>
        <v>361.73200000000003</v>
      </c>
      <c r="AR126" s="125" t="s">
        <v>80</v>
      </c>
      <c r="AT126" s="132" t="s">
        <v>71</v>
      </c>
      <c r="AU126" s="132" t="s">
        <v>80</v>
      </c>
      <c r="AY126" s="125" t="s">
        <v>125</v>
      </c>
      <c r="BK126" s="133">
        <f>SUM(BK127:BK203)</f>
        <v>0</v>
      </c>
    </row>
    <row r="127" spans="2:65" s="1" customFormat="1" ht="16.5" customHeight="1">
      <c r="B127" s="136"/>
      <c r="C127" s="137" t="s">
        <v>80</v>
      </c>
      <c r="D127" s="137" t="s">
        <v>127</v>
      </c>
      <c r="E127" s="138" t="s">
        <v>128</v>
      </c>
      <c r="F127" s="139" t="s">
        <v>129</v>
      </c>
      <c r="G127" s="140" t="s">
        <v>130</v>
      </c>
      <c r="H127" s="141">
        <v>200</v>
      </c>
      <c r="I127" s="142"/>
      <c r="J127" s="143">
        <f>ROUND(I127*H127,2)</f>
        <v>0</v>
      </c>
      <c r="K127" s="139" t="s">
        <v>131</v>
      </c>
      <c r="L127" s="32"/>
      <c r="M127" s="144" t="s">
        <v>1</v>
      </c>
      <c r="N127" s="145" t="s">
        <v>37</v>
      </c>
      <c r="P127" s="146">
        <f>O127*H127</f>
        <v>0</v>
      </c>
      <c r="Q127" s="146">
        <v>0</v>
      </c>
      <c r="R127" s="146">
        <f>Q127*H127</f>
        <v>0</v>
      </c>
      <c r="S127" s="146">
        <v>0.255</v>
      </c>
      <c r="T127" s="147">
        <f>S127*H127</f>
        <v>51</v>
      </c>
      <c r="AR127" s="148" t="s">
        <v>132</v>
      </c>
      <c r="AT127" s="148" t="s">
        <v>127</v>
      </c>
      <c r="AU127" s="148" t="s">
        <v>82</v>
      </c>
      <c r="AY127" s="17" t="s">
        <v>125</v>
      </c>
      <c r="BE127" s="149">
        <f>IF(N127="základní",J127,0)</f>
        <v>0</v>
      </c>
      <c r="BF127" s="149">
        <f>IF(N127="snížená",J127,0)</f>
        <v>0</v>
      </c>
      <c r="BG127" s="149">
        <f>IF(N127="zákl. přenesená",J127,0)</f>
        <v>0</v>
      </c>
      <c r="BH127" s="149">
        <f>IF(N127="sníž. přenesená",J127,0)</f>
        <v>0</v>
      </c>
      <c r="BI127" s="149">
        <f>IF(N127="nulová",J127,0)</f>
        <v>0</v>
      </c>
      <c r="BJ127" s="17" t="s">
        <v>80</v>
      </c>
      <c r="BK127" s="149">
        <f>ROUND(I127*H127,2)</f>
        <v>0</v>
      </c>
      <c r="BL127" s="17" t="s">
        <v>132</v>
      </c>
      <c r="BM127" s="148" t="s">
        <v>133</v>
      </c>
    </row>
    <row r="128" spans="2:65" s="1" customFormat="1" ht="19.5">
      <c r="B128" s="32"/>
      <c r="D128" s="150" t="s">
        <v>134</v>
      </c>
      <c r="F128" s="151" t="s">
        <v>135</v>
      </c>
      <c r="I128" s="152"/>
      <c r="L128" s="32"/>
      <c r="M128" s="153"/>
      <c r="T128" s="56"/>
      <c r="AT128" s="17" t="s">
        <v>134</v>
      </c>
      <c r="AU128" s="17" t="s">
        <v>82</v>
      </c>
    </row>
    <row r="129" spans="2:65" s="1" customFormat="1">
      <c r="B129" s="32"/>
      <c r="D129" s="154" t="s">
        <v>136</v>
      </c>
      <c r="F129" s="155" t="s">
        <v>137</v>
      </c>
      <c r="I129" s="152"/>
      <c r="L129" s="32"/>
      <c r="M129" s="153"/>
      <c r="T129" s="56"/>
      <c r="AT129" s="17" t="s">
        <v>136</v>
      </c>
      <c r="AU129" s="17" t="s">
        <v>82</v>
      </c>
    </row>
    <row r="130" spans="2:65" s="1" customFormat="1" ht="78">
      <c r="B130" s="32"/>
      <c r="D130" s="150" t="s">
        <v>138</v>
      </c>
      <c r="F130" s="156" t="s">
        <v>139</v>
      </c>
      <c r="I130" s="152"/>
      <c r="L130" s="32"/>
      <c r="M130" s="153"/>
      <c r="T130" s="56"/>
      <c r="AT130" s="17" t="s">
        <v>138</v>
      </c>
      <c r="AU130" s="17" t="s">
        <v>82</v>
      </c>
    </row>
    <row r="131" spans="2:65" s="12" customFormat="1">
      <c r="B131" s="157"/>
      <c r="D131" s="150" t="s">
        <v>140</v>
      </c>
      <c r="E131" s="158" t="s">
        <v>1</v>
      </c>
      <c r="F131" s="159" t="s">
        <v>141</v>
      </c>
      <c r="H131" s="160">
        <v>200</v>
      </c>
      <c r="I131" s="161"/>
      <c r="L131" s="157"/>
      <c r="M131" s="162"/>
      <c r="T131" s="163"/>
      <c r="AT131" s="158" t="s">
        <v>140</v>
      </c>
      <c r="AU131" s="158" t="s">
        <v>82</v>
      </c>
      <c r="AV131" s="12" t="s">
        <v>82</v>
      </c>
      <c r="AW131" s="12" t="s">
        <v>29</v>
      </c>
      <c r="AX131" s="12" t="s">
        <v>72</v>
      </c>
      <c r="AY131" s="158" t="s">
        <v>125</v>
      </c>
    </row>
    <row r="132" spans="2:65" s="13" customFormat="1">
      <c r="B132" s="164"/>
      <c r="D132" s="150" t="s">
        <v>140</v>
      </c>
      <c r="E132" s="165" t="s">
        <v>1</v>
      </c>
      <c r="F132" s="166" t="s">
        <v>142</v>
      </c>
      <c r="H132" s="167">
        <v>200</v>
      </c>
      <c r="I132" s="168"/>
      <c r="L132" s="164"/>
      <c r="M132" s="169"/>
      <c r="T132" s="170"/>
      <c r="AT132" s="165" t="s">
        <v>140</v>
      </c>
      <c r="AU132" s="165" t="s">
        <v>82</v>
      </c>
      <c r="AV132" s="13" t="s">
        <v>132</v>
      </c>
      <c r="AW132" s="13" t="s">
        <v>29</v>
      </c>
      <c r="AX132" s="13" t="s">
        <v>80</v>
      </c>
      <c r="AY132" s="165" t="s">
        <v>125</v>
      </c>
    </row>
    <row r="133" spans="2:65" s="1" customFormat="1" ht="16.5" customHeight="1">
      <c r="B133" s="136"/>
      <c r="C133" s="137" t="s">
        <v>82</v>
      </c>
      <c r="D133" s="137" t="s">
        <v>127</v>
      </c>
      <c r="E133" s="138" t="s">
        <v>143</v>
      </c>
      <c r="F133" s="139" t="s">
        <v>144</v>
      </c>
      <c r="G133" s="140" t="s">
        <v>130</v>
      </c>
      <c r="H133" s="141">
        <v>14</v>
      </c>
      <c r="I133" s="142"/>
      <c r="J133" s="143">
        <f>ROUND(I133*H133,2)</f>
        <v>0</v>
      </c>
      <c r="K133" s="139" t="s">
        <v>131</v>
      </c>
      <c r="L133" s="32"/>
      <c r="M133" s="144" t="s">
        <v>1</v>
      </c>
      <c r="N133" s="145" t="s">
        <v>37</v>
      </c>
      <c r="P133" s="146">
        <f>O133*H133</f>
        <v>0</v>
      </c>
      <c r="Q133" s="146">
        <v>0</v>
      </c>
      <c r="R133" s="146">
        <f>Q133*H133</f>
        <v>0</v>
      </c>
      <c r="S133" s="146">
        <v>0.38800000000000001</v>
      </c>
      <c r="T133" s="147">
        <f>S133*H133</f>
        <v>5.4320000000000004</v>
      </c>
      <c r="AR133" s="148" t="s">
        <v>132</v>
      </c>
      <c r="AT133" s="148" t="s">
        <v>127</v>
      </c>
      <c r="AU133" s="148" t="s">
        <v>82</v>
      </c>
      <c r="AY133" s="17" t="s">
        <v>125</v>
      </c>
      <c r="BE133" s="149">
        <f>IF(N133="základní",J133,0)</f>
        <v>0</v>
      </c>
      <c r="BF133" s="149">
        <f>IF(N133="snížená",J133,0)</f>
        <v>0</v>
      </c>
      <c r="BG133" s="149">
        <f>IF(N133="zákl. přenesená",J133,0)</f>
        <v>0</v>
      </c>
      <c r="BH133" s="149">
        <f>IF(N133="sníž. přenesená",J133,0)</f>
        <v>0</v>
      </c>
      <c r="BI133" s="149">
        <f>IF(N133="nulová",J133,0)</f>
        <v>0</v>
      </c>
      <c r="BJ133" s="17" t="s">
        <v>80</v>
      </c>
      <c r="BK133" s="149">
        <f>ROUND(I133*H133,2)</f>
        <v>0</v>
      </c>
      <c r="BL133" s="17" t="s">
        <v>132</v>
      </c>
      <c r="BM133" s="148" t="s">
        <v>145</v>
      </c>
    </row>
    <row r="134" spans="2:65" s="1" customFormat="1" ht="19.5">
      <c r="B134" s="32"/>
      <c r="D134" s="150" t="s">
        <v>134</v>
      </c>
      <c r="F134" s="151" t="s">
        <v>146</v>
      </c>
      <c r="I134" s="152"/>
      <c r="L134" s="32"/>
      <c r="M134" s="153"/>
      <c r="T134" s="56"/>
      <c r="AT134" s="17" t="s">
        <v>134</v>
      </c>
      <c r="AU134" s="17" t="s">
        <v>82</v>
      </c>
    </row>
    <row r="135" spans="2:65" s="1" customFormat="1">
      <c r="B135" s="32"/>
      <c r="D135" s="154" t="s">
        <v>136</v>
      </c>
      <c r="F135" s="155" t="s">
        <v>147</v>
      </c>
      <c r="I135" s="152"/>
      <c r="L135" s="32"/>
      <c r="M135" s="153"/>
      <c r="T135" s="56"/>
      <c r="AT135" s="17" t="s">
        <v>136</v>
      </c>
      <c r="AU135" s="17" t="s">
        <v>82</v>
      </c>
    </row>
    <row r="136" spans="2:65" s="12" customFormat="1">
      <c r="B136" s="157"/>
      <c r="D136" s="150" t="s">
        <v>140</v>
      </c>
      <c r="E136" s="158" t="s">
        <v>1</v>
      </c>
      <c r="F136" s="159" t="s">
        <v>148</v>
      </c>
      <c r="H136" s="160">
        <v>14</v>
      </c>
      <c r="I136" s="161"/>
      <c r="L136" s="157"/>
      <c r="M136" s="162"/>
      <c r="T136" s="163"/>
      <c r="AT136" s="158" t="s">
        <v>140</v>
      </c>
      <c r="AU136" s="158" t="s">
        <v>82</v>
      </c>
      <c r="AV136" s="12" t="s">
        <v>82</v>
      </c>
      <c r="AW136" s="12" t="s">
        <v>29</v>
      </c>
      <c r="AX136" s="12" t="s">
        <v>80</v>
      </c>
      <c r="AY136" s="158" t="s">
        <v>125</v>
      </c>
    </row>
    <row r="137" spans="2:65" s="1" customFormat="1" ht="16.5" customHeight="1">
      <c r="B137" s="136"/>
      <c r="C137" s="137" t="s">
        <v>149</v>
      </c>
      <c r="D137" s="137" t="s">
        <v>127</v>
      </c>
      <c r="E137" s="138" t="s">
        <v>150</v>
      </c>
      <c r="F137" s="139" t="s">
        <v>151</v>
      </c>
      <c r="G137" s="140" t="s">
        <v>130</v>
      </c>
      <c r="H137" s="141">
        <v>30</v>
      </c>
      <c r="I137" s="142"/>
      <c r="J137" s="143">
        <f>ROUND(I137*H137,2)</f>
        <v>0</v>
      </c>
      <c r="K137" s="139" t="s">
        <v>131</v>
      </c>
      <c r="L137" s="32"/>
      <c r="M137" s="144" t="s">
        <v>1</v>
      </c>
      <c r="N137" s="145" t="s">
        <v>37</v>
      </c>
      <c r="P137" s="146">
        <f>O137*H137</f>
        <v>0</v>
      </c>
      <c r="Q137" s="146">
        <v>0</v>
      </c>
      <c r="R137" s="146">
        <f>Q137*H137</f>
        <v>0</v>
      </c>
      <c r="S137" s="146">
        <v>0.17</v>
      </c>
      <c r="T137" s="147">
        <f>S137*H137</f>
        <v>5.1000000000000005</v>
      </c>
      <c r="AR137" s="148" t="s">
        <v>132</v>
      </c>
      <c r="AT137" s="148" t="s">
        <v>127</v>
      </c>
      <c r="AU137" s="148" t="s">
        <v>82</v>
      </c>
      <c r="AY137" s="17" t="s">
        <v>125</v>
      </c>
      <c r="BE137" s="149">
        <f>IF(N137="základní",J137,0)</f>
        <v>0</v>
      </c>
      <c r="BF137" s="149">
        <f>IF(N137="snížená",J137,0)</f>
        <v>0</v>
      </c>
      <c r="BG137" s="149">
        <f>IF(N137="zákl. přenesená",J137,0)</f>
        <v>0</v>
      </c>
      <c r="BH137" s="149">
        <f>IF(N137="sníž. přenesená",J137,0)</f>
        <v>0</v>
      </c>
      <c r="BI137" s="149">
        <f>IF(N137="nulová",J137,0)</f>
        <v>0</v>
      </c>
      <c r="BJ137" s="17" t="s">
        <v>80</v>
      </c>
      <c r="BK137" s="149">
        <f>ROUND(I137*H137,2)</f>
        <v>0</v>
      </c>
      <c r="BL137" s="17" t="s">
        <v>132</v>
      </c>
      <c r="BM137" s="148" t="s">
        <v>152</v>
      </c>
    </row>
    <row r="138" spans="2:65" s="1" customFormat="1" ht="19.5">
      <c r="B138" s="32"/>
      <c r="D138" s="150" t="s">
        <v>134</v>
      </c>
      <c r="F138" s="151" t="s">
        <v>153</v>
      </c>
      <c r="I138" s="152"/>
      <c r="L138" s="32"/>
      <c r="M138" s="153"/>
      <c r="T138" s="56"/>
      <c r="AT138" s="17" t="s">
        <v>134</v>
      </c>
      <c r="AU138" s="17" t="s">
        <v>82</v>
      </c>
    </row>
    <row r="139" spans="2:65" s="1" customFormat="1">
      <c r="B139" s="32"/>
      <c r="D139" s="154" t="s">
        <v>136</v>
      </c>
      <c r="F139" s="155" t="s">
        <v>154</v>
      </c>
      <c r="I139" s="152"/>
      <c r="L139" s="32"/>
      <c r="M139" s="153"/>
      <c r="T139" s="56"/>
      <c r="AT139" s="17" t="s">
        <v>136</v>
      </c>
      <c r="AU139" s="17" t="s">
        <v>82</v>
      </c>
    </row>
    <row r="140" spans="2:65" s="12" customFormat="1" ht="22.5">
      <c r="B140" s="157"/>
      <c r="D140" s="150" t="s">
        <v>140</v>
      </c>
      <c r="E140" s="158" t="s">
        <v>1</v>
      </c>
      <c r="F140" s="159" t="s">
        <v>155</v>
      </c>
      <c r="H140" s="160">
        <v>30</v>
      </c>
      <c r="I140" s="161"/>
      <c r="L140" s="157"/>
      <c r="M140" s="162"/>
      <c r="T140" s="163"/>
      <c r="AT140" s="158" t="s">
        <v>140</v>
      </c>
      <c r="AU140" s="158" t="s">
        <v>82</v>
      </c>
      <c r="AV140" s="12" t="s">
        <v>82</v>
      </c>
      <c r="AW140" s="12" t="s">
        <v>29</v>
      </c>
      <c r="AX140" s="12" t="s">
        <v>80</v>
      </c>
      <c r="AY140" s="158" t="s">
        <v>125</v>
      </c>
    </row>
    <row r="141" spans="2:65" s="1" customFormat="1" ht="16.5" customHeight="1">
      <c r="B141" s="136"/>
      <c r="C141" s="137" t="s">
        <v>132</v>
      </c>
      <c r="D141" s="137" t="s">
        <v>127</v>
      </c>
      <c r="E141" s="138" t="s">
        <v>156</v>
      </c>
      <c r="F141" s="139" t="s">
        <v>157</v>
      </c>
      <c r="G141" s="140" t="s">
        <v>130</v>
      </c>
      <c r="H141" s="141">
        <v>300</v>
      </c>
      <c r="I141" s="142"/>
      <c r="J141" s="143">
        <f>ROUND(I141*H141,2)</f>
        <v>0</v>
      </c>
      <c r="K141" s="139" t="s">
        <v>131</v>
      </c>
      <c r="L141" s="32"/>
      <c r="M141" s="144" t="s">
        <v>1</v>
      </c>
      <c r="N141" s="145" t="s">
        <v>37</v>
      </c>
      <c r="P141" s="146">
        <f>O141*H141</f>
        <v>0</v>
      </c>
      <c r="Q141" s="146">
        <v>0</v>
      </c>
      <c r="R141" s="146">
        <f>Q141*H141</f>
        <v>0</v>
      </c>
      <c r="S141" s="146">
        <v>0.44</v>
      </c>
      <c r="T141" s="147">
        <f>S141*H141</f>
        <v>132</v>
      </c>
      <c r="AR141" s="148" t="s">
        <v>132</v>
      </c>
      <c r="AT141" s="148" t="s">
        <v>127</v>
      </c>
      <c r="AU141" s="148" t="s">
        <v>82</v>
      </c>
      <c r="AY141" s="17" t="s">
        <v>125</v>
      </c>
      <c r="BE141" s="149">
        <f>IF(N141="základní",J141,0)</f>
        <v>0</v>
      </c>
      <c r="BF141" s="149">
        <f>IF(N141="snížená",J141,0)</f>
        <v>0</v>
      </c>
      <c r="BG141" s="149">
        <f>IF(N141="zákl. přenesená",J141,0)</f>
        <v>0</v>
      </c>
      <c r="BH141" s="149">
        <f>IF(N141="sníž. přenesená",J141,0)</f>
        <v>0</v>
      </c>
      <c r="BI141" s="149">
        <f>IF(N141="nulová",J141,0)</f>
        <v>0</v>
      </c>
      <c r="BJ141" s="17" t="s">
        <v>80</v>
      </c>
      <c r="BK141" s="149">
        <f>ROUND(I141*H141,2)</f>
        <v>0</v>
      </c>
      <c r="BL141" s="17" t="s">
        <v>132</v>
      </c>
      <c r="BM141" s="148" t="s">
        <v>159</v>
      </c>
    </row>
    <row r="142" spans="2:65" s="1" customFormat="1" ht="19.5">
      <c r="B142" s="32"/>
      <c r="D142" s="150" t="s">
        <v>134</v>
      </c>
      <c r="F142" s="151" t="s">
        <v>160</v>
      </c>
      <c r="I142" s="152"/>
      <c r="L142" s="32"/>
      <c r="M142" s="153"/>
      <c r="T142" s="56"/>
      <c r="AT142" s="17" t="s">
        <v>134</v>
      </c>
      <c r="AU142" s="17" t="s">
        <v>82</v>
      </c>
    </row>
    <row r="143" spans="2:65" s="1" customFormat="1">
      <c r="B143" s="32"/>
      <c r="D143" s="154" t="s">
        <v>136</v>
      </c>
      <c r="F143" s="155" t="s">
        <v>161</v>
      </c>
      <c r="I143" s="152"/>
      <c r="L143" s="32"/>
      <c r="M143" s="153"/>
      <c r="T143" s="56"/>
      <c r="AT143" s="17" t="s">
        <v>136</v>
      </c>
      <c r="AU143" s="17" t="s">
        <v>82</v>
      </c>
    </row>
    <row r="144" spans="2:65" s="1" customFormat="1" ht="126.75">
      <c r="B144" s="32"/>
      <c r="D144" s="150" t="s">
        <v>138</v>
      </c>
      <c r="F144" s="156" t="s">
        <v>162</v>
      </c>
      <c r="I144" s="152"/>
      <c r="L144" s="32"/>
      <c r="M144" s="153"/>
      <c r="T144" s="56"/>
      <c r="AT144" s="17" t="s">
        <v>138</v>
      </c>
      <c r="AU144" s="17" t="s">
        <v>82</v>
      </c>
    </row>
    <row r="145" spans="2:65" s="12" customFormat="1">
      <c r="B145" s="157"/>
      <c r="D145" s="150" t="s">
        <v>140</v>
      </c>
      <c r="E145" s="158" t="s">
        <v>1</v>
      </c>
      <c r="F145" s="159" t="s">
        <v>163</v>
      </c>
      <c r="H145" s="160">
        <v>60</v>
      </c>
      <c r="I145" s="161"/>
      <c r="L145" s="157"/>
      <c r="M145" s="162"/>
      <c r="T145" s="163"/>
      <c r="AT145" s="158" t="s">
        <v>140</v>
      </c>
      <c r="AU145" s="158" t="s">
        <v>82</v>
      </c>
      <c r="AV145" s="12" t="s">
        <v>82</v>
      </c>
      <c r="AW145" s="12" t="s">
        <v>29</v>
      </c>
      <c r="AX145" s="12" t="s">
        <v>72</v>
      </c>
      <c r="AY145" s="158" t="s">
        <v>125</v>
      </c>
    </row>
    <row r="146" spans="2:65" s="12" customFormat="1">
      <c r="B146" s="157"/>
      <c r="D146" s="150" t="s">
        <v>140</v>
      </c>
      <c r="E146" s="158" t="s">
        <v>1</v>
      </c>
      <c r="F146" s="159" t="s">
        <v>164</v>
      </c>
      <c r="H146" s="160">
        <v>70</v>
      </c>
      <c r="I146" s="161"/>
      <c r="L146" s="157"/>
      <c r="M146" s="162"/>
      <c r="T146" s="163"/>
      <c r="AT146" s="158" t="s">
        <v>140</v>
      </c>
      <c r="AU146" s="158" t="s">
        <v>82</v>
      </c>
      <c r="AV146" s="12" t="s">
        <v>82</v>
      </c>
      <c r="AW146" s="12" t="s">
        <v>29</v>
      </c>
      <c r="AX146" s="12" t="s">
        <v>72</v>
      </c>
      <c r="AY146" s="158" t="s">
        <v>125</v>
      </c>
    </row>
    <row r="147" spans="2:65" s="12" customFormat="1">
      <c r="B147" s="157"/>
      <c r="D147" s="150" t="s">
        <v>140</v>
      </c>
      <c r="E147" s="158" t="s">
        <v>1</v>
      </c>
      <c r="F147" s="159" t="s">
        <v>165</v>
      </c>
      <c r="H147" s="160">
        <v>25</v>
      </c>
      <c r="I147" s="161"/>
      <c r="L147" s="157"/>
      <c r="M147" s="162"/>
      <c r="T147" s="163"/>
      <c r="AT147" s="158" t="s">
        <v>140</v>
      </c>
      <c r="AU147" s="158" t="s">
        <v>82</v>
      </c>
      <c r="AV147" s="12" t="s">
        <v>82</v>
      </c>
      <c r="AW147" s="12" t="s">
        <v>29</v>
      </c>
      <c r="AX147" s="12" t="s">
        <v>72</v>
      </c>
      <c r="AY147" s="158" t="s">
        <v>125</v>
      </c>
    </row>
    <row r="148" spans="2:65" s="12" customFormat="1">
      <c r="B148" s="157"/>
      <c r="D148" s="150" t="s">
        <v>140</v>
      </c>
      <c r="E148" s="158" t="s">
        <v>1</v>
      </c>
      <c r="F148" s="159" t="s">
        <v>166</v>
      </c>
      <c r="H148" s="160">
        <v>45</v>
      </c>
      <c r="I148" s="161"/>
      <c r="L148" s="157"/>
      <c r="M148" s="162"/>
      <c r="T148" s="163"/>
      <c r="AT148" s="158" t="s">
        <v>140</v>
      </c>
      <c r="AU148" s="158" t="s">
        <v>82</v>
      </c>
      <c r="AV148" s="12" t="s">
        <v>82</v>
      </c>
      <c r="AW148" s="12" t="s">
        <v>29</v>
      </c>
      <c r="AX148" s="12" t="s">
        <v>72</v>
      </c>
      <c r="AY148" s="158" t="s">
        <v>125</v>
      </c>
    </row>
    <row r="149" spans="2:65" s="12" customFormat="1">
      <c r="B149" s="157"/>
      <c r="D149" s="150" t="s">
        <v>140</v>
      </c>
      <c r="E149" s="158" t="s">
        <v>1</v>
      </c>
      <c r="F149" s="159" t="s">
        <v>167</v>
      </c>
      <c r="H149" s="160">
        <v>100</v>
      </c>
      <c r="I149" s="161"/>
      <c r="L149" s="157"/>
      <c r="M149" s="162"/>
      <c r="T149" s="163"/>
      <c r="AT149" s="158" t="s">
        <v>140</v>
      </c>
      <c r="AU149" s="158" t="s">
        <v>82</v>
      </c>
      <c r="AV149" s="12" t="s">
        <v>82</v>
      </c>
      <c r="AW149" s="12" t="s">
        <v>29</v>
      </c>
      <c r="AX149" s="12" t="s">
        <v>72</v>
      </c>
      <c r="AY149" s="158" t="s">
        <v>125</v>
      </c>
    </row>
    <row r="150" spans="2:65" s="13" customFormat="1">
      <c r="B150" s="164"/>
      <c r="D150" s="150" t="s">
        <v>140</v>
      </c>
      <c r="E150" s="165" t="s">
        <v>1</v>
      </c>
      <c r="F150" s="166" t="s">
        <v>142</v>
      </c>
      <c r="H150" s="167">
        <v>300</v>
      </c>
      <c r="I150" s="168"/>
      <c r="L150" s="164"/>
      <c r="M150" s="169"/>
      <c r="T150" s="170"/>
      <c r="AT150" s="165" t="s">
        <v>140</v>
      </c>
      <c r="AU150" s="165" t="s">
        <v>82</v>
      </c>
      <c r="AV150" s="13" t="s">
        <v>132</v>
      </c>
      <c r="AW150" s="13" t="s">
        <v>29</v>
      </c>
      <c r="AX150" s="13" t="s">
        <v>80</v>
      </c>
      <c r="AY150" s="165" t="s">
        <v>125</v>
      </c>
    </row>
    <row r="151" spans="2:65" s="1" customFormat="1" ht="21.75" customHeight="1">
      <c r="B151" s="136"/>
      <c r="C151" s="137" t="s">
        <v>168</v>
      </c>
      <c r="D151" s="137" t="s">
        <v>127</v>
      </c>
      <c r="E151" s="138" t="s">
        <v>169</v>
      </c>
      <c r="F151" s="139" t="s">
        <v>170</v>
      </c>
      <c r="G151" s="140" t="s">
        <v>130</v>
      </c>
      <c r="H151" s="141">
        <v>510</v>
      </c>
      <c r="I151" s="142"/>
      <c r="J151" s="143">
        <f>ROUND(I151*H151,2)</f>
        <v>0</v>
      </c>
      <c r="K151" s="139" t="s">
        <v>131</v>
      </c>
      <c r="L151" s="32"/>
      <c r="M151" s="144" t="s">
        <v>1</v>
      </c>
      <c r="N151" s="145" t="s">
        <v>37</v>
      </c>
      <c r="P151" s="146">
        <f>O151*H151</f>
        <v>0</v>
      </c>
      <c r="Q151" s="146">
        <v>1.6000000000000001E-4</v>
      </c>
      <c r="R151" s="146">
        <f>Q151*H151</f>
        <v>8.1600000000000006E-2</v>
      </c>
      <c r="S151" s="146">
        <v>0.23</v>
      </c>
      <c r="T151" s="147">
        <f>S151*H151</f>
        <v>117.30000000000001</v>
      </c>
      <c r="AR151" s="148" t="s">
        <v>132</v>
      </c>
      <c r="AT151" s="148" t="s">
        <v>127</v>
      </c>
      <c r="AU151" s="148" t="s">
        <v>82</v>
      </c>
      <c r="AY151" s="17" t="s">
        <v>125</v>
      </c>
      <c r="BE151" s="149">
        <f>IF(N151="základní",J151,0)</f>
        <v>0</v>
      </c>
      <c r="BF151" s="149">
        <f>IF(N151="snížená",J151,0)</f>
        <v>0</v>
      </c>
      <c r="BG151" s="149">
        <f>IF(N151="zákl. přenesená",J151,0)</f>
        <v>0</v>
      </c>
      <c r="BH151" s="149">
        <f>IF(N151="sníž. přenesená",J151,0)</f>
        <v>0</v>
      </c>
      <c r="BI151" s="149">
        <f>IF(N151="nulová",J151,0)</f>
        <v>0</v>
      </c>
      <c r="BJ151" s="17" t="s">
        <v>80</v>
      </c>
      <c r="BK151" s="149">
        <f>ROUND(I151*H151,2)</f>
        <v>0</v>
      </c>
      <c r="BL151" s="17" t="s">
        <v>132</v>
      </c>
      <c r="BM151" s="148" t="s">
        <v>171</v>
      </c>
    </row>
    <row r="152" spans="2:65" s="1" customFormat="1" ht="19.5">
      <c r="B152" s="32"/>
      <c r="D152" s="150" t="s">
        <v>134</v>
      </c>
      <c r="F152" s="151" t="s">
        <v>172</v>
      </c>
      <c r="I152" s="152"/>
      <c r="L152" s="32"/>
      <c r="M152" s="153"/>
      <c r="T152" s="56"/>
      <c r="AT152" s="17" t="s">
        <v>134</v>
      </c>
      <c r="AU152" s="17" t="s">
        <v>82</v>
      </c>
    </row>
    <row r="153" spans="2:65" s="1" customFormat="1">
      <c r="B153" s="32"/>
      <c r="D153" s="154" t="s">
        <v>136</v>
      </c>
      <c r="F153" s="155" t="s">
        <v>173</v>
      </c>
      <c r="I153" s="152"/>
      <c r="L153" s="32"/>
      <c r="M153" s="153"/>
      <c r="T153" s="56"/>
      <c r="AT153" s="17" t="s">
        <v>136</v>
      </c>
      <c r="AU153" s="17" t="s">
        <v>82</v>
      </c>
    </row>
    <row r="154" spans="2:65" s="12" customFormat="1">
      <c r="B154" s="157"/>
      <c r="D154" s="150" t="s">
        <v>140</v>
      </c>
      <c r="E154" s="158" t="s">
        <v>1</v>
      </c>
      <c r="F154" s="159" t="s">
        <v>174</v>
      </c>
      <c r="H154" s="160">
        <v>510</v>
      </c>
      <c r="I154" s="161"/>
      <c r="L154" s="157"/>
      <c r="M154" s="162"/>
      <c r="T154" s="163"/>
      <c r="AT154" s="158" t="s">
        <v>140</v>
      </c>
      <c r="AU154" s="158" t="s">
        <v>82</v>
      </c>
      <c r="AV154" s="12" t="s">
        <v>82</v>
      </c>
      <c r="AW154" s="12" t="s">
        <v>29</v>
      </c>
      <c r="AX154" s="12" t="s">
        <v>72</v>
      </c>
      <c r="AY154" s="158" t="s">
        <v>125</v>
      </c>
    </row>
    <row r="155" spans="2:65" s="13" customFormat="1">
      <c r="B155" s="164"/>
      <c r="D155" s="150" t="s">
        <v>140</v>
      </c>
      <c r="E155" s="165" t="s">
        <v>1</v>
      </c>
      <c r="F155" s="166" t="s">
        <v>142</v>
      </c>
      <c r="H155" s="167">
        <v>510</v>
      </c>
      <c r="I155" s="168"/>
      <c r="L155" s="164"/>
      <c r="M155" s="169"/>
      <c r="T155" s="170"/>
      <c r="AT155" s="165" t="s">
        <v>140</v>
      </c>
      <c r="AU155" s="165" t="s">
        <v>82</v>
      </c>
      <c r="AV155" s="13" t="s">
        <v>132</v>
      </c>
      <c r="AW155" s="13" t="s">
        <v>29</v>
      </c>
      <c r="AX155" s="13" t="s">
        <v>80</v>
      </c>
      <c r="AY155" s="165" t="s">
        <v>125</v>
      </c>
    </row>
    <row r="156" spans="2:65" s="1" customFormat="1" ht="16.5" customHeight="1">
      <c r="B156" s="136"/>
      <c r="C156" s="137" t="s">
        <v>175</v>
      </c>
      <c r="D156" s="137" t="s">
        <v>127</v>
      </c>
      <c r="E156" s="138" t="s">
        <v>176</v>
      </c>
      <c r="F156" s="139" t="s">
        <v>177</v>
      </c>
      <c r="G156" s="140" t="s">
        <v>178</v>
      </c>
      <c r="H156" s="141">
        <v>70</v>
      </c>
      <c r="I156" s="142"/>
      <c r="J156" s="143">
        <f>ROUND(I156*H156,2)</f>
        <v>0</v>
      </c>
      <c r="K156" s="139" t="s">
        <v>131</v>
      </c>
      <c r="L156" s="32"/>
      <c r="M156" s="144" t="s">
        <v>1</v>
      </c>
      <c r="N156" s="145" t="s">
        <v>37</v>
      </c>
      <c r="P156" s="146">
        <f>O156*H156</f>
        <v>0</v>
      </c>
      <c r="Q156" s="146">
        <v>0</v>
      </c>
      <c r="R156" s="146">
        <f>Q156*H156</f>
        <v>0</v>
      </c>
      <c r="S156" s="146">
        <v>0.23</v>
      </c>
      <c r="T156" s="147">
        <f>S156*H156</f>
        <v>16.100000000000001</v>
      </c>
      <c r="AR156" s="148" t="s">
        <v>132</v>
      </c>
      <c r="AT156" s="148" t="s">
        <v>127</v>
      </c>
      <c r="AU156" s="148" t="s">
        <v>82</v>
      </c>
      <c r="AY156" s="17" t="s">
        <v>125</v>
      </c>
      <c r="BE156" s="149">
        <f>IF(N156="základní",J156,0)</f>
        <v>0</v>
      </c>
      <c r="BF156" s="149">
        <f>IF(N156="snížená",J156,0)</f>
        <v>0</v>
      </c>
      <c r="BG156" s="149">
        <f>IF(N156="zákl. přenesená",J156,0)</f>
        <v>0</v>
      </c>
      <c r="BH156" s="149">
        <f>IF(N156="sníž. přenesená",J156,0)</f>
        <v>0</v>
      </c>
      <c r="BI156" s="149">
        <f>IF(N156="nulová",J156,0)</f>
        <v>0</v>
      </c>
      <c r="BJ156" s="17" t="s">
        <v>80</v>
      </c>
      <c r="BK156" s="149">
        <f>ROUND(I156*H156,2)</f>
        <v>0</v>
      </c>
      <c r="BL156" s="17" t="s">
        <v>132</v>
      </c>
      <c r="BM156" s="148" t="s">
        <v>179</v>
      </c>
    </row>
    <row r="157" spans="2:65" s="1" customFormat="1" ht="19.5">
      <c r="B157" s="32"/>
      <c r="D157" s="150" t="s">
        <v>134</v>
      </c>
      <c r="F157" s="151" t="s">
        <v>180</v>
      </c>
      <c r="I157" s="152"/>
      <c r="L157" s="32"/>
      <c r="M157" s="153"/>
      <c r="T157" s="56"/>
      <c r="AT157" s="17" t="s">
        <v>134</v>
      </c>
      <c r="AU157" s="17" t="s">
        <v>82</v>
      </c>
    </row>
    <row r="158" spans="2:65" s="1" customFormat="1">
      <c r="B158" s="32"/>
      <c r="D158" s="154" t="s">
        <v>136</v>
      </c>
      <c r="F158" s="155" t="s">
        <v>181</v>
      </c>
      <c r="I158" s="152"/>
      <c r="L158" s="32"/>
      <c r="M158" s="153"/>
      <c r="T158" s="56"/>
      <c r="AT158" s="17" t="s">
        <v>136</v>
      </c>
      <c r="AU158" s="17" t="s">
        <v>82</v>
      </c>
    </row>
    <row r="159" spans="2:65" s="1" customFormat="1" ht="87.75">
      <c r="B159" s="32"/>
      <c r="D159" s="150" t="s">
        <v>138</v>
      </c>
      <c r="F159" s="156" t="s">
        <v>182</v>
      </c>
      <c r="I159" s="152"/>
      <c r="L159" s="32"/>
      <c r="M159" s="153"/>
      <c r="T159" s="56"/>
      <c r="AT159" s="17" t="s">
        <v>138</v>
      </c>
      <c r="AU159" s="17" t="s">
        <v>82</v>
      </c>
    </row>
    <row r="160" spans="2:65" s="12" customFormat="1">
      <c r="B160" s="157"/>
      <c r="D160" s="150" t="s">
        <v>140</v>
      </c>
      <c r="E160" s="158" t="s">
        <v>1</v>
      </c>
      <c r="F160" s="159" t="s">
        <v>183</v>
      </c>
      <c r="H160" s="160">
        <v>70</v>
      </c>
      <c r="I160" s="161"/>
      <c r="L160" s="157"/>
      <c r="M160" s="162"/>
      <c r="T160" s="163"/>
      <c r="AT160" s="158" t="s">
        <v>140</v>
      </c>
      <c r="AU160" s="158" t="s">
        <v>82</v>
      </c>
      <c r="AV160" s="12" t="s">
        <v>82</v>
      </c>
      <c r="AW160" s="12" t="s">
        <v>29</v>
      </c>
      <c r="AX160" s="12" t="s">
        <v>80</v>
      </c>
      <c r="AY160" s="158" t="s">
        <v>125</v>
      </c>
    </row>
    <row r="161" spans="2:65" s="1" customFormat="1" ht="16.5" customHeight="1">
      <c r="B161" s="136"/>
      <c r="C161" s="137" t="s">
        <v>184</v>
      </c>
      <c r="D161" s="137" t="s">
        <v>127</v>
      </c>
      <c r="E161" s="138" t="s">
        <v>185</v>
      </c>
      <c r="F161" s="139" t="s">
        <v>186</v>
      </c>
      <c r="G161" s="140" t="s">
        <v>178</v>
      </c>
      <c r="H161" s="141">
        <v>120</v>
      </c>
      <c r="I161" s="142"/>
      <c r="J161" s="143">
        <f>ROUND(I161*H161,2)</f>
        <v>0</v>
      </c>
      <c r="K161" s="139" t="s">
        <v>131</v>
      </c>
      <c r="L161" s="32"/>
      <c r="M161" s="144" t="s">
        <v>1</v>
      </c>
      <c r="N161" s="145" t="s">
        <v>37</v>
      </c>
      <c r="P161" s="146">
        <f>O161*H161</f>
        <v>0</v>
      </c>
      <c r="Q161" s="146">
        <v>0</v>
      </c>
      <c r="R161" s="146">
        <f>Q161*H161</f>
        <v>0</v>
      </c>
      <c r="S161" s="146">
        <v>0.28999999999999998</v>
      </c>
      <c r="T161" s="147">
        <f>S161*H161</f>
        <v>34.799999999999997</v>
      </c>
      <c r="AR161" s="148" t="s">
        <v>132</v>
      </c>
      <c r="AT161" s="148" t="s">
        <v>127</v>
      </c>
      <c r="AU161" s="148" t="s">
        <v>82</v>
      </c>
      <c r="AY161" s="17" t="s">
        <v>125</v>
      </c>
      <c r="BE161" s="149">
        <f>IF(N161="základní",J161,0)</f>
        <v>0</v>
      </c>
      <c r="BF161" s="149">
        <f>IF(N161="snížená",J161,0)</f>
        <v>0</v>
      </c>
      <c r="BG161" s="149">
        <f>IF(N161="zákl. přenesená",J161,0)</f>
        <v>0</v>
      </c>
      <c r="BH161" s="149">
        <f>IF(N161="sníž. přenesená",J161,0)</f>
        <v>0</v>
      </c>
      <c r="BI161" s="149">
        <f>IF(N161="nulová",J161,0)</f>
        <v>0</v>
      </c>
      <c r="BJ161" s="17" t="s">
        <v>80</v>
      </c>
      <c r="BK161" s="149">
        <f>ROUND(I161*H161,2)</f>
        <v>0</v>
      </c>
      <c r="BL161" s="17" t="s">
        <v>132</v>
      </c>
      <c r="BM161" s="148" t="s">
        <v>187</v>
      </c>
    </row>
    <row r="162" spans="2:65" s="1" customFormat="1" ht="19.5">
      <c r="B162" s="32"/>
      <c r="D162" s="150" t="s">
        <v>134</v>
      </c>
      <c r="F162" s="151" t="s">
        <v>188</v>
      </c>
      <c r="I162" s="152"/>
      <c r="L162" s="32"/>
      <c r="M162" s="153"/>
      <c r="T162" s="56"/>
      <c r="AT162" s="17" t="s">
        <v>134</v>
      </c>
      <c r="AU162" s="17" t="s">
        <v>82</v>
      </c>
    </row>
    <row r="163" spans="2:65" s="1" customFormat="1">
      <c r="B163" s="32"/>
      <c r="D163" s="154" t="s">
        <v>136</v>
      </c>
      <c r="F163" s="155" t="s">
        <v>189</v>
      </c>
      <c r="I163" s="152"/>
      <c r="L163" s="32"/>
      <c r="M163" s="153"/>
      <c r="T163" s="56"/>
      <c r="AT163" s="17" t="s">
        <v>136</v>
      </c>
      <c r="AU163" s="17" t="s">
        <v>82</v>
      </c>
    </row>
    <row r="164" spans="2:65" s="1" customFormat="1" ht="87.75">
      <c r="B164" s="32"/>
      <c r="D164" s="150" t="s">
        <v>138</v>
      </c>
      <c r="F164" s="156" t="s">
        <v>182</v>
      </c>
      <c r="I164" s="152"/>
      <c r="L164" s="32"/>
      <c r="M164" s="153"/>
      <c r="T164" s="56"/>
      <c r="AT164" s="17" t="s">
        <v>138</v>
      </c>
      <c r="AU164" s="17" t="s">
        <v>82</v>
      </c>
    </row>
    <row r="165" spans="2:65" s="12" customFormat="1">
      <c r="B165" s="157"/>
      <c r="D165" s="150" t="s">
        <v>140</v>
      </c>
      <c r="E165" s="158" t="s">
        <v>1</v>
      </c>
      <c r="F165" s="159" t="s">
        <v>190</v>
      </c>
      <c r="H165" s="160">
        <v>120</v>
      </c>
      <c r="I165" s="161"/>
      <c r="L165" s="157"/>
      <c r="M165" s="162"/>
      <c r="T165" s="163"/>
      <c r="AT165" s="158" t="s">
        <v>140</v>
      </c>
      <c r="AU165" s="158" t="s">
        <v>82</v>
      </c>
      <c r="AV165" s="12" t="s">
        <v>82</v>
      </c>
      <c r="AW165" s="12" t="s">
        <v>29</v>
      </c>
      <c r="AX165" s="12" t="s">
        <v>80</v>
      </c>
      <c r="AY165" s="158" t="s">
        <v>125</v>
      </c>
    </row>
    <row r="166" spans="2:65" s="1" customFormat="1" ht="16.5" customHeight="1">
      <c r="B166" s="136"/>
      <c r="C166" s="137" t="s">
        <v>191</v>
      </c>
      <c r="D166" s="137" t="s">
        <v>127</v>
      </c>
      <c r="E166" s="138" t="s">
        <v>192</v>
      </c>
      <c r="F166" s="139" t="s">
        <v>193</v>
      </c>
      <c r="G166" s="140" t="s">
        <v>194</v>
      </c>
      <c r="H166" s="141">
        <v>14</v>
      </c>
      <c r="I166" s="142"/>
      <c r="J166" s="143">
        <f>ROUND(I166*H166,2)</f>
        <v>0</v>
      </c>
      <c r="K166" s="139" t="s">
        <v>195</v>
      </c>
      <c r="L166" s="32"/>
      <c r="M166" s="144" t="s">
        <v>1</v>
      </c>
      <c r="N166" s="145" t="s">
        <v>37</v>
      </c>
      <c r="P166" s="146">
        <f>O166*H166</f>
        <v>0</v>
      </c>
      <c r="Q166" s="146">
        <v>0</v>
      </c>
      <c r="R166" s="146">
        <f>Q166*H166</f>
        <v>0</v>
      </c>
      <c r="S166" s="146">
        <v>0</v>
      </c>
      <c r="T166" s="147">
        <f>S166*H166</f>
        <v>0</v>
      </c>
      <c r="AR166" s="148" t="s">
        <v>132</v>
      </c>
      <c r="AT166" s="148" t="s">
        <v>127</v>
      </c>
      <c r="AU166" s="148" t="s">
        <v>82</v>
      </c>
      <c r="AY166" s="17" t="s">
        <v>125</v>
      </c>
      <c r="BE166" s="149">
        <f>IF(N166="základní",J166,0)</f>
        <v>0</v>
      </c>
      <c r="BF166" s="149">
        <f>IF(N166="snížená",J166,0)</f>
        <v>0</v>
      </c>
      <c r="BG166" s="149">
        <f>IF(N166="zákl. přenesená",J166,0)</f>
        <v>0</v>
      </c>
      <c r="BH166" s="149">
        <f>IF(N166="sníž. přenesená",J166,0)</f>
        <v>0</v>
      </c>
      <c r="BI166" s="149">
        <f>IF(N166="nulová",J166,0)</f>
        <v>0</v>
      </c>
      <c r="BJ166" s="17" t="s">
        <v>80</v>
      </c>
      <c r="BK166" s="149">
        <f>ROUND(I166*H166,2)</f>
        <v>0</v>
      </c>
      <c r="BL166" s="17" t="s">
        <v>132</v>
      </c>
      <c r="BM166" s="148" t="s">
        <v>196</v>
      </c>
    </row>
    <row r="167" spans="2:65" s="1" customFormat="1" ht="19.5">
      <c r="B167" s="32"/>
      <c r="D167" s="150" t="s">
        <v>134</v>
      </c>
      <c r="F167" s="151" t="s">
        <v>197</v>
      </c>
      <c r="I167" s="152"/>
      <c r="L167" s="32"/>
      <c r="M167" s="153"/>
      <c r="T167" s="56"/>
      <c r="AT167" s="17" t="s">
        <v>134</v>
      </c>
      <c r="AU167" s="17" t="s">
        <v>82</v>
      </c>
    </row>
    <row r="168" spans="2:65" s="1" customFormat="1" ht="117">
      <c r="B168" s="32"/>
      <c r="D168" s="150" t="s">
        <v>138</v>
      </c>
      <c r="F168" s="156" t="s">
        <v>198</v>
      </c>
      <c r="I168" s="152"/>
      <c r="L168" s="32"/>
      <c r="M168" s="153"/>
      <c r="T168" s="56"/>
      <c r="AT168" s="17" t="s">
        <v>138</v>
      </c>
      <c r="AU168" s="17" t="s">
        <v>82</v>
      </c>
    </row>
    <row r="169" spans="2:65" s="12" customFormat="1">
      <c r="B169" s="157"/>
      <c r="D169" s="150" t="s">
        <v>140</v>
      </c>
      <c r="E169" s="158" t="s">
        <v>1</v>
      </c>
      <c r="F169" s="159" t="s">
        <v>199</v>
      </c>
      <c r="H169" s="160">
        <v>14</v>
      </c>
      <c r="I169" s="161"/>
      <c r="L169" s="157"/>
      <c r="M169" s="162"/>
      <c r="T169" s="163"/>
      <c r="AT169" s="158" t="s">
        <v>140</v>
      </c>
      <c r="AU169" s="158" t="s">
        <v>82</v>
      </c>
      <c r="AV169" s="12" t="s">
        <v>82</v>
      </c>
      <c r="AW169" s="12" t="s">
        <v>29</v>
      </c>
      <c r="AX169" s="12" t="s">
        <v>80</v>
      </c>
      <c r="AY169" s="158" t="s">
        <v>125</v>
      </c>
    </row>
    <row r="170" spans="2:65" s="1" customFormat="1" ht="21.75" customHeight="1">
      <c r="B170" s="136"/>
      <c r="C170" s="137" t="s">
        <v>200</v>
      </c>
      <c r="D170" s="137" t="s">
        <v>127</v>
      </c>
      <c r="E170" s="138" t="s">
        <v>201</v>
      </c>
      <c r="F170" s="139" t="s">
        <v>202</v>
      </c>
      <c r="G170" s="140" t="s">
        <v>194</v>
      </c>
      <c r="H170" s="141">
        <v>62.15</v>
      </c>
      <c r="I170" s="142"/>
      <c r="J170" s="143">
        <f>ROUND(I170*H170,2)</f>
        <v>0</v>
      </c>
      <c r="K170" s="139" t="s">
        <v>131</v>
      </c>
      <c r="L170" s="32"/>
      <c r="M170" s="144" t="s">
        <v>1</v>
      </c>
      <c r="N170" s="145" t="s">
        <v>37</v>
      </c>
      <c r="P170" s="146">
        <f>O170*H170</f>
        <v>0</v>
      </c>
      <c r="Q170" s="146">
        <v>0</v>
      </c>
      <c r="R170" s="146">
        <f>Q170*H170</f>
        <v>0</v>
      </c>
      <c r="S170" s="146">
        <v>0</v>
      </c>
      <c r="T170" s="147">
        <f>S170*H170</f>
        <v>0</v>
      </c>
      <c r="AR170" s="148" t="s">
        <v>132</v>
      </c>
      <c r="AT170" s="148" t="s">
        <v>127</v>
      </c>
      <c r="AU170" s="148" t="s">
        <v>82</v>
      </c>
      <c r="AY170" s="17" t="s">
        <v>125</v>
      </c>
      <c r="BE170" s="149">
        <f>IF(N170="základní",J170,0)</f>
        <v>0</v>
      </c>
      <c r="BF170" s="149">
        <f>IF(N170="snížená",J170,0)</f>
        <v>0</v>
      </c>
      <c r="BG170" s="149">
        <f>IF(N170="zákl. přenesená",J170,0)</f>
        <v>0</v>
      </c>
      <c r="BH170" s="149">
        <f>IF(N170="sníž. přenesená",J170,0)</f>
        <v>0</v>
      </c>
      <c r="BI170" s="149">
        <f>IF(N170="nulová",J170,0)</f>
        <v>0</v>
      </c>
      <c r="BJ170" s="17" t="s">
        <v>80</v>
      </c>
      <c r="BK170" s="149">
        <f>ROUND(I170*H170,2)</f>
        <v>0</v>
      </c>
      <c r="BL170" s="17" t="s">
        <v>132</v>
      </c>
      <c r="BM170" s="148" t="s">
        <v>203</v>
      </c>
    </row>
    <row r="171" spans="2:65" s="1" customFormat="1">
      <c r="B171" s="32"/>
      <c r="D171" s="150" t="s">
        <v>134</v>
      </c>
      <c r="F171" s="151" t="s">
        <v>204</v>
      </c>
      <c r="I171" s="152"/>
      <c r="L171" s="32"/>
      <c r="M171" s="153"/>
      <c r="T171" s="56"/>
      <c r="AT171" s="17" t="s">
        <v>134</v>
      </c>
      <c r="AU171" s="17" t="s">
        <v>82</v>
      </c>
    </row>
    <row r="172" spans="2:65" s="1" customFormat="1">
      <c r="B172" s="32"/>
      <c r="D172" s="154" t="s">
        <v>136</v>
      </c>
      <c r="F172" s="155" t="s">
        <v>205</v>
      </c>
      <c r="I172" s="152"/>
      <c r="L172" s="32"/>
      <c r="M172" s="153"/>
      <c r="T172" s="56"/>
      <c r="AT172" s="17" t="s">
        <v>136</v>
      </c>
      <c r="AU172" s="17" t="s">
        <v>82</v>
      </c>
    </row>
    <row r="173" spans="2:65" s="12" customFormat="1">
      <c r="B173" s="157"/>
      <c r="D173" s="150" t="s">
        <v>140</v>
      </c>
      <c r="E173" s="158" t="s">
        <v>1</v>
      </c>
      <c r="F173" s="159" t="s">
        <v>206</v>
      </c>
      <c r="H173" s="160">
        <v>31.05</v>
      </c>
      <c r="I173" s="161"/>
      <c r="L173" s="157"/>
      <c r="M173" s="162"/>
      <c r="T173" s="163"/>
      <c r="AT173" s="158" t="s">
        <v>140</v>
      </c>
      <c r="AU173" s="158" t="s">
        <v>82</v>
      </c>
      <c r="AV173" s="12" t="s">
        <v>82</v>
      </c>
      <c r="AW173" s="12" t="s">
        <v>29</v>
      </c>
      <c r="AX173" s="12" t="s">
        <v>72</v>
      </c>
      <c r="AY173" s="158" t="s">
        <v>125</v>
      </c>
    </row>
    <row r="174" spans="2:65" s="12" customFormat="1">
      <c r="B174" s="157"/>
      <c r="D174" s="150" t="s">
        <v>140</v>
      </c>
      <c r="E174" s="158" t="s">
        <v>1</v>
      </c>
      <c r="F174" s="159" t="s">
        <v>207</v>
      </c>
      <c r="H174" s="160">
        <v>26.1</v>
      </c>
      <c r="I174" s="161"/>
      <c r="L174" s="157"/>
      <c r="M174" s="162"/>
      <c r="T174" s="163"/>
      <c r="AT174" s="158" t="s">
        <v>140</v>
      </c>
      <c r="AU174" s="158" t="s">
        <v>82</v>
      </c>
      <c r="AV174" s="12" t="s">
        <v>82</v>
      </c>
      <c r="AW174" s="12" t="s">
        <v>29</v>
      </c>
      <c r="AX174" s="12" t="s">
        <v>72</v>
      </c>
      <c r="AY174" s="158" t="s">
        <v>125</v>
      </c>
    </row>
    <row r="175" spans="2:65" s="12" customFormat="1">
      <c r="B175" s="157"/>
      <c r="D175" s="150" t="s">
        <v>140</v>
      </c>
      <c r="E175" s="158" t="s">
        <v>1</v>
      </c>
      <c r="F175" s="159" t="s">
        <v>208</v>
      </c>
      <c r="H175" s="160">
        <v>5</v>
      </c>
      <c r="I175" s="161"/>
      <c r="L175" s="157"/>
      <c r="M175" s="162"/>
      <c r="T175" s="163"/>
      <c r="AT175" s="158" t="s">
        <v>140</v>
      </c>
      <c r="AU175" s="158" t="s">
        <v>82</v>
      </c>
      <c r="AV175" s="12" t="s">
        <v>82</v>
      </c>
      <c r="AW175" s="12" t="s">
        <v>29</v>
      </c>
      <c r="AX175" s="12" t="s">
        <v>72</v>
      </c>
      <c r="AY175" s="158" t="s">
        <v>125</v>
      </c>
    </row>
    <row r="176" spans="2:65" s="13" customFormat="1">
      <c r="B176" s="164"/>
      <c r="D176" s="150" t="s">
        <v>140</v>
      </c>
      <c r="E176" s="165" t="s">
        <v>1</v>
      </c>
      <c r="F176" s="166" t="s">
        <v>142</v>
      </c>
      <c r="H176" s="167">
        <v>62.15</v>
      </c>
      <c r="I176" s="168"/>
      <c r="L176" s="164"/>
      <c r="M176" s="169"/>
      <c r="T176" s="170"/>
      <c r="AT176" s="165" t="s">
        <v>140</v>
      </c>
      <c r="AU176" s="165" t="s">
        <v>82</v>
      </c>
      <c r="AV176" s="13" t="s">
        <v>132</v>
      </c>
      <c r="AW176" s="13" t="s">
        <v>29</v>
      </c>
      <c r="AX176" s="13" t="s">
        <v>80</v>
      </c>
      <c r="AY176" s="165" t="s">
        <v>125</v>
      </c>
    </row>
    <row r="177" spans="2:65" s="1" customFormat="1" ht="21.75" customHeight="1">
      <c r="B177" s="136"/>
      <c r="C177" s="137" t="s">
        <v>209</v>
      </c>
      <c r="D177" s="137" t="s">
        <v>127</v>
      </c>
      <c r="E177" s="138" t="s">
        <v>210</v>
      </c>
      <c r="F177" s="139" t="s">
        <v>211</v>
      </c>
      <c r="G177" s="140" t="s">
        <v>194</v>
      </c>
      <c r="H177" s="141">
        <v>48.1</v>
      </c>
      <c r="I177" s="142"/>
      <c r="J177" s="143">
        <f>ROUND(I177*H177,2)</f>
        <v>0</v>
      </c>
      <c r="K177" s="139" t="s">
        <v>131</v>
      </c>
      <c r="L177" s="32"/>
      <c r="M177" s="144" t="s">
        <v>1</v>
      </c>
      <c r="N177" s="145" t="s">
        <v>37</v>
      </c>
      <c r="P177" s="146">
        <f>O177*H177</f>
        <v>0</v>
      </c>
      <c r="Q177" s="146">
        <v>0</v>
      </c>
      <c r="R177" s="146">
        <f>Q177*H177</f>
        <v>0</v>
      </c>
      <c r="S177" s="146">
        <v>0</v>
      </c>
      <c r="T177" s="147">
        <f>S177*H177</f>
        <v>0</v>
      </c>
      <c r="AR177" s="148" t="s">
        <v>132</v>
      </c>
      <c r="AT177" s="148" t="s">
        <v>127</v>
      </c>
      <c r="AU177" s="148" t="s">
        <v>82</v>
      </c>
      <c r="AY177" s="17" t="s">
        <v>125</v>
      </c>
      <c r="BE177" s="149">
        <f>IF(N177="základní",J177,0)</f>
        <v>0</v>
      </c>
      <c r="BF177" s="149">
        <f>IF(N177="snížená",J177,0)</f>
        <v>0</v>
      </c>
      <c r="BG177" s="149">
        <f>IF(N177="zákl. přenesená",J177,0)</f>
        <v>0</v>
      </c>
      <c r="BH177" s="149">
        <f>IF(N177="sníž. přenesená",J177,0)</f>
        <v>0</v>
      </c>
      <c r="BI177" s="149">
        <f>IF(N177="nulová",J177,0)</f>
        <v>0</v>
      </c>
      <c r="BJ177" s="17" t="s">
        <v>80</v>
      </c>
      <c r="BK177" s="149">
        <f>ROUND(I177*H177,2)</f>
        <v>0</v>
      </c>
      <c r="BL177" s="17" t="s">
        <v>132</v>
      </c>
      <c r="BM177" s="148" t="s">
        <v>212</v>
      </c>
    </row>
    <row r="178" spans="2:65" s="1" customFormat="1" ht="19.5">
      <c r="B178" s="32"/>
      <c r="D178" s="150" t="s">
        <v>134</v>
      </c>
      <c r="F178" s="151" t="s">
        <v>213</v>
      </c>
      <c r="I178" s="152"/>
      <c r="L178" s="32"/>
      <c r="M178" s="153"/>
      <c r="T178" s="56"/>
      <c r="AT178" s="17" t="s">
        <v>134</v>
      </c>
      <c r="AU178" s="17" t="s">
        <v>82</v>
      </c>
    </row>
    <row r="179" spans="2:65" s="1" customFormat="1">
      <c r="B179" s="32"/>
      <c r="D179" s="154" t="s">
        <v>136</v>
      </c>
      <c r="F179" s="155" t="s">
        <v>214</v>
      </c>
      <c r="I179" s="152"/>
      <c r="L179" s="32"/>
      <c r="M179" s="153"/>
      <c r="T179" s="56"/>
      <c r="AT179" s="17" t="s">
        <v>136</v>
      </c>
      <c r="AU179" s="17" t="s">
        <v>82</v>
      </c>
    </row>
    <row r="180" spans="2:65" s="12" customFormat="1">
      <c r="B180" s="157"/>
      <c r="D180" s="150" t="s">
        <v>140</v>
      </c>
      <c r="E180" s="158" t="s">
        <v>1</v>
      </c>
      <c r="F180" s="159" t="s">
        <v>215</v>
      </c>
      <c r="H180" s="160">
        <v>48.1</v>
      </c>
      <c r="I180" s="161"/>
      <c r="L180" s="157"/>
      <c r="M180" s="162"/>
      <c r="T180" s="163"/>
      <c r="AT180" s="158" t="s">
        <v>140</v>
      </c>
      <c r="AU180" s="158" t="s">
        <v>82</v>
      </c>
      <c r="AV180" s="12" t="s">
        <v>82</v>
      </c>
      <c r="AW180" s="12" t="s">
        <v>29</v>
      </c>
      <c r="AX180" s="12" t="s">
        <v>80</v>
      </c>
      <c r="AY180" s="158" t="s">
        <v>125</v>
      </c>
    </row>
    <row r="181" spans="2:65" s="1" customFormat="1" ht="16.5" customHeight="1">
      <c r="B181" s="136"/>
      <c r="C181" s="171" t="s">
        <v>216</v>
      </c>
      <c r="D181" s="171" t="s">
        <v>217</v>
      </c>
      <c r="E181" s="172" t="s">
        <v>218</v>
      </c>
      <c r="F181" s="173" t="s">
        <v>219</v>
      </c>
      <c r="G181" s="174" t="s">
        <v>194</v>
      </c>
      <c r="H181" s="175">
        <v>26.1</v>
      </c>
      <c r="I181" s="176"/>
      <c r="J181" s="177">
        <f>ROUND(I181*H181,2)</f>
        <v>0</v>
      </c>
      <c r="K181" s="173" t="s">
        <v>131</v>
      </c>
      <c r="L181" s="178"/>
      <c r="M181" s="179" t="s">
        <v>1</v>
      </c>
      <c r="N181" s="180" t="s">
        <v>37</v>
      </c>
      <c r="P181" s="146">
        <f>O181*H181</f>
        <v>0</v>
      </c>
      <c r="Q181" s="146">
        <v>2.4289999999999998</v>
      </c>
      <c r="R181" s="146">
        <f>Q181*H181</f>
        <v>63.396900000000002</v>
      </c>
      <c r="S181" s="146">
        <v>0</v>
      </c>
      <c r="T181" s="147">
        <f>S181*H181</f>
        <v>0</v>
      </c>
      <c r="AR181" s="148" t="s">
        <v>191</v>
      </c>
      <c r="AT181" s="148" t="s">
        <v>217</v>
      </c>
      <c r="AU181" s="148" t="s">
        <v>82</v>
      </c>
      <c r="AY181" s="17" t="s">
        <v>125</v>
      </c>
      <c r="BE181" s="149">
        <f>IF(N181="základní",J181,0)</f>
        <v>0</v>
      </c>
      <c r="BF181" s="149">
        <f>IF(N181="snížená",J181,0)</f>
        <v>0</v>
      </c>
      <c r="BG181" s="149">
        <f>IF(N181="zákl. přenesená",J181,0)</f>
        <v>0</v>
      </c>
      <c r="BH181" s="149">
        <f>IF(N181="sníž. přenesená",J181,0)</f>
        <v>0</v>
      </c>
      <c r="BI181" s="149">
        <f>IF(N181="nulová",J181,0)</f>
        <v>0</v>
      </c>
      <c r="BJ181" s="17" t="s">
        <v>80</v>
      </c>
      <c r="BK181" s="149">
        <f>ROUND(I181*H181,2)</f>
        <v>0</v>
      </c>
      <c r="BL181" s="17" t="s">
        <v>132</v>
      </c>
      <c r="BM181" s="148" t="s">
        <v>220</v>
      </c>
    </row>
    <row r="182" spans="2:65" s="1" customFormat="1">
      <c r="B182" s="32"/>
      <c r="D182" s="150" t="s">
        <v>134</v>
      </c>
      <c r="F182" s="151" t="s">
        <v>219</v>
      </c>
      <c r="I182" s="152"/>
      <c r="L182" s="32"/>
      <c r="M182" s="153"/>
      <c r="T182" s="56"/>
      <c r="AT182" s="17" t="s">
        <v>134</v>
      </c>
      <c r="AU182" s="17" t="s">
        <v>82</v>
      </c>
    </row>
    <row r="183" spans="2:65" s="12" customFormat="1">
      <c r="B183" s="157"/>
      <c r="D183" s="150" t="s">
        <v>140</v>
      </c>
      <c r="E183" s="158" t="s">
        <v>1</v>
      </c>
      <c r="F183" s="159" t="s">
        <v>221</v>
      </c>
      <c r="H183" s="160">
        <v>26.1</v>
      </c>
      <c r="I183" s="161"/>
      <c r="L183" s="157"/>
      <c r="M183" s="162"/>
      <c r="T183" s="163"/>
      <c r="AT183" s="158" t="s">
        <v>140</v>
      </c>
      <c r="AU183" s="158" t="s">
        <v>82</v>
      </c>
      <c r="AV183" s="12" t="s">
        <v>82</v>
      </c>
      <c r="AW183" s="12" t="s">
        <v>29</v>
      </c>
      <c r="AX183" s="12" t="s">
        <v>80</v>
      </c>
      <c r="AY183" s="158" t="s">
        <v>125</v>
      </c>
    </row>
    <row r="184" spans="2:65" s="1" customFormat="1" ht="16.5" customHeight="1">
      <c r="B184" s="136"/>
      <c r="C184" s="137" t="s">
        <v>222</v>
      </c>
      <c r="D184" s="137" t="s">
        <v>127</v>
      </c>
      <c r="E184" s="138" t="s">
        <v>223</v>
      </c>
      <c r="F184" s="139" t="s">
        <v>224</v>
      </c>
      <c r="G184" s="140" t="s">
        <v>130</v>
      </c>
      <c r="H184" s="141">
        <v>70</v>
      </c>
      <c r="I184" s="142"/>
      <c r="J184" s="143">
        <f>ROUND(I184*H184,2)</f>
        <v>0</v>
      </c>
      <c r="K184" s="139" t="s">
        <v>131</v>
      </c>
      <c r="L184" s="32"/>
      <c r="M184" s="144" t="s">
        <v>1</v>
      </c>
      <c r="N184" s="145" t="s">
        <v>37</v>
      </c>
      <c r="P184" s="146">
        <f>O184*H184</f>
        <v>0</v>
      </c>
      <c r="Q184" s="146">
        <v>0</v>
      </c>
      <c r="R184" s="146">
        <f>Q184*H184</f>
        <v>0</v>
      </c>
      <c r="S184" s="146">
        <v>0</v>
      </c>
      <c r="T184" s="147">
        <f>S184*H184</f>
        <v>0</v>
      </c>
      <c r="AR184" s="148" t="s">
        <v>132</v>
      </c>
      <c r="AT184" s="148" t="s">
        <v>127</v>
      </c>
      <c r="AU184" s="148" t="s">
        <v>82</v>
      </c>
      <c r="AY184" s="17" t="s">
        <v>125</v>
      </c>
      <c r="BE184" s="149">
        <f>IF(N184="základní",J184,0)</f>
        <v>0</v>
      </c>
      <c r="BF184" s="149">
        <f>IF(N184="snížená",J184,0)</f>
        <v>0</v>
      </c>
      <c r="BG184" s="149">
        <f>IF(N184="zákl. přenesená",J184,0)</f>
        <v>0</v>
      </c>
      <c r="BH184" s="149">
        <f>IF(N184="sníž. přenesená",J184,0)</f>
        <v>0</v>
      </c>
      <c r="BI184" s="149">
        <f>IF(N184="nulová",J184,0)</f>
        <v>0</v>
      </c>
      <c r="BJ184" s="17" t="s">
        <v>80</v>
      </c>
      <c r="BK184" s="149">
        <f>ROUND(I184*H184,2)</f>
        <v>0</v>
      </c>
      <c r="BL184" s="17" t="s">
        <v>132</v>
      </c>
      <c r="BM184" s="148" t="s">
        <v>226</v>
      </c>
    </row>
    <row r="185" spans="2:65" s="1" customFormat="1">
      <c r="B185" s="32"/>
      <c r="D185" s="150" t="s">
        <v>134</v>
      </c>
      <c r="F185" s="151" t="s">
        <v>227</v>
      </c>
      <c r="I185" s="152"/>
      <c r="L185" s="32"/>
      <c r="M185" s="153"/>
      <c r="T185" s="56"/>
      <c r="AT185" s="17" t="s">
        <v>134</v>
      </c>
      <c r="AU185" s="17" t="s">
        <v>82</v>
      </c>
    </row>
    <row r="186" spans="2:65" s="1" customFormat="1" ht="68.25">
      <c r="B186" s="32"/>
      <c r="D186" s="150" t="s">
        <v>138</v>
      </c>
      <c r="F186" s="156" t="s">
        <v>228</v>
      </c>
      <c r="I186" s="152"/>
      <c r="L186" s="32"/>
      <c r="M186" s="153"/>
      <c r="T186" s="56"/>
      <c r="AT186" s="17" t="s">
        <v>138</v>
      </c>
      <c r="AU186" s="17" t="s">
        <v>82</v>
      </c>
    </row>
    <row r="187" spans="2:65" s="12" customFormat="1">
      <c r="B187" s="157"/>
      <c r="D187" s="150" t="s">
        <v>140</v>
      </c>
      <c r="E187" s="158" t="s">
        <v>1</v>
      </c>
      <c r="F187" s="159" t="s">
        <v>229</v>
      </c>
      <c r="H187" s="160">
        <v>70</v>
      </c>
      <c r="I187" s="161"/>
      <c r="L187" s="157"/>
      <c r="M187" s="162"/>
      <c r="T187" s="163"/>
      <c r="AT187" s="158" t="s">
        <v>140</v>
      </c>
      <c r="AU187" s="158" t="s">
        <v>82</v>
      </c>
      <c r="AV187" s="12" t="s">
        <v>82</v>
      </c>
      <c r="AW187" s="12" t="s">
        <v>29</v>
      </c>
      <c r="AX187" s="12" t="s">
        <v>80</v>
      </c>
      <c r="AY187" s="158" t="s">
        <v>125</v>
      </c>
    </row>
    <row r="188" spans="2:65" s="1" customFormat="1" ht="16.5" customHeight="1">
      <c r="B188" s="136"/>
      <c r="C188" s="137" t="s">
        <v>230</v>
      </c>
      <c r="D188" s="137" t="s">
        <v>127</v>
      </c>
      <c r="E188" s="138" t="s">
        <v>231</v>
      </c>
      <c r="F188" s="139" t="s">
        <v>232</v>
      </c>
      <c r="G188" s="140" t="s">
        <v>130</v>
      </c>
      <c r="H188" s="141">
        <v>70</v>
      </c>
      <c r="I188" s="142"/>
      <c r="J188" s="143">
        <f>ROUND(I188*H188,2)</f>
        <v>0</v>
      </c>
      <c r="K188" s="139" t="s">
        <v>131</v>
      </c>
      <c r="L188" s="32"/>
      <c r="M188" s="144" t="s">
        <v>1</v>
      </c>
      <c r="N188" s="145" t="s">
        <v>37</v>
      </c>
      <c r="P188" s="146">
        <f>O188*H188</f>
        <v>0</v>
      </c>
      <c r="Q188" s="146">
        <v>0</v>
      </c>
      <c r="R188" s="146">
        <f>Q188*H188</f>
        <v>0</v>
      </c>
      <c r="S188" s="146">
        <v>0</v>
      </c>
      <c r="T188" s="147">
        <f>S188*H188</f>
        <v>0</v>
      </c>
      <c r="AR188" s="148" t="s">
        <v>132</v>
      </c>
      <c r="AT188" s="148" t="s">
        <v>127</v>
      </c>
      <c r="AU188" s="148" t="s">
        <v>82</v>
      </c>
      <c r="AY188" s="17" t="s">
        <v>125</v>
      </c>
      <c r="BE188" s="149">
        <f>IF(N188="základní",J188,0)</f>
        <v>0</v>
      </c>
      <c r="BF188" s="149">
        <f>IF(N188="snížená",J188,0)</f>
        <v>0</v>
      </c>
      <c r="BG188" s="149">
        <f>IF(N188="zákl. přenesená",J188,0)</f>
        <v>0</v>
      </c>
      <c r="BH188" s="149">
        <f>IF(N188="sníž. přenesená",J188,0)</f>
        <v>0</v>
      </c>
      <c r="BI188" s="149">
        <f>IF(N188="nulová",J188,0)</f>
        <v>0</v>
      </c>
      <c r="BJ188" s="17" t="s">
        <v>80</v>
      </c>
      <c r="BK188" s="149">
        <f>ROUND(I188*H188,2)</f>
        <v>0</v>
      </c>
      <c r="BL188" s="17" t="s">
        <v>132</v>
      </c>
      <c r="BM188" s="148" t="s">
        <v>233</v>
      </c>
    </row>
    <row r="189" spans="2:65" s="1" customFormat="1">
      <c r="B189" s="32"/>
      <c r="D189" s="150" t="s">
        <v>134</v>
      </c>
      <c r="F189" s="151" t="s">
        <v>234</v>
      </c>
      <c r="I189" s="152"/>
      <c r="L189" s="32"/>
      <c r="M189" s="153"/>
      <c r="T189" s="56"/>
      <c r="AT189" s="17" t="s">
        <v>134</v>
      </c>
      <c r="AU189" s="17" t="s">
        <v>82</v>
      </c>
    </row>
    <row r="190" spans="2:65" s="1" customFormat="1">
      <c r="B190" s="32"/>
      <c r="D190" s="154" t="s">
        <v>136</v>
      </c>
      <c r="F190" s="155" t="s">
        <v>235</v>
      </c>
      <c r="I190" s="152"/>
      <c r="L190" s="32"/>
      <c r="M190" s="153"/>
      <c r="T190" s="56"/>
      <c r="AT190" s="17" t="s">
        <v>136</v>
      </c>
      <c r="AU190" s="17" t="s">
        <v>82</v>
      </c>
    </row>
    <row r="191" spans="2:65" s="1" customFormat="1" ht="68.25">
      <c r="B191" s="32"/>
      <c r="D191" s="150" t="s">
        <v>138</v>
      </c>
      <c r="F191" s="156" t="s">
        <v>236</v>
      </c>
      <c r="I191" s="152"/>
      <c r="L191" s="32"/>
      <c r="M191" s="153"/>
      <c r="T191" s="56"/>
      <c r="AT191" s="17" t="s">
        <v>138</v>
      </c>
      <c r="AU191" s="17" t="s">
        <v>82</v>
      </c>
    </row>
    <row r="192" spans="2:65" s="12" customFormat="1">
      <c r="B192" s="157"/>
      <c r="D192" s="150" t="s">
        <v>140</v>
      </c>
      <c r="E192" s="158" t="s">
        <v>1</v>
      </c>
      <c r="F192" s="159" t="s">
        <v>237</v>
      </c>
      <c r="H192" s="160">
        <v>70</v>
      </c>
      <c r="I192" s="161"/>
      <c r="L192" s="157"/>
      <c r="M192" s="162"/>
      <c r="T192" s="163"/>
      <c r="AT192" s="158" t="s">
        <v>140</v>
      </c>
      <c r="AU192" s="158" t="s">
        <v>82</v>
      </c>
      <c r="AV192" s="12" t="s">
        <v>82</v>
      </c>
      <c r="AW192" s="12" t="s">
        <v>29</v>
      </c>
      <c r="AX192" s="12" t="s">
        <v>80</v>
      </c>
      <c r="AY192" s="158" t="s">
        <v>125</v>
      </c>
    </row>
    <row r="193" spans="2:65" s="1" customFormat="1" ht="16.5" customHeight="1">
      <c r="B193" s="136"/>
      <c r="C193" s="171" t="s">
        <v>238</v>
      </c>
      <c r="D193" s="171" t="s">
        <v>217</v>
      </c>
      <c r="E193" s="172" t="s">
        <v>239</v>
      </c>
      <c r="F193" s="173" t="s">
        <v>240</v>
      </c>
      <c r="G193" s="174" t="s">
        <v>241</v>
      </c>
      <c r="H193" s="175">
        <v>2</v>
      </c>
      <c r="I193" s="176"/>
      <c r="J193" s="177">
        <f>ROUND(I193*H193,2)</f>
        <v>0</v>
      </c>
      <c r="K193" s="173" t="s">
        <v>131</v>
      </c>
      <c r="L193" s="178"/>
      <c r="M193" s="179" t="s">
        <v>1</v>
      </c>
      <c r="N193" s="180" t="s">
        <v>37</v>
      </c>
      <c r="P193" s="146">
        <f>O193*H193</f>
        <v>0</v>
      </c>
      <c r="Q193" s="146">
        <v>1E-3</v>
      </c>
      <c r="R193" s="146">
        <f>Q193*H193</f>
        <v>2E-3</v>
      </c>
      <c r="S193" s="146">
        <v>0</v>
      </c>
      <c r="T193" s="147">
        <f>S193*H193</f>
        <v>0</v>
      </c>
      <c r="AR193" s="148" t="s">
        <v>191</v>
      </c>
      <c r="AT193" s="148" t="s">
        <v>217</v>
      </c>
      <c r="AU193" s="148" t="s">
        <v>82</v>
      </c>
      <c r="AY193" s="17" t="s">
        <v>125</v>
      </c>
      <c r="BE193" s="149">
        <f>IF(N193="základní",J193,0)</f>
        <v>0</v>
      </c>
      <c r="BF193" s="149">
        <f>IF(N193="snížená",J193,0)</f>
        <v>0</v>
      </c>
      <c r="BG193" s="149">
        <f>IF(N193="zákl. přenesená",J193,0)</f>
        <v>0</v>
      </c>
      <c r="BH193" s="149">
        <f>IF(N193="sníž. přenesená",J193,0)</f>
        <v>0</v>
      </c>
      <c r="BI193" s="149">
        <f>IF(N193="nulová",J193,0)</f>
        <v>0</v>
      </c>
      <c r="BJ193" s="17" t="s">
        <v>80</v>
      </c>
      <c r="BK193" s="149">
        <f>ROUND(I193*H193,2)</f>
        <v>0</v>
      </c>
      <c r="BL193" s="17" t="s">
        <v>132</v>
      </c>
      <c r="BM193" s="148" t="s">
        <v>242</v>
      </c>
    </row>
    <row r="194" spans="2:65" s="1" customFormat="1">
      <c r="B194" s="32"/>
      <c r="D194" s="150" t="s">
        <v>134</v>
      </c>
      <c r="F194" s="151" t="s">
        <v>240</v>
      </c>
      <c r="I194" s="152"/>
      <c r="L194" s="32"/>
      <c r="M194" s="153"/>
      <c r="T194" s="56"/>
      <c r="AT194" s="17" t="s">
        <v>134</v>
      </c>
      <c r="AU194" s="17" t="s">
        <v>82</v>
      </c>
    </row>
    <row r="195" spans="2:65" s="12" customFormat="1">
      <c r="B195" s="157"/>
      <c r="D195" s="150" t="s">
        <v>140</v>
      </c>
      <c r="E195" s="158" t="s">
        <v>1</v>
      </c>
      <c r="F195" s="159" t="s">
        <v>243</v>
      </c>
      <c r="H195" s="160">
        <v>2</v>
      </c>
      <c r="I195" s="161"/>
      <c r="L195" s="157"/>
      <c r="M195" s="162"/>
      <c r="T195" s="163"/>
      <c r="AT195" s="158" t="s">
        <v>140</v>
      </c>
      <c r="AU195" s="158" t="s">
        <v>82</v>
      </c>
      <c r="AV195" s="12" t="s">
        <v>82</v>
      </c>
      <c r="AW195" s="12" t="s">
        <v>29</v>
      </c>
      <c r="AX195" s="12" t="s">
        <v>80</v>
      </c>
      <c r="AY195" s="158" t="s">
        <v>125</v>
      </c>
    </row>
    <row r="196" spans="2:65" s="14" customFormat="1">
      <c r="B196" s="181"/>
      <c r="D196" s="150" t="s">
        <v>140</v>
      </c>
      <c r="E196" s="182" t="s">
        <v>1</v>
      </c>
      <c r="F196" s="183" t="s">
        <v>244</v>
      </c>
      <c r="H196" s="182" t="s">
        <v>1</v>
      </c>
      <c r="I196" s="184"/>
      <c r="L196" s="181"/>
      <c r="M196" s="185"/>
      <c r="T196" s="186"/>
      <c r="AT196" s="182" t="s">
        <v>140</v>
      </c>
      <c r="AU196" s="182" t="s">
        <v>82</v>
      </c>
      <c r="AV196" s="14" t="s">
        <v>80</v>
      </c>
      <c r="AW196" s="14" t="s">
        <v>29</v>
      </c>
      <c r="AX196" s="14" t="s">
        <v>72</v>
      </c>
      <c r="AY196" s="182" t="s">
        <v>125</v>
      </c>
    </row>
    <row r="197" spans="2:65" s="1" customFormat="1" ht="16.5" customHeight="1">
      <c r="B197" s="136"/>
      <c r="C197" s="137" t="s">
        <v>8</v>
      </c>
      <c r="D197" s="137" t="s">
        <v>127</v>
      </c>
      <c r="E197" s="138" t="s">
        <v>245</v>
      </c>
      <c r="F197" s="139" t="s">
        <v>246</v>
      </c>
      <c r="G197" s="140" t="s">
        <v>130</v>
      </c>
      <c r="H197" s="141">
        <v>705</v>
      </c>
      <c r="I197" s="142"/>
      <c r="J197" s="143">
        <f>ROUND(I197*H197,2)</f>
        <v>0</v>
      </c>
      <c r="K197" s="139" t="s">
        <v>131</v>
      </c>
      <c r="L197" s="32"/>
      <c r="M197" s="144" t="s">
        <v>1</v>
      </c>
      <c r="N197" s="145" t="s">
        <v>37</v>
      </c>
      <c r="P197" s="146">
        <f>O197*H197</f>
        <v>0</v>
      </c>
      <c r="Q197" s="146">
        <v>0</v>
      </c>
      <c r="R197" s="146">
        <f>Q197*H197</f>
        <v>0</v>
      </c>
      <c r="S197" s="146">
        <v>0</v>
      </c>
      <c r="T197" s="147">
        <f>S197*H197</f>
        <v>0</v>
      </c>
      <c r="AR197" s="148" t="s">
        <v>132</v>
      </c>
      <c r="AT197" s="148" t="s">
        <v>127</v>
      </c>
      <c r="AU197" s="148" t="s">
        <v>82</v>
      </c>
      <c r="AY197" s="17" t="s">
        <v>125</v>
      </c>
      <c r="BE197" s="149">
        <f>IF(N197="základní",J197,0)</f>
        <v>0</v>
      </c>
      <c r="BF197" s="149">
        <f>IF(N197="snížená",J197,0)</f>
        <v>0</v>
      </c>
      <c r="BG197" s="149">
        <f>IF(N197="zákl. přenesená",J197,0)</f>
        <v>0</v>
      </c>
      <c r="BH197" s="149">
        <f>IF(N197="sníž. přenesená",J197,0)</f>
        <v>0</v>
      </c>
      <c r="BI197" s="149">
        <f>IF(N197="nulová",J197,0)</f>
        <v>0</v>
      </c>
      <c r="BJ197" s="17" t="s">
        <v>80</v>
      </c>
      <c r="BK197" s="149">
        <f>ROUND(I197*H197,2)</f>
        <v>0</v>
      </c>
      <c r="BL197" s="17" t="s">
        <v>132</v>
      </c>
      <c r="BM197" s="148" t="s">
        <v>247</v>
      </c>
    </row>
    <row r="198" spans="2:65" s="1" customFormat="1">
      <c r="B198" s="32"/>
      <c r="D198" s="150" t="s">
        <v>134</v>
      </c>
      <c r="F198" s="151" t="s">
        <v>248</v>
      </c>
      <c r="I198" s="152"/>
      <c r="L198" s="32"/>
      <c r="M198" s="153"/>
      <c r="T198" s="56"/>
      <c r="AT198" s="17" t="s">
        <v>134</v>
      </c>
      <c r="AU198" s="17" t="s">
        <v>82</v>
      </c>
    </row>
    <row r="199" spans="2:65" s="1" customFormat="1" ht="87.75">
      <c r="B199" s="32"/>
      <c r="D199" s="150" t="s">
        <v>138</v>
      </c>
      <c r="F199" s="156" t="s">
        <v>249</v>
      </c>
      <c r="I199" s="152"/>
      <c r="L199" s="32"/>
      <c r="M199" s="153"/>
      <c r="T199" s="56"/>
      <c r="AT199" s="17" t="s">
        <v>138</v>
      </c>
      <c r="AU199" s="17" t="s">
        <v>82</v>
      </c>
    </row>
    <row r="200" spans="2:65" s="12" customFormat="1">
      <c r="B200" s="157"/>
      <c r="D200" s="150" t="s">
        <v>140</v>
      </c>
      <c r="E200" s="158" t="s">
        <v>1</v>
      </c>
      <c r="F200" s="159" t="s">
        <v>250</v>
      </c>
      <c r="H200" s="160">
        <v>175</v>
      </c>
      <c r="I200" s="161"/>
      <c r="L200" s="157"/>
      <c r="M200" s="162"/>
      <c r="T200" s="163"/>
      <c r="AT200" s="158" t="s">
        <v>140</v>
      </c>
      <c r="AU200" s="158" t="s">
        <v>82</v>
      </c>
      <c r="AV200" s="12" t="s">
        <v>82</v>
      </c>
      <c r="AW200" s="12" t="s">
        <v>29</v>
      </c>
      <c r="AX200" s="12" t="s">
        <v>72</v>
      </c>
      <c r="AY200" s="158" t="s">
        <v>125</v>
      </c>
    </row>
    <row r="201" spans="2:65" s="12" customFormat="1">
      <c r="B201" s="157"/>
      <c r="D201" s="150" t="s">
        <v>140</v>
      </c>
      <c r="E201" s="158" t="s">
        <v>1</v>
      </c>
      <c r="F201" s="159" t="s">
        <v>251</v>
      </c>
      <c r="H201" s="160">
        <v>160</v>
      </c>
      <c r="I201" s="161"/>
      <c r="L201" s="157"/>
      <c r="M201" s="162"/>
      <c r="T201" s="163"/>
      <c r="AT201" s="158" t="s">
        <v>140</v>
      </c>
      <c r="AU201" s="158" t="s">
        <v>82</v>
      </c>
      <c r="AV201" s="12" t="s">
        <v>82</v>
      </c>
      <c r="AW201" s="12" t="s">
        <v>29</v>
      </c>
      <c r="AX201" s="12" t="s">
        <v>72</v>
      </c>
      <c r="AY201" s="158" t="s">
        <v>125</v>
      </c>
    </row>
    <row r="202" spans="2:65" s="12" customFormat="1">
      <c r="B202" s="157"/>
      <c r="D202" s="150" t="s">
        <v>140</v>
      </c>
      <c r="E202" s="158" t="s">
        <v>1</v>
      </c>
      <c r="F202" s="159" t="s">
        <v>252</v>
      </c>
      <c r="H202" s="160">
        <v>370</v>
      </c>
      <c r="I202" s="161"/>
      <c r="L202" s="157"/>
      <c r="M202" s="162"/>
      <c r="T202" s="163"/>
      <c r="AT202" s="158" t="s">
        <v>140</v>
      </c>
      <c r="AU202" s="158" t="s">
        <v>82</v>
      </c>
      <c r="AV202" s="12" t="s">
        <v>82</v>
      </c>
      <c r="AW202" s="12" t="s">
        <v>29</v>
      </c>
      <c r="AX202" s="12" t="s">
        <v>72</v>
      </c>
      <c r="AY202" s="158" t="s">
        <v>125</v>
      </c>
    </row>
    <row r="203" spans="2:65" s="13" customFormat="1">
      <c r="B203" s="164"/>
      <c r="D203" s="150" t="s">
        <v>140</v>
      </c>
      <c r="E203" s="165" t="s">
        <v>1</v>
      </c>
      <c r="F203" s="166" t="s">
        <v>142</v>
      </c>
      <c r="H203" s="167">
        <v>705</v>
      </c>
      <c r="I203" s="168"/>
      <c r="L203" s="164"/>
      <c r="M203" s="169"/>
      <c r="T203" s="170"/>
      <c r="AT203" s="165" t="s">
        <v>140</v>
      </c>
      <c r="AU203" s="165" t="s">
        <v>82</v>
      </c>
      <c r="AV203" s="13" t="s">
        <v>132</v>
      </c>
      <c r="AW203" s="13" t="s">
        <v>29</v>
      </c>
      <c r="AX203" s="13" t="s">
        <v>80</v>
      </c>
      <c r="AY203" s="165" t="s">
        <v>125</v>
      </c>
    </row>
    <row r="204" spans="2:65" s="11" customFormat="1" ht="22.9" customHeight="1">
      <c r="B204" s="124"/>
      <c r="D204" s="125" t="s">
        <v>71</v>
      </c>
      <c r="E204" s="134" t="s">
        <v>132</v>
      </c>
      <c r="F204" s="134" t="s">
        <v>253</v>
      </c>
      <c r="I204" s="127"/>
      <c r="J204" s="135">
        <f>BK204</f>
        <v>0</v>
      </c>
      <c r="L204" s="124"/>
      <c r="M204" s="129"/>
      <c r="P204" s="130">
        <v>0</v>
      </c>
      <c r="R204" s="130">
        <v>0</v>
      </c>
      <c r="T204" s="131">
        <v>0</v>
      </c>
      <c r="AR204" s="125" t="s">
        <v>80</v>
      </c>
      <c r="AT204" s="132" t="s">
        <v>71</v>
      </c>
      <c r="AU204" s="132" t="s">
        <v>80</v>
      </c>
      <c r="AY204" s="125" t="s">
        <v>125</v>
      </c>
      <c r="BK204" s="133">
        <v>0</v>
      </c>
    </row>
    <row r="205" spans="2:65" s="11" customFormat="1" ht="22.9" customHeight="1">
      <c r="B205" s="124"/>
      <c r="D205" s="125" t="s">
        <v>71</v>
      </c>
      <c r="E205" s="134" t="s">
        <v>168</v>
      </c>
      <c r="F205" s="134" t="s">
        <v>254</v>
      </c>
      <c r="I205" s="127"/>
      <c r="J205" s="135">
        <f>BK205</f>
        <v>0</v>
      </c>
      <c r="L205" s="124"/>
      <c r="M205" s="129"/>
      <c r="P205" s="130">
        <f>SUM(P206:P281)</f>
        <v>0</v>
      </c>
      <c r="R205" s="130">
        <f>SUM(R206:R281)</f>
        <v>513.04942000000005</v>
      </c>
      <c r="T205" s="131">
        <f>SUM(T206:T281)</f>
        <v>0</v>
      </c>
      <c r="AR205" s="125" t="s">
        <v>80</v>
      </c>
      <c r="AT205" s="132" t="s">
        <v>71</v>
      </c>
      <c r="AU205" s="132" t="s">
        <v>80</v>
      </c>
      <c r="AY205" s="125" t="s">
        <v>125</v>
      </c>
      <c r="BK205" s="133">
        <f>SUM(BK206:BK281)</f>
        <v>0</v>
      </c>
    </row>
    <row r="206" spans="2:65" s="1" customFormat="1" ht="16.5" customHeight="1">
      <c r="B206" s="136"/>
      <c r="C206" s="137" t="s">
        <v>255</v>
      </c>
      <c r="D206" s="137" t="s">
        <v>127</v>
      </c>
      <c r="E206" s="138" t="s">
        <v>256</v>
      </c>
      <c r="F206" s="139" t="s">
        <v>257</v>
      </c>
      <c r="G206" s="140" t="s">
        <v>130</v>
      </c>
      <c r="H206" s="141">
        <v>370</v>
      </c>
      <c r="I206" s="142"/>
      <c r="J206" s="143">
        <f>ROUND(I206*H206,2)</f>
        <v>0</v>
      </c>
      <c r="K206" s="139" t="s">
        <v>131</v>
      </c>
      <c r="L206" s="32"/>
      <c r="M206" s="144" t="s">
        <v>1</v>
      </c>
      <c r="N206" s="145" t="s">
        <v>37</v>
      </c>
      <c r="P206" s="146">
        <f>O206*H206</f>
        <v>0</v>
      </c>
      <c r="Q206" s="146">
        <v>0.23</v>
      </c>
      <c r="R206" s="146">
        <f>Q206*H206</f>
        <v>85.100000000000009</v>
      </c>
      <c r="S206" s="146">
        <v>0</v>
      </c>
      <c r="T206" s="147">
        <f>S206*H206</f>
        <v>0</v>
      </c>
      <c r="AR206" s="148" t="s">
        <v>132</v>
      </c>
      <c r="AT206" s="148" t="s">
        <v>127</v>
      </c>
      <c r="AU206" s="148" t="s">
        <v>82</v>
      </c>
      <c r="AY206" s="17" t="s">
        <v>125</v>
      </c>
      <c r="BE206" s="149">
        <f>IF(N206="základní",J206,0)</f>
        <v>0</v>
      </c>
      <c r="BF206" s="149">
        <f>IF(N206="snížená",J206,0)</f>
        <v>0</v>
      </c>
      <c r="BG206" s="149">
        <f>IF(N206="zákl. přenesená",J206,0)</f>
        <v>0</v>
      </c>
      <c r="BH206" s="149">
        <f>IF(N206="sníž. přenesená",J206,0)</f>
        <v>0</v>
      </c>
      <c r="BI206" s="149">
        <f>IF(N206="nulová",J206,0)</f>
        <v>0</v>
      </c>
      <c r="BJ206" s="17" t="s">
        <v>80</v>
      </c>
      <c r="BK206" s="149">
        <f>ROUND(I206*H206,2)</f>
        <v>0</v>
      </c>
      <c r="BL206" s="17" t="s">
        <v>132</v>
      </c>
      <c r="BM206" s="148" t="s">
        <v>258</v>
      </c>
    </row>
    <row r="207" spans="2:65" s="1" customFormat="1">
      <c r="B207" s="32"/>
      <c r="D207" s="150" t="s">
        <v>134</v>
      </c>
      <c r="F207" s="151" t="s">
        <v>259</v>
      </c>
      <c r="I207" s="152"/>
      <c r="L207" s="32"/>
      <c r="M207" s="153"/>
      <c r="T207" s="56"/>
      <c r="AT207" s="17" t="s">
        <v>134</v>
      </c>
      <c r="AU207" s="17" t="s">
        <v>82</v>
      </c>
    </row>
    <row r="208" spans="2:65" s="1" customFormat="1">
      <c r="B208" s="32"/>
      <c r="D208" s="154" t="s">
        <v>136</v>
      </c>
      <c r="F208" s="155" t="s">
        <v>260</v>
      </c>
      <c r="I208" s="152"/>
      <c r="L208" s="32"/>
      <c r="M208" s="153"/>
      <c r="T208" s="56"/>
      <c r="AT208" s="17" t="s">
        <v>136</v>
      </c>
      <c r="AU208" s="17" t="s">
        <v>82</v>
      </c>
    </row>
    <row r="209" spans="2:65" s="12" customFormat="1">
      <c r="B209" s="157"/>
      <c r="D209" s="150" t="s">
        <v>140</v>
      </c>
      <c r="E209" s="158" t="s">
        <v>1</v>
      </c>
      <c r="F209" s="159" t="s">
        <v>261</v>
      </c>
      <c r="H209" s="160">
        <v>370</v>
      </c>
      <c r="I209" s="161"/>
      <c r="L209" s="157"/>
      <c r="M209" s="162"/>
      <c r="T209" s="163"/>
      <c r="AT209" s="158" t="s">
        <v>140</v>
      </c>
      <c r="AU209" s="158" t="s">
        <v>82</v>
      </c>
      <c r="AV209" s="12" t="s">
        <v>82</v>
      </c>
      <c r="AW209" s="12" t="s">
        <v>29</v>
      </c>
      <c r="AX209" s="12" t="s">
        <v>80</v>
      </c>
      <c r="AY209" s="158" t="s">
        <v>125</v>
      </c>
    </row>
    <row r="210" spans="2:65" s="1" customFormat="1" ht="16.5" customHeight="1">
      <c r="B210" s="136"/>
      <c r="C210" s="137" t="s">
        <v>262</v>
      </c>
      <c r="D210" s="137" t="s">
        <v>127</v>
      </c>
      <c r="E210" s="138" t="s">
        <v>263</v>
      </c>
      <c r="F210" s="139" t="s">
        <v>264</v>
      </c>
      <c r="G210" s="140" t="s">
        <v>130</v>
      </c>
      <c r="H210" s="141">
        <v>90</v>
      </c>
      <c r="I210" s="142"/>
      <c r="J210" s="143">
        <f>ROUND(I210*H210,2)</f>
        <v>0</v>
      </c>
      <c r="K210" s="139" t="s">
        <v>131</v>
      </c>
      <c r="L210" s="32"/>
      <c r="M210" s="144" t="s">
        <v>1</v>
      </c>
      <c r="N210" s="145" t="s">
        <v>37</v>
      </c>
      <c r="P210" s="146">
        <f>O210*H210</f>
        <v>0</v>
      </c>
      <c r="Q210" s="146">
        <v>0.34499999999999997</v>
      </c>
      <c r="R210" s="146">
        <f>Q210*H210</f>
        <v>31.049999999999997</v>
      </c>
      <c r="S210" s="146">
        <v>0</v>
      </c>
      <c r="T210" s="147">
        <f>S210*H210</f>
        <v>0</v>
      </c>
      <c r="AR210" s="148" t="s">
        <v>132</v>
      </c>
      <c r="AT210" s="148" t="s">
        <v>127</v>
      </c>
      <c r="AU210" s="148" t="s">
        <v>82</v>
      </c>
      <c r="AY210" s="17" t="s">
        <v>125</v>
      </c>
      <c r="BE210" s="149">
        <f>IF(N210="základní",J210,0)</f>
        <v>0</v>
      </c>
      <c r="BF210" s="149">
        <f>IF(N210="snížená",J210,0)</f>
        <v>0</v>
      </c>
      <c r="BG210" s="149">
        <f>IF(N210="zákl. přenesená",J210,0)</f>
        <v>0</v>
      </c>
      <c r="BH210" s="149">
        <f>IF(N210="sníž. přenesená",J210,0)</f>
        <v>0</v>
      </c>
      <c r="BI210" s="149">
        <f>IF(N210="nulová",J210,0)</f>
        <v>0</v>
      </c>
      <c r="BJ210" s="17" t="s">
        <v>80</v>
      </c>
      <c r="BK210" s="149">
        <f>ROUND(I210*H210,2)</f>
        <v>0</v>
      </c>
      <c r="BL210" s="17" t="s">
        <v>132</v>
      </c>
      <c r="BM210" s="148" t="s">
        <v>265</v>
      </c>
    </row>
    <row r="211" spans="2:65" s="1" customFormat="1">
      <c r="B211" s="32"/>
      <c r="D211" s="150" t="s">
        <v>134</v>
      </c>
      <c r="F211" s="151" t="s">
        <v>266</v>
      </c>
      <c r="I211" s="152"/>
      <c r="L211" s="32"/>
      <c r="M211" s="153"/>
      <c r="T211" s="56"/>
      <c r="AT211" s="17" t="s">
        <v>134</v>
      </c>
      <c r="AU211" s="17" t="s">
        <v>82</v>
      </c>
    </row>
    <row r="212" spans="2:65" s="1" customFormat="1">
      <c r="B212" s="32"/>
      <c r="D212" s="154" t="s">
        <v>136</v>
      </c>
      <c r="F212" s="155" t="s">
        <v>267</v>
      </c>
      <c r="I212" s="152"/>
      <c r="L212" s="32"/>
      <c r="M212" s="153"/>
      <c r="T212" s="56"/>
      <c r="AT212" s="17" t="s">
        <v>136</v>
      </c>
      <c r="AU212" s="17" t="s">
        <v>82</v>
      </c>
    </row>
    <row r="213" spans="2:65" s="12" customFormat="1">
      <c r="B213" s="157"/>
      <c r="D213" s="150" t="s">
        <v>140</v>
      </c>
      <c r="E213" s="158" t="s">
        <v>1</v>
      </c>
      <c r="F213" s="159" t="s">
        <v>268</v>
      </c>
      <c r="H213" s="160">
        <v>45</v>
      </c>
      <c r="I213" s="161"/>
      <c r="L213" s="157"/>
      <c r="M213" s="162"/>
      <c r="T213" s="163"/>
      <c r="AT213" s="158" t="s">
        <v>140</v>
      </c>
      <c r="AU213" s="158" t="s">
        <v>82</v>
      </c>
      <c r="AV213" s="12" t="s">
        <v>82</v>
      </c>
      <c r="AW213" s="12" t="s">
        <v>29</v>
      </c>
      <c r="AX213" s="12" t="s">
        <v>72</v>
      </c>
      <c r="AY213" s="158" t="s">
        <v>125</v>
      </c>
    </row>
    <row r="214" spans="2:65" s="12" customFormat="1">
      <c r="B214" s="157"/>
      <c r="D214" s="150" t="s">
        <v>140</v>
      </c>
      <c r="E214" s="158" t="s">
        <v>1</v>
      </c>
      <c r="F214" s="159" t="s">
        <v>269</v>
      </c>
      <c r="H214" s="160">
        <v>45</v>
      </c>
      <c r="I214" s="161"/>
      <c r="L214" s="157"/>
      <c r="M214" s="162"/>
      <c r="T214" s="163"/>
      <c r="AT214" s="158" t="s">
        <v>140</v>
      </c>
      <c r="AU214" s="158" t="s">
        <v>82</v>
      </c>
      <c r="AV214" s="12" t="s">
        <v>82</v>
      </c>
      <c r="AW214" s="12" t="s">
        <v>29</v>
      </c>
      <c r="AX214" s="12" t="s">
        <v>72</v>
      </c>
      <c r="AY214" s="158" t="s">
        <v>125</v>
      </c>
    </row>
    <row r="215" spans="2:65" s="13" customFormat="1">
      <c r="B215" s="164"/>
      <c r="D215" s="150" t="s">
        <v>140</v>
      </c>
      <c r="E215" s="165" t="s">
        <v>1</v>
      </c>
      <c r="F215" s="166" t="s">
        <v>142</v>
      </c>
      <c r="H215" s="167">
        <v>90</v>
      </c>
      <c r="I215" s="168"/>
      <c r="L215" s="164"/>
      <c r="M215" s="169"/>
      <c r="T215" s="170"/>
      <c r="AT215" s="165" t="s">
        <v>140</v>
      </c>
      <c r="AU215" s="165" t="s">
        <v>82</v>
      </c>
      <c r="AV215" s="13" t="s">
        <v>132</v>
      </c>
      <c r="AW215" s="13" t="s">
        <v>29</v>
      </c>
      <c r="AX215" s="13" t="s">
        <v>80</v>
      </c>
      <c r="AY215" s="165" t="s">
        <v>125</v>
      </c>
    </row>
    <row r="216" spans="2:65" s="1" customFormat="1" ht="16.5" customHeight="1">
      <c r="B216" s="136"/>
      <c r="C216" s="137" t="s">
        <v>270</v>
      </c>
      <c r="D216" s="137" t="s">
        <v>127</v>
      </c>
      <c r="E216" s="138" t="s">
        <v>271</v>
      </c>
      <c r="F216" s="139" t="s">
        <v>272</v>
      </c>
      <c r="G216" s="140" t="s">
        <v>130</v>
      </c>
      <c r="H216" s="141">
        <v>262.5</v>
      </c>
      <c r="I216" s="142"/>
      <c r="J216" s="143">
        <f>ROUND(I216*H216,2)</f>
        <v>0</v>
      </c>
      <c r="K216" s="139" t="s">
        <v>131</v>
      </c>
      <c r="L216" s="32"/>
      <c r="M216" s="144" t="s">
        <v>1</v>
      </c>
      <c r="N216" s="145" t="s">
        <v>37</v>
      </c>
      <c r="P216" s="146">
        <f>O216*H216</f>
        <v>0</v>
      </c>
      <c r="Q216" s="146">
        <v>0.46</v>
      </c>
      <c r="R216" s="146">
        <f>Q216*H216</f>
        <v>120.75</v>
      </c>
      <c r="S216" s="146">
        <v>0</v>
      </c>
      <c r="T216" s="147">
        <f>S216*H216</f>
        <v>0</v>
      </c>
      <c r="AR216" s="148" t="s">
        <v>132</v>
      </c>
      <c r="AT216" s="148" t="s">
        <v>127</v>
      </c>
      <c r="AU216" s="148" t="s">
        <v>82</v>
      </c>
      <c r="AY216" s="17" t="s">
        <v>125</v>
      </c>
      <c r="BE216" s="149">
        <f>IF(N216="základní",J216,0)</f>
        <v>0</v>
      </c>
      <c r="BF216" s="149">
        <f>IF(N216="snížená",J216,0)</f>
        <v>0</v>
      </c>
      <c r="BG216" s="149">
        <f>IF(N216="zákl. přenesená",J216,0)</f>
        <v>0</v>
      </c>
      <c r="BH216" s="149">
        <f>IF(N216="sníž. přenesená",J216,0)</f>
        <v>0</v>
      </c>
      <c r="BI216" s="149">
        <f>IF(N216="nulová",J216,0)</f>
        <v>0</v>
      </c>
      <c r="BJ216" s="17" t="s">
        <v>80</v>
      </c>
      <c r="BK216" s="149">
        <f>ROUND(I216*H216,2)</f>
        <v>0</v>
      </c>
      <c r="BL216" s="17" t="s">
        <v>132</v>
      </c>
      <c r="BM216" s="148" t="s">
        <v>273</v>
      </c>
    </row>
    <row r="217" spans="2:65" s="1" customFormat="1">
      <c r="B217" s="32"/>
      <c r="D217" s="150" t="s">
        <v>134</v>
      </c>
      <c r="F217" s="151" t="s">
        <v>274</v>
      </c>
      <c r="I217" s="152"/>
      <c r="L217" s="32"/>
      <c r="M217" s="153"/>
      <c r="T217" s="56"/>
      <c r="AT217" s="17" t="s">
        <v>134</v>
      </c>
      <c r="AU217" s="17" t="s">
        <v>82</v>
      </c>
    </row>
    <row r="218" spans="2:65" s="1" customFormat="1">
      <c r="B218" s="32"/>
      <c r="D218" s="154" t="s">
        <v>136</v>
      </c>
      <c r="F218" s="155" t="s">
        <v>275</v>
      </c>
      <c r="I218" s="152"/>
      <c r="L218" s="32"/>
      <c r="M218" s="153"/>
      <c r="T218" s="56"/>
      <c r="AT218" s="17" t="s">
        <v>136</v>
      </c>
      <c r="AU218" s="17" t="s">
        <v>82</v>
      </c>
    </row>
    <row r="219" spans="2:65" s="12" customFormat="1">
      <c r="B219" s="157"/>
      <c r="D219" s="150" t="s">
        <v>140</v>
      </c>
      <c r="E219" s="158" t="s">
        <v>1</v>
      </c>
      <c r="F219" s="159" t="s">
        <v>276</v>
      </c>
      <c r="H219" s="160">
        <v>175</v>
      </c>
      <c r="I219" s="161"/>
      <c r="L219" s="157"/>
      <c r="M219" s="162"/>
      <c r="T219" s="163"/>
      <c r="AT219" s="158" t="s">
        <v>140</v>
      </c>
      <c r="AU219" s="158" t="s">
        <v>82</v>
      </c>
      <c r="AV219" s="12" t="s">
        <v>82</v>
      </c>
      <c r="AW219" s="12" t="s">
        <v>29</v>
      </c>
      <c r="AX219" s="12" t="s">
        <v>72</v>
      </c>
      <c r="AY219" s="158" t="s">
        <v>125</v>
      </c>
    </row>
    <row r="220" spans="2:65" s="12" customFormat="1">
      <c r="B220" s="157"/>
      <c r="D220" s="150" t="s">
        <v>140</v>
      </c>
      <c r="E220" s="158" t="s">
        <v>1</v>
      </c>
      <c r="F220" s="159" t="s">
        <v>277</v>
      </c>
      <c r="H220" s="160">
        <v>87.5</v>
      </c>
      <c r="I220" s="161"/>
      <c r="L220" s="157"/>
      <c r="M220" s="162"/>
      <c r="T220" s="163"/>
      <c r="AT220" s="158" t="s">
        <v>140</v>
      </c>
      <c r="AU220" s="158" t="s">
        <v>82</v>
      </c>
      <c r="AV220" s="12" t="s">
        <v>82</v>
      </c>
      <c r="AW220" s="12" t="s">
        <v>29</v>
      </c>
      <c r="AX220" s="12" t="s">
        <v>72</v>
      </c>
      <c r="AY220" s="158" t="s">
        <v>125</v>
      </c>
    </row>
    <row r="221" spans="2:65" s="15" customFormat="1">
      <c r="B221" s="187"/>
      <c r="D221" s="150" t="s">
        <v>140</v>
      </c>
      <c r="E221" s="188" t="s">
        <v>1</v>
      </c>
      <c r="F221" s="189" t="s">
        <v>278</v>
      </c>
      <c r="H221" s="190">
        <v>262.5</v>
      </c>
      <c r="I221" s="191"/>
      <c r="L221" s="187"/>
      <c r="M221" s="192"/>
      <c r="T221" s="193"/>
      <c r="AT221" s="188" t="s">
        <v>140</v>
      </c>
      <c r="AU221" s="188" t="s">
        <v>82</v>
      </c>
      <c r="AV221" s="15" t="s">
        <v>149</v>
      </c>
      <c r="AW221" s="15" t="s">
        <v>29</v>
      </c>
      <c r="AX221" s="15" t="s">
        <v>80</v>
      </c>
      <c r="AY221" s="188" t="s">
        <v>125</v>
      </c>
    </row>
    <row r="222" spans="2:65" s="1" customFormat="1" ht="16.5" customHeight="1">
      <c r="B222" s="136"/>
      <c r="C222" s="137" t="s">
        <v>279</v>
      </c>
      <c r="D222" s="137" t="s">
        <v>127</v>
      </c>
      <c r="E222" s="138" t="s">
        <v>280</v>
      </c>
      <c r="F222" s="139" t="s">
        <v>281</v>
      </c>
      <c r="G222" s="140" t="s">
        <v>130</v>
      </c>
      <c r="H222" s="141">
        <v>160</v>
      </c>
      <c r="I222" s="142"/>
      <c r="J222" s="143">
        <f>ROUND(I222*H222,2)</f>
        <v>0</v>
      </c>
      <c r="K222" s="139" t="s">
        <v>131</v>
      </c>
      <c r="L222" s="32"/>
      <c r="M222" s="144" t="s">
        <v>1</v>
      </c>
      <c r="N222" s="145" t="s">
        <v>37</v>
      </c>
      <c r="P222" s="146">
        <f>O222*H222</f>
        <v>0</v>
      </c>
      <c r="Q222" s="146">
        <v>0.57499999999999996</v>
      </c>
      <c r="R222" s="146">
        <f>Q222*H222</f>
        <v>92</v>
      </c>
      <c r="S222" s="146">
        <v>0</v>
      </c>
      <c r="T222" s="147">
        <f>S222*H222</f>
        <v>0</v>
      </c>
      <c r="AR222" s="148" t="s">
        <v>132</v>
      </c>
      <c r="AT222" s="148" t="s">
        <v>127</v>
      </c>
      <c r="AU222" s="148" t="s">
        <v>82</v>
      </c>
      <c r="AY222" s="17" t="s">
        <v>125</v>
      </c>
      <c r="BE222" s="149">
        <f>IF(N222="základní",J222,0)</f>
        <v>0</v>
      </c>
      <c r="BF222" s="149">
        <f>IF(N222="snížená",J222,0)</f>
        <v>0</v>
      </c>
      <c r="BG222" s="149">
        <f>IF(N222="zákl. přenesená",J222,0)</f>
        <v>0</v>
      </c>
      <c r="BH222" s="149">
        <f>IF(N222="sníž. přenesená",J222,0)</f>
        <v>0</v>
      </c>
      <c r="BI222" s="149">
        <f>IF(N222="nulová",J222,0)</f>
        <v>0</v>
      </c>
      <c r="BJ222" s="17" t="s">
        <v>80</v>
      </c>
      <c r="BK222" s="149">
        <f>ROUND(I222*H222,2)</f>
        <v>0</v>
      </c>
      <c r="BL222" s="17" t="s">
        <v>132</v>
      </c>
      <c r="BM222" s="148" t="s">
        <v>282</v>
      </c>
    </row>
    <row r="223" spans="2:65" s="1" customFormat="1">
      <c r="B223" s="32"/>
      <c r="D223" s="150" t="s">
        <v>134</v>
      </c>
      <c r="F223" s="151" t="s">
        <v>283</v>
      </c>
      <c r="I223" s="152"/>
      <c r="L223" s="32"/>
      <c r="M223" s="153"/>
      <c r="T223" s="56"/>
      <c r="AT223" s="17" t="s">
        <v>134</v>
      </c>
      <c r="AU223" s="17" t="s">
        <v>82</v>
      </c>
    </row>
    <row r="224" spans="2:65" s="1" customFormat="1">
      <c r="B224" s="32"/>
      <c r="D224" s="154" t="s">
        <v>136</v>
      </c>
      <c r="F224" s="155" t="s">
        <v>284</v>
      </c>
      <c r="I224" s="152"/>
      <c r="L224" s="32"/>
      <c r="M224" s="153"/>
      <c r="T224" s="56"/>
      <c r="AT224" s="17" t="s">
        <v>136</v>
      </c>
      <c r="AU224" s="17" t="s">
        <v>82</v>
      </c>
    </row>
    <row r="225" spans="2:65" s="12" customFormat="1">
      <c r="B225" s="157"/>
      <c r="D225" s="150" t="s">
        <v>140</v>
      </c>
      <c r="E225" s="158" t="s">
        <v>1</v>
      </c>
      <c r="F225" s="159" t="s">
        <v>285</v>
      </c>
      <c r="H225" s="160">
        <v>160</v>
      </c>
      <c r="I225" s="161"/>
      <c r="L225" s="157"/>
      <c r="M225" s="162"/>
      <c r="T225" s="163"/>
      <c r="AT225" s="158" t="s">
        <v>140</v>
      </c>
      <c r="AU225" s="158" t="s">
        <v>82</v>
      </c>
      <c r="AV225" s="12" t="s">
        <v>82</v>
      </c>
      <c r="AW225" s="12" t="s">
        <v>29</v>
      </c>
      <c r="AX225" s="12" t="s">
        <v>80</v>
      </c>
      <c r="AY225" s="158" t="s">
        <v>125</v>
      </c>
    </row>
    <row r="226" spans="2:65" s="1" customFormat="1" ht="16.5" customHeight="1">
      <c r="B226" s="136"/>
      <c r="C226" s="137" t="s">
        <v>286</v>
      </c>
      <c r="D226" s="137" t="s">
        <v>127</v>
      </c>
      <c r="E226" s="138" t="s">
        <v>287</v>
      </c>
      <c r="F226" s="139" t="s">
        <v>288</v>
      </c>
      <c r="G226" s="140" t="s">
        <v>130</v>
      </c>
      <c r="H226" s="141">
        <v>370</v>
      </c>
      <c r="I226" s="142"/>
      <c r="J226" s="143">
        <f>ROUND(I226*H226,2)</f>
        <v>0</v>
      </c>
      <c r="K226" s="139" t="s">
        <v>131</v>
      </c>
      <c r="L226" s="32"/>
      <c r="M226" s="144" t="s">
        <v>1</v>
      </c>
      <c r="N226" s="145" t="s">
        <v>37</v>
      </c>
      <c r="P226" s="146">
        <f>O226*H226</f>
        <v>0</v>
      </c>
      <c r="Q226" s="146">
        <v>0.13188</v>
      </c>
      <c r="R226" s="146">
        <f>Q226*H226</f>
        <v>48.7956</v>
      </c>
      <c r="S226" s="146">
        <v>0</v>
      </c>
      <c r="T226" s="147">
        <f>S226*H226</f>
        <v>0</v>
      </c>
      <c r="AR226" s="148" t="s">
        <v>132</v>
      </c>
      <c r="AT226" s="148" t="s">
        <v>127</v>
      </c>
      <c r="AU226" s="148" t="s">
        <v>82</v>
      </c>
      <c r="AY226" s="17" t="s">
        <v>125</v>
      </c>
      <c r="BE226" s="149">
        <f>IF(N226="základní",J226,0)</f>
        <v>0</v>
      </c>
      <c r="BF226" s="149">
        <f>IF(N226="snížená",J226,0)</f>
        <v>0</v>
      </c>
      <c r="BG226" s="149">
        <f>IF(N226="zákl. přenesená",J226,0)</f>
        <v>0</v>
      </c>
      <c r="BH226" s="149">
        <f>IF(N226="sníž. přenesená",J226,0)</f>
        <v>0</v>
      </c>
      <c r="BI226" s="149">
        <f>IF(N226="nulová",J226,0)</f>
        <v>0</v>
      </c>
      <c r="BJ226" s="17" t="s">
        <v>80</v>
      </c>
      <c r="BK226" s="149">
        <f>ROUND(I226*H226,2)</f>
        <v>0</v>
      </c>
      <c r="BL226" s="17" t="s">
        <v>132</v>
      </c>
      <c r="BM226" s="148" t="s">
        <v>289</v>
      </c>
    </row>
    <row r="227" spans="2:65" s="1" customFormat="1" ht="19.5">
      <c r="B227" s="32"/>
      <c r="D227" s="150" t="s">
        <v>134</v>
      </c>
      <c r="F227" s="151" t="s">
        <v>290</v>
      </c>
      <c r="I227" s="152"/>
      <c r="L227" s="32"/>
      <c r="M227" s="153"/>
      <c r="T227" s="56"/>
      <c r="AT227" s="17" t="s">
        <v>134</v>
      </c>
      <c r="AU227" s="17" t="s">
        <v>82</v>
      </c>
    </row>
    <row r="228" spans="2:65" s="1" customFormat="1">
      <c r="B228" s="32"/>
      <c r="D228" s="154" t="s">
        <v>136</v>
      </c>
      <c r="F228" s="155" t="s">
        <v>291</v>
      </c>
      <c r="I228" s="152"/>
      <c r="L228" s="32"/>
      <c r="M228" s="153"/>
      <c r="T228" s="56"/>
      <c r="AT228" s="17" t="s">
        <v>136</v>
      </c>
      <c r="AU228" s="17" t="s">
        <v>82</v>
      </c>
    </row>
    <row r="229" spans="2:65" s="12" customFormat="1">
      <c r="B229" s="157"/>
      <c r="D229" s="150" t="s">
        <v>140</v>
      </c>
      <c r="E229" s="158" t="s">
        <v>1</v>
      </c>
      <c r="F229" s="159" t="s">
        <v>292</v>
      </c>
      <c r="H229" s="160">
        <v>370</v>
      </c>
      <c r="I229" s="161"/>
      <c r="L229" s="157"/>
      <c r="M229" s="162"/>
      <c r="T229" s="163"/>
      <c r="AT229" s="158" t="s">
        <v>140</v>
      </c>
      <c r="AU229" s="158" t="s">
        <v>82</v>
      </c>
      <c r="AV229" s="12" t="s">
        <v>82</v>
      </c>
      <c r="AW229" s="12" t="s">
        <v>29</v>
      </c>
      <c r="AX229" s="12" t="s">
        <v>80</v>
      </c>
      <c r="AY229" s="158" t="s">
        <v>125</v>
      </c>
    </row>
    <row r="230" spans="2:65" s="1" customFormat="1" ht="16.5" customHeight="1">
      <c r="B230" s="136"/>
      <c r="C230" s="137" t="s">
        <v>7</v>
      </c>
      <c r="D230" s="137" t="s">
        <v>127</v>
      </c>
      <c r="E230" s="138" t="s">
        <v>293</v>
      </c>
      <c r="F230" s="139" t="s">
        <v>294</v>
      </c>
      <c r="G230" s="140" t="s">
        <v>130</v>
      </c>
      <c r="H230" s="141">
        <v>370</v>
      </c>
      <c r="I230" s="142"/>
      <c r="J230" s="143">
        <f>ROUND(I230*H230,2)</f>
        <v>0</v>
      </c>
      <c r="K230" s="139" t="s">
        <v>131</v>
      </c>
      <c r="L230" s="32"/>
      <c r="M230" s="144" t="s">
        <v>1</v>
      </c>
      <c r="N230" s="145" t="s">
        <v>37</v>
      </c>
      <c r="P230" s="146">
        <f>O230*H230</f>
        <v>0</v>
      </c>
      <c r="Q230" s="146">
        <v>0</v>
      </c>
      <c r="R230" s="146">
        <f>Q230*H230</f>
        <v>0</v>
      </c>
      <c r="S230" s="146">
        <v>0</v>
      </c>
      <c r="T230" s="147">
        <f>S230*H230</f>
        <v>0</v>
      </c>
      <c r="AR230" s="148" t="s">
        <v>132</v>
      </c>
      <c r="AT230" s="148" t="s">
        <v>127</v>
      </c>
      <c r="AU230" s="148" t="s">
        <v>82</v>
      </c>
      <c r="AY230" s="17" t="s">
        <v>125</v>
      </c>
      <c r="BE230" s="149">
        <f>IF(N230="základní",J230,0)</f>
        <v>0</v>
      </c>
      <c r="BF230" s="149">
        <f>IF(N230="snížená",J230,0)</f>
        <v>0</v>
      </c>
      <c r="BG230" s="149">
        <f>IF(N230="zákl. přenesená",J230,0)</f>
        <v>0</v>
      </c>
      <c r="BH230" s="149">
        <f>IF(N230="sníž. přenesená",J230,0)</f>
        <v>0</v>
      </c>
      <c r="BI230" s="149">
        <f>IF(N230="nulová",J230,0)</f>
        <v>0</v>
      </c>
      <c r="BJ230" s="17" t="s">
        <v>80</v>
      </c>
      <c r="BK230" s="149">
        <f>ROUND(I230*H230,2)</f>
        <v>0</v>
      </c>
      <c r="BL230" s="17" t="s">
        <v>132</v>
      </c>
      <c r="BM230" s="148" t="s">
        <v>295</v>
      </c>
    </row>
    <row r="231" spans="2:65" s="1" customFormat="1">
      <c r="B231" s="32"/>
      <c r="D231" s="150" t="s">
        <v>134</v>
      </c>
      <c r="F231" s="151" t="s">
        <v>296</v>
      </c>
      <c r="I231" s="152"/>
      <c r="L231" s="32"/>
      <c r="M231" s="153"/>
      <c r="T231" s="56"/>
      <c r="AT231" s="17" t="s">
        <v>134</v>
      </c>
      <c r="AU231" s="17" t="s">
        <v>82</v>
      </c>
    </row>
    <row r="232" spans="2:65" s="1" customFormat="1">
      <c r="B232" s="32"/>
      <c r="D232" s="154" t="s">
        <v>136</v>
      </c>
      <c r="F232" s="155" t="s">
        <v>297</v>
      </c>
      <c r="I232" s="152"/>
      <c r="L232" s="32"/>
      <c r="M232" s="153"/>
      <c r="T232" s="56"/>
      <c r="AT232" s="17" t="s">
        <v>136</v>
      </c>
      <c r="AU232" s="17" t="s">
        <v>82</v>
      </c>
    </row>
    <row r="233" spans="2:65" s="1" customFormat="1" ht="29.25">
      <c r="B233" s="32"/>
      <c r="D233" s="150" t="s">
        <v>138</v>
      </c>
      <c r="F233" s="156" t="s">
        <v>298</v>
      </c>
      <c r="I233" s="152"/>
      <c r="L233" s="32"/>
      <c r="M233" s="153"/>
      <c r="T233" s="56"/>
      <c r="AT233" s="17" t="s">
        <v>138</v>
      </c>
      <c r="AU233" s="17" t="s">
        <v>82</v>
      </c>
    </row>
    <row r="234" spans="2:65" s="12" customFormat="1">
      <c r="B234" s="157"/>
      <c r="D234" s="150" t="s">
        <v>140</v>
      </c>
      <c r="E234" s="158" t="s">
        <v>1</v>
      </c>
      <c r="F234" s="159" t="s">
        <v>292</v>
      </c>
      <c r="H234" s="160">
        <v>370</v>
      </c>
      <c r="I234" s="161"/>
      <c r="L234" s="157"/>
      <c r="M234" s="162"/>
      <c r="T234" s="163"/>
      <c r="AT234" s="158" t="s">
        <v>140</v>
      </c>
      <c r="AU234" s="158" t="s">
        <v>82</v>
      </c>
      <c r="AV234" s="12" t="s">
        <v>82</v>
      </c>
      <c r="AW234" s="12" t="s">
        <v>29</v>
      </c>
      <c r="AX234" s="12" t="s">
        <v>80</v>
      </c>
      <c r="AY234" s="158" t="s">
        <v>125</v>
      </c>
    </row>
    <row r="235" spans="2:65" s="1" customFormat="1" ht="16.5" customHeight="1">
      <c r="B235" s="136"/>
      <c r="C235" s="137" t="s">
        <v>299</v>
      </c>
      <c r="D235" s="137" t="s">
        <v>127</v>
      </c>
      <c r="E235" s="138" t="s">
        <v>300</v>
      </c>
      <c r="F235" s="139" t="s">
        <v>301</v>
      </c>
      <c r="G235" s="140" t="s">
        <v>130</v>
      </c>
      <c r="H235" s="141">
        <v>370</v>
      </c>
      <c r="I235" s="142"/>
      <c r="J235" s="143">
        <f>ROUND(I235*H235,2)</f>
        <v>0</v>
      </c>
      <c r="K235" s="139" t="s">
        <v>131</v>
      </c>
      <c r="L235" s="32"/>
      <c r="M235" s="144" t="s">
        <v>1</v>
      </c>
      <c r="N235" s="145" t="s">
        <v>37</v>
      </c>
      <c r="P235" s="146">
        <f>O235*H235</f>
        <v>0</v>
      </c>
      <c r="Q235" s="146">
        <v>0</v>
      </c>
      <c r="R235" s="146">
        <f>Q235*H235</f>
        <v>0</v>
      </c>
      <c r="S235" s="146">
        <v>0</v>
      </c>
      <c r="T235" s="147">
        <f>S235*H235</f>
        <v>0</v>
      </c>
      <c r="AR235" s="148" t="s">
        <v>132</v>
      </c>
      <c r="AT235" s="148" t="s">
        <v>127</v>
      </c>
      <c r="AU235" s="148" t="s">
        <v>82</v>
      </c>
      <c r="AY235" s="17" t="s">
        <v>125</v>
      </c>
      <c r="BE235" s="149">
        <f>IF(N235="základní",J235,0)</f>
        <v>0</v>
      </c>
      <c r="BF235" s="149">
        <f>IF(N235="snížená",J235,0)</f>
        <v>0</v>
      </c>
      <c r="BG235" s="149">
        <f>IF(N235="zákl. přenesená",J235,0)</f>
        <v>0</v>
      </c>
      <c r="BH235" s="149">
        <f>IF(N235="sníž. přenesená",J235,0)</f>
        <v>0</v>
      </c>
      <c r="BI235" s="149">
        <f>IF(N235="nulová",J235,0)</f>
        <v>0</v>
      </c>
      <c r="BJ235" s="17" t="s">
        <v>80</v>
      </c>
      <c r="BK235" s="149">
        <f>ROUND(I235*H235,2)</f>
        <v>0</v>
      </c>
      <c r="BL235" s="17" t="s">
        <v>132</v>
      </c>
      <c r="BM235" s="148" t="s">
        <v>302</v>
      </c>
    </row>
    <row r="236" spans="2:65" s="1" customFormat="1">
      <c r="B236" s="32"/>
      <c r="D236" s="150" t="s">
        <v>134</v>
      </c>
      <c r="F236" s="151" t="s">
        <v>303</v>
      </c>
      <c r="I236" s="152"/>
      <c r="L236" s="32"/>
      <c r="M236" s="153"/>
      <c r="T236" s="56"/>
      <c r="AT236" s="17" t="s">
        <v>134</v>
      </c>
      <c r="AU236" s="17" t="s">
        <v>82</v>
      </c>
    </row>
    <row r="237" spans="2:65" s="1" customFormat="1">
      <c r="B237" s="32"/>
      <c r="D237" s="154" t="s">
        <v>136</v>
      </c>
      <c r="F237" s="155" t="s">
        <v>304</v>
      </c>
      <c r="I237" s="152"/>
      <c r="L237" s="32"/>
      <c r="M237" s="153"/>
      <c r="T237" s="56"/>
      <c r="AT237" s="17" t="s">
        <v>136</v>
      </c>
      <c r="AU237" s="17" t="s">
        <v>82</v>
      </c>
    </row>
    <row r="238" spans="2:65" s="12" customFormat="1">
      <c r="B238" s="157"/>
      <c r="D238" s="150" t="s">
        <v>140</v>
      </c>
      <c r="E238" s="158" t="s">
        <v>1</v>
      </c>
      <c r="F238" s="159" t="s">
        <v>292</v>
      </c>
      <c r="H238" s="160">
        <v>370</v>
      </c>
      <c r="I238" s="161"/>
      <c r="L238" s="157"/>
      <c r="M238" s="162"/>
      <c r="T238" s="163"/>
      <c r="AT238" s="158" t="s">
        <v>140</v>
      </c>
      <c r="AU238" s="158" t="s">
        <v>82</v>
      </c>
      <c r="AV238" s="12" t="s">
        <v>82</v>
      </c>
      <c r="AW238" s="12" t="s">
        <v>29</v>
      </c>
      <c r="AX238" s="12" t="s">
        <v>80</v>
      </c>
      <c r="AY238" s="158" t="s">
        <v>125</v>
      </c>
    </row>
    <row r="239" spans="2:65" s="1" customFormat="1" ht="21.75" customHeight="1">
      <c r="B239" s="136"/>
      <c r="C239" s="137" t="s">
        <v>305</v>
      </c>
      <c r="D239" s="137" t="s">
        <v>127</v>
      </c>
      <c r="E239" s="138" t="s">
        <v>306</v>
      </c>
      <c r="F239" s="139" t="s">
        <v>307</v>
      </c>
      <c r="G239" s="140" t="s">
        <v>130</v>
      </c>
      <c r="H239" s="141">
        <v>370</v>
      </c>
      <c r="I239" s="142"/>
      <c r="J239" s="143">
        <f>ROUND(I239*H239,2)</f>
        <v>0</v>
      </c>
      <c r="K239" s="139" t="s">
        <v>131</v>
      </c>
      <c r="L239" s="32"/>
      <c r="M239" s="144" t="s">
        <v>1</v>
      </c>
      <c r="N239" s="145" t="s">
        <v>37</v>
      </c>
      <c r="P239" s="146">
        <f>O239*H239</f>
        <v>0</v>
      </c>
      <c r="Q239" s="146">
        <v>0.10373</v>
      </c>
      <c r="R239" s="146">
        <f>Q239*H239</f>
        <v>38.380099999999999</v>
      </c>
      <c r="S239" s="146">
        <v>0</v>
      </c>
      <c r="T239" s="147">
        <f>S239*H239</f>
        <v>0</v>
      </c>
      <c r="AR239" s="148" t="s">
        <v>132</v>
      </c>
      <c r="AT239" s="148" t="s">
        <v>127</v>
      </c>
      <c r="AU239" s="148" t="s">
        <v>82</v>
      </c>
      <c r="AY239" s="17" t="s">
        <v>125</v>
      </c>
      <c r="BE239" s="149">
        <f>IF(N239="základní",J239,0)</f>
        <v>0</v>
      </c>
      <c r="BF239" s="149">
        <f>IF(N239="snížená",J239,0)</f>
        <v>0</v>
      </c>
      <c r="BG239" s="149">
        <f>IF(N239="zákl. přenesená",J239,0)</f>
        <v>0</v>
      </c>
      <c r="BH239" s="149">
        <f>IF(N239="sníž. přenesená",J239,0)</f>
        <v>0</v>
      </c>
      <c r="BI239" s="149">
        <f>IF(N239="nulová",J239,0)</f>
        <v>0</v>
      </c>
      <c r="BJ239" s="17" t="s">
        <v>80</v>
      </c>
      <c r="BK239" s="149">
        <f>ROUND(I239*H239,2)</f>
        <v>0</v>
      </c>
      <c r="BL239" s="17" t="s">
        <v>132</v>
      </c>
      <c r="BM239" s="148" t="s">
        <v>308</v>
      </c>
    </row>
    <row r="240" spans="2:65" s="1" customFormat="1" ht="19.5">
      <c r="B240" s="32"/>
      <c r="D240" s="150" t="s">
        <v>134</v>
      </c>
      <c r="F240" s="151" t="s">
        <v>309</v>
      </c>
      <c r="I240" s="152"/>
      <c r="L240" s="32"/>
      <c r="M240" s="153"/>
      <c r="T240" s="56"/>
      <c r="AT240" s="17" t="s">
        <v>134</v>
      </c>
      <c r="AU240" s="17" t="s">
        <v>82</v>
      </c>
    </row>
    <row r="241" spans="2:65" s="1" customFormat="1">
      <c r="B241" s="32"/>
      <c r="D241" s="154" t="s">
        <v>136</v>
      </c>
      <c r="F241" s="155" t="s">
        <v>310</v>
      </c>
      <c r="I241" s="152"/>
      <c r="L241" s="32"/>
      <c r="M241" s="153"/>
      <c r="T241" s="56"/>
      <c r="AT241" s="17" t="s">
        <v>136</v>
      </c>
      <c r="AU241" s="17" t="s">
        <v>82</v>
      </c>
    </row>
    <row r="242" spans="2:65" s="12" customFormat="1">
      <c r="B242" s="157"/>
      <c r="D242" s="150" t="s">
        <v>140</v>
      </c>
      <c r="E242" s="158" t="s">
        <v>1</v>
      </c>
      <c r="F242" s="159" t="s">
        <v>292</v>
      </c>
      <c r="H242" s="160">
        <v>370</v>
      </c>
      <c r="I242" s="161"/>
      <c r="L242" s="157"/>
      <c r="M242" s="162"/>
      <c r="T242" s="163"/>
      <c r="AT242" s="158" t="s">
        <v>140</v>
      </c>
      <c r="AU242" s="158" t="s">
        <v>82</v>
      </c>
      <c r="AV242" s="12" t="s">
        <v>82</v>
      </c>
      <c r="AW242" s="12" t="s">
        <v>29</v>
      </c>
      <c r="AX242" s="12" t="s">
        <v>80</v>
      </c>
      <c r="AY242" s="158" t="s">
        <v>125</v>
      </c>
    </row>
    <row r="243" spans="2:65" s="1" customFormat="1" ht="16.5" customHeight="1">
      <c r="B243" s="136"/>
      <c r="C243" s="137" t="s">
        <v>311</v>
      </c>
      <c r="D243" s="137" t="s">
        <v>127</v>
      </c>
      <c r="E243" s="138" t="s">
        <v>312</v>
      </c>
      <c r="F243" s="139" t="s">
        <v>313</v>
      </c>
      <c r="G243" s="140" t="s">
        <v>130</v>
      </c>
      <c r="H243" s="141">
        <v>160</v>
      </c>
      <c r="I243" s="142"/>
      <c r="J243" s="143">
        <f>ROUND(I243*H243,2)</f>
        <v>0</v>
      </c>
      <c r="K243" s="139" t="s">
        <v>131</v>
      </c>
      <c r="L243" s="32"/>
      <c r="M243" s="144" t="s">
        <v>1</v>
      </c>
      <c r="N243" s="145" t="s">
        <v>37</v>
      </c>
      <c r="P243" s="146">
        <f>O243*H243</f>
        <v>0</v>
      </c>
      <c r="Q243" s="146">
        <v>9.8000000000000004E-2</v>
      </c>
      <c r="R243" s="146">
        <f>Q243*H243</f>
        <v>15.68</v>
      </c>
      <c r="S243" s="146">
        <v>0</v>
      </c>
      <c r="T243" s="147">
        <f>S243*H243</f>
        <v>0</v>
      </c>
      <c r="AR243" s="148" t="s">
        <v>132</v>
      </c>
      <c r="AT243" s="148" t="s">
        <v>127</v>
      </c>
      <c r="AU243" s="148" t="s">
        <v>82</v>
      </c>
      <c r="AY243" s="17" t="s">
        <v>125</v>
      </c>
      <c r="BE243" s="149">
        <f>IF(N243="základní",J243,0)</f>
        <v>0</v>
      </c>
      <c r="BF243" s="149">
        <f>IF(N243="snížená",J243,0)</f>
        <v>0</v>
      </c>
      <c r="BG243" s="149">
        <f>IF(N243="zákl. přenesená",J243,0)</f>
        <v>0</v>
      </c>
      <c r="BH243" s="149">
        <f>IF(N243="sníž. přenesená",J243,0)</f>
        <v>0</v>
      </c>
      <c r="BI243" s="149">
        <f>IF(N243="nulová",J243,0)</f>
        <v>0</v>
      </c>
      <c r="BJ243" s="17" t="s">
        <v>80</v>
      </c>
      <c r="BK243" s="149">
        <f>ROUND(I243*H243,2)</f>
        <v>0</v>
      </c>
      <c r="BL243" s="17" t="s">
        <v>132</v>
      </c>
      <c r="BM243" s="148" t="s">
        <v>314</v>
      </c>
    </row>
    <row r="244" spans="2:65" s="1" customFormat="1" ht="19.5">
      <c r="B244" s="32"/>
      <c r="D244" s="150" t="s">
        <v>134</v>
      </c>
      <c r="F244" s="151" t="s">
        <v>315</v>
      </c>
      <c r="I244" s="152"/>
      <c r="L244" s="32"/>
      <c r="M244" s="153"/>
      <c r="T244" s="56"/>
      <c r="AT244" s="17" t="s">
        <v>134</v>
      </c>
      <c r="AU244" s="17" t="s">
        <v>82</v>
      </c>
    </row>
    <row r="245" spans="2:65" s="1" customFormat="1">
      <c r="B245" s="32"/>
      <c r="D245" s="154" t="s">
        <v>136</v>
      </c>
      <c r="F245" s="155" t="s">
        <v>316</v>
      </c>
      <c r="I245" s="152"/>
      <c r="L245" s="32"/>
      <c r="M245" s="153"/>
      <c r="T245" s="56"/>
      <c r="AT245" s="17" t="s">
        <v>136</v>
      </c>
      <c r="AU245" s="17" t="s">
        <v>82</v>
      </c>
    </row>
    <row r="246" spans="2:65" s="12" customFormat="1">
      <c r="B246" s="157"/>
      <c r="D246" s="150" t="s">
        <v>140</v>
      </c>
      <c r="E246" s="158" t="s">
        <v>1</v>
      </c>
      <c r="F246" s="159" t="s">
        <v>317</v>
      </c>
      <c r="H246" s="160">
        <v>160</v>
      </c>
      <c r="I246" s="161"/>
      <c r="L246" s="157"/>
      <c r="M246" s="162"/>
      <c r="T246" s="163"/>
      <c r="AT246" s="158" t="s">
        <v>140</v>
      </c>
      <c r="AU246" s="158" t="s">
        <v>82</v>
      </c>
      <c r="AV246" s="12" t="s">
        <v>82</v>
      </c>
      <c r="AW246" s="12" t="s">
        <v>29</v>
      </c>
      <c r="AX246" s="12" t="s">
        <v>80</v>
      </c>
      <c r="AY246" s="158" t="s">
        <v>125</v>
      </c>
    </row>
    <row r="247" spans="2:65" s="1" customFormat="1" ht="21.75" customHeight="1">
      <c r="B247" s="136"/>
      <c r="C247" s="137" t="s">
        <v>318</v>
      </c>
      <c r="D247" s="137" t="s">
        <v>127</v>
      </c>
      <c r="E247" s="138" t="s">
        <v>319</v>
      </c>
      <c r="F247" s="139" t="s">
        <v>320</v>
      </c>
      <c r="G247" s="140" t="s">
        <v>130</v>
      </c>
      <c r="H247" s="141">
        <v>45</v>
      </c>
      <c r="I247" s="142"/>
      <c r="J247" s="143">
        <f>ROUND(I247*H247,2)</f>
        <v>0</v>
      </c>
      <c r="K247" s="139" t="s">
        <v>131</v>
      </c>
      <c r="L247" s="32"/>
      <c r="M247" s="144" t="s">
        <v>1</v>
      </c>
      <c r="N247" s="145" t="s">
        <v>37</v>
      </c>
      <c r="P247" s="146">
        <f>O247*H247</f>
        <v>0</v>
      </c>
      <c r="Q247" s="146">
        <v>0.10100000000000001</v>
      </c>
      <c r="R247" s="146">
        <f>Q247*H247</f>
        <v>4.5449999999999999</v>
      </c>
      <c r="S247" s="146">
        <v>0</v>
      </c>
      <c r="T247" s="147">
        <f>S247*H247</f>
        <v>0</v>
      </c>
      <c r="AR247" s="148" t="s">
        <v>132</v>
      </c>
      <c r="AT247" s="148" t="s">
        <v>127</v>
      </c>
      <c r="AU247" s="148" t="s">
        <v>82</v>
      </c>
      <c r="AY247" s="17" t="s">
        <v>125</v>
      </c>
      <c r="BE247" s="149">
        <f>IF(N247="základní",J247,0)</f>
        <v>0</v>
      </c>
      <c r="BF247" s="149">
        <f>IF(N247="snížená",J247,0)</f>
        <v>0</v>
      </c>
      <c r="BG247" s="149">
        <f>IF(N247="zákl. přenesená",J247,0)</f>
        <v>0</v>
      </c>
      <c r="BH247" s="149">
        <f>IF(N247="sníž. přenesená",J247,0)</f>
        <v>0</v>
      </c>
      <c r="BI247" s="149">
        <f>IF(N247="nulová",J247,0)</f>
        <v>0</v>
      </c>
      <c r="BJ247" s="17" t="s">
        <v>80</v>
      </c>
      <c r="BK247" s="149">
        <f>ROUND(I247*H247,2)</f>
        <v>0</v>
      </c>
      <c r="BL247" s="17" t="s">
        <v>132</v>
      </c>
      <c r="BM247" s="148" t="s">
        <v>321</v>
      </c>
    </row>
    <row r="248" spans="2:65" s="1" customFormat="1" ht="19.5">
      <c r="B248" s="32"/>
      <c r="D248" s="150" t="s">
        <v>134</v>
      </c>
      <c r="F248" s="151" t="s">
        <v>322</v>
      </c>
      <c r="I248" s="152"/>
      <c r="L248" s="32"/>
      <c r="M248" s="153"/>
      <c r="T248" s="56"/>
      <c r="AT248" s="17" t="s">
        <v>134</v>
      </c>
      <c r="AU248" s="17" t="s">
        <v>82</v>
      </c>
    </row>
    <row r="249" spans="2:65" s="1" customFormat="1">
      <c r="B249" s="32"/>
      <c r="D249" s="154" t="s">
        <v>136</v>
      </c>
      <c r="F249" s="155" t="s">
        <v>323</v>
      </c>
      <c r="I249" s="152"/>
      <c r="L249" s="32"/>
      <c r="M249" s="153"/>
      <c r="T249" s="56"/>
      <c r="AT249" s="17" t="s">
        <v>136</v>
      </c>
      <c r="AU249" s="17" t="s">
        <v>82</v>
      </c>
    </row>
    <row r="250" spans="2:65" s="12" customFormat="1">
      <c r="B250" s="157"/>
      <c r="D250" s="150" t="s">
        <v>140</v>
      </c>
      <c r="E250" s="158" t="s">
        <v>1</v>
      </c>
      <c r="F250" s="159" t="s">
        <v>324</v>
      </c>
      <c r="H250" s="160">
        <v>45</v>
      </c>
      <c r="I250" s="161"/>
      <c r="L250" s="157"/>
      <c r="M250" s="162"/>
      <c r="T250" s="163"/>
      <c r="AT250" s="158" t="s">
        <v>140</v>
      </c>
      <c r="AU250" s="158" t="s">
        <v>82</v>
      </c>
      <c r="AV250" s="12" t="s">
        <v>82</v>
      </c>
      <c r="AW250" s="12" t="s">
        <v>29</v>
      </c>
      <c r="AX250" s="12" t="s">
        <v>80</v>
      </c>
      <c r="AY250" s="158" t="s">
        <v>125</v>
      </c>
    </row>
    <row r="251" spans="2:65" s="1" customFormat="1" ht="16.5" customHeight="1">
      <c r="B251" s="136"/>
      <c r="C251" s="171" t="s">
        <v>325</v>
      </c>
      <c r="D251" s="171" t="s">
        <v>217</v>
      </c>
      <c r="E251" s="172" t="s">
        <v>326</v>
      </c>
      <c r="F251" s="173" t="s">
        <v>327</v>
      </c>
      <c r="G251" s="174" t="s">
        <v>130</v>
      </c>
      <c r="H251" s="175">
        <v>45</v>
      </c>
      <c r="I251" s="176"/>
      <c r="J251" s="177">
        <f>ROUND(I251*H251,2)</f>
        <v>0</v>
      </c>
      <c r="K251" s="173" t="s">
        <v>131</v>
      </c>
      <c r="L251" s="178"/>
      <c r="M251" s="179" t="s">
        <v>1</v>
      </c>
      <c r="N251" s="180" t="s">
        <v>37</v>
      </c>
      <c r="P251" s="146">
        <f>O251*H251</f>
        <v>0</v>
      </c>
      <c r="Q251" s="146">
        <v>0.13100000000000001</v>
      </c>
      <c r="R251" s="146">
        <f>Q251*H251</f>
        <v>5.8950000000000005</v>
      </c>
      <c r="S251" s="146">
        <v>0</v>
      </c>
      <c r="T251" s="147">
        <f>S251*H251</f>
        <v>0</v>
      </c>
      <c r="AR251" s="148" t="s">
        <v>191</v>
      </c>
      <c r="AT251" s="148" t="s">
        <v>217</v>
      </c>
      <c r="AU251" s="148" t="s">
        <v>82</v>
      </c>
      <c r="AY251" s="17" t="s">
        <v>125</v>
      </c>
      <c r="BE251" s="149">
        <f>IF(N251="základní",J251,0)</f>
        <v>0</v>
      </c>
      <c r="BF251" s="149">
        <f>IF(N251="snížená",J251,0)</f>
        <v>0</v>
      </c>
      <c r="BG251" s="149">
        <f>IF(N251="zákl. přenesená",J251,0)</f>
        <v>0</v>
      </c>
      <c r="BH251" s="149">
        <f>IF(N251="sníž. přenesená",J251,0)</f>
        <v>0</v>
      </c>
      <c r="BI251" s="149">
        <f>IF(N251="nulová",J251,0)</f>
        <v>0</v>
      </c>
      <c r="BJ251" s="17" t="s">
        <v>80</v>
      </c>
      <c r="BK251" s="149">
        <f>ROUND(I251*H251,2)</f>
        <v>0</v>
      </c>
      <c r="BL251" s="17" t="s">
        <v>132</v>
      </c>
      <c r="BM251" s="148" t="s">
        <v>328</v>
      </c>
    </row>
    <row r="252" spans="2:65" s="1" customFormat="1">
      <c r="B252" s="32"/>
      <c r="D252" s="150" t="s">
        <v>134</v>
      </c>
      <c r="F252" s="151" t="s">
        <v>327</v>
      </c>
      <c r="I252" s="152"/>
      <c r="L252" s="32"/>
      <c r="M252" s="153"/>
      <c r="T252" s="56"/>
      <c r="AT252" s="17" t="s">
        <v>134</v>
      </c>
      <c r="AU252" s="17" t="s">
        <v>82</v>
      </c>
    </row>
    <row r="253" spans="2:65" s="12" customFormat="1">
      <c r="B253" s="157"/>
      <c r="D253" s="150" t="s">
        <v>140</v>
      </c>
      <c r="E253" s="158" t="s">
        <v>1</v>
      </c>
      <c r="F253" s="159" t="s">
        <v>329</v>
      </c>
      <c r="H253" s="160">
        <v>45</v>
      </c>
      <c r="I253" s="161"/>
      <c r="L253" s="157"/>
      <c r="M253" s="162"/>
      <c r="T253" s="163"/>
      <c r="AT253" s="158" t="s">
        <v>140</v>
      </c>
      <c r="AU253" s="158" t="s">
        <v>82</v>
      </c>
      <c r="AV253" s="12" t="s">
        <v>82</v>
      </c>
      <c r="AW253" s="12" t="s">
        <v>29</v>
      </c>
      <c r="AX253" s="12" t="s">
        <v>80</v>
      </c>
      <c r="AY253" s="158" t="s">
        <v>125</v>
      </c>
    </row>
    <row r="254" spans="2:65" s="1" customFormat="1" ht="16.5" customHeight="1">
      <c r="B254" s="136"/>
      <c r="C254" s="171" t="s">
        <v>330</v>
      </c>
      <c r="D254" s="171" t="s">
        <v>217</v>
      </c>
      <c r="E254" s="172" t="s">
        <v>331</v>
      </c>
      <c r="F254" s="173" t="s">
        <v>332</v>
      </c>
      <c r="G254" s="174" t="s">
        <v>130</v>
      </c>
      <c r="H254" s="175">
        <v>130</v>
      </c>
      <c r="I254" s="176"/>
      <c r="J254" s="177">
        <f>ROUND(I254*H254,2)</f>
        <v>0</v>
      </c>
      <c r="K254" s="173" t="s">
        <v>158</v>
      </c>
      <c r="L254" s="178"/>
      <c r="M254" s="179" t="s">
        <v>1</v>
      </c>
      <c r="N254" s="180" t="s">
        <v>37</v>
      </c>
      <c r="P254" s="146">
        <f>O254*H254</f>
        <v>0</v>
      </c>
      <c r="Q254" s="146">
        <v>0.13500000000000001</v>
      </c>
      <c r="R254" s="146">
        <f>Q254*H254</f>
        <v>17.55</v>
      </c>
      <c r="S254" s="146">
        <v>0</v>
      </c>
      <c r="T254" s="147">
        <f>S254*H254</f>
        <v>0</v>
      </c>
      <c r="AR254" s="148" t="s">
        <v>191</v>
      </c>
      <c r="AT254" s="148" t="s">
        <v>217</v>
      </c>
      <c r="AU254" s="148" t="s">
        <v>82</v>
      </c>
      <c r="AY254" s="17" t="s">
        <v>125</v>
      </c>
      <c r="BE254" s="149">
        <f>IF(N254="základní",J254,0)</f>
        <v>0</v>
      </c>
      <c r="BF254" s="149">
        <f>IF(N254="snížená",J254,0)</f>
        <v>0</v>
      </c>
      <c r="BG254" s="149">
        <f>IF(N254="zákl. přenesená",J254,0)</f>
        <v>0</v>
      </c>
      <c r="BH254" s="149">
        <f>IF(N254="sníž. přenesená",J254,0)</f>
        <v>0</v>
      </c>
      <c r="BI254" s="149">
        <f>IF(N254="nulová",J254,0)</f>
        <v>0</v>
      </c>
      <c r="BJ254" s="17" t="s">
        <v>80</v>
      </c>
      <c r="BK254" s="149">
        <f>ROUND(I254*H254,2)</f>
        <v>0</v>
      </c>
      <c r="BL254" s="17" t="s">
        <v>132</v>
      </c>
      <c r="BM254" s="148" t="s">
        <v>333</v>
      </c>
    </row>
    <row r="255" spans="2:65" s="1" customFormat="1">
      <c r="B255" s="32"/>
      <c r="D255" s="150" t="s">
        <v>134</v>
      </c>
      <c r="F255" s="151" t="s">
        <v>332</v>
      </c>
      <c r="I255" s="152"/>
      <c r="L255" s="32"/>
      <c r="M255" s="153"/>
      <c r="T255" s="56"/>
      <c r="AT255" s="17" t="s">
        <v>134</v>
      </c>
      <c r="AU255" s="17" t="s">
        <v>82</v>
      </c>
    </row>
    <row r="256" spans="2:65" s="12" customFormat="1">
      <c r="B256" s="157"/>
      <c r="D256" s="150" t="s">
        <v>140</v>
      </c>
      <c r="E256" s="158" t="s">
        <v>1</v>
      </c>
      <c r="F256" s="159" t="s">
        <v>334</v>
      </c>
      <c r="H256" s="160">
        <v>130</v>
      </c>
      <c r="I256" s="161"/>
      <c r="L256" s="157"/>
      <c r="M256" s="162"/>
      <c r="T256" s="163"/>
      <c r="AT256" s="158" t="s">
        <v>140</v>
      </c>
      <c r="AU256" s="158" t="s">
        <v>82</v>
      </c>
      <c r="AV256" s="12" t="s">
        <v>82</v>
      </c>
      <c r="AW256" s="12" t="s">
        <v>29</v>
      </c>
      <c r="AX256" s="12" t="s">
        <v>80</v>
      </c>
      <c r="AY256" s="158" t="s">
        <v>125</v>
      </c>
    </row>
    <row r="257" spans="2:65" s="1" customFormat="1" ht="16.5" customHeight="1">
      <c r="B257" s="136"/>
      <c r="C257" s="171" t="s">
        <v>335</v>
      </c>
      <c r="D257" s="171" t="s">
        <v>217</v>
      </c>
      <c r="E257" s="172" t="s">
        <v>336</v>
      </c>
      <c r="F257" s="173" t="s">
        <v>337</v>
      </c>
      <c r="G257" s="174" t="s">
        <v>130</v>
      </c>
      <c r="H257" s="175">
        <v>160</v>
      </c>
      <c r="I257" s="176"/>
      <c r="J257" s="177">
        <f>ROUND(I257*H257,2)</f>
        <v>0</v>
      </c>
      <c r="K257" s="173" t="s">
        <v>131</v>
      </c>
      <c r="L257" s="178"/>
      <c r="M257" s="179" t="s">
        <v>1</v>
      </c>
      <c r="N257" s="180" t="s">
        <v>37</v>
      </c>
      <c r="P257" s="146">
        <f>O257*H257</f>
        <v>0</v>
      </c>
      <c r="Q257" s="146">
        <v>0.15</v>
      </c>
      <c r="R257" s="146">
        <f>Q257*H257</f>
        <v>24</v>
      </c>
      <c r="S257" s="146">
        <v>0</v>
      </c>
      <c r="T257" s="147">
        <f>S257*H257</f>
        <v>0</v>
      </c>
      <c r="AR257" s="148" t="s">
        <v>191</v>
      </c>
      <c r="AT257" s="148" t="s">
        <v>217</v>
      </c>
      <c r="AU257" s="148" t="s">
        <v>82</v>
      </c>
      <c r="AY257" s="17" t="s">
        <v>125</v>
      </c>
      <c r="BE257" s="149">
        <f>IF(N257="základní",J257,0)</f>
        <v>0</v>
      </c>
      <c r="BF257" s="149">
        <f>IF(N257="snížená",J257,0)</f>
        <v>0</v>
      </c>
      <c r="BG257" s="149">
        <f>IF(N257="zákl. přenesená",J257,0)</f>
        <v>0</v>
      </c>
      <c r="BH257" s="149">
        <f>IF(N257="sníž. přenesená",J257,0)</f>
        <v>0</v>
      </c>
      <c r="BI257" s="149">
        <f>IF(N257="nulová",J257,0)</f>
        <v>0</v>
      </c>
      <c r="BJ257" s="17" t="s">
        <v>80</v>
      </c>
      <c r="BK257" s="149">
        <f>ROUND(I257*H257,2)</f>
        <v>0</v>
      </c>
      <c r="BL257" s="17" t="s">
        <v>132</v>
      </c>
      <c r="BM257" s="148" t="s">
        <v>338</v>
      </c>
    </row>
    <row r="258" spans="2:65" s="1" customFormat="1">
      <c r="B258" s="32"/>
      <c r="D258" s="150" t="s">
        <v>134</v>
      </c>
      <c r="F258" s="151" t="s">
        <v>337</v>
      </c>
      <c r="I258" s="152"/>
      <c r="L258" s="32"/>
      <c r="M258" s="153"/>
      <c r="T258" s="56"/>
      <c r="AT258" s="17" t="s">
        <v>134</v>
      </c>
      <c r="AU258" s="17" t="s">
        <v>82</v>
      </c>
    </row>
    <row r="259" spans="2:65" s="12" customFormat="1">
      <c r="B259" s="157"/>
      <c r="D259" s="150" t="s">
        <v>140</v>
      </c>
      <c r="E259" s="158" t="s">
        <v>1</v>
      </c>
      <c r="F259" s="159" t="s">
        <v>339</v>
      </c>
      <c r="H259" s="160">
        <v>160</v>
      </c>
      <c r="I259" s="161"/>
      <c r="L259" s="157"/>
      <c r="M259" s="162"/>
      <c r="T259" s="163"/>
      <c r="AT259" s="158" t="s">
        <v>140</v>
      </c>
      <c r="AU259" s="158" t="s">
        <v>82</v>
      </c>
      <c r="AV259" s="12" t="s">
        <v>82</v>
      </c>
      <c r="AW259" s="12" t="s">
        <v>29</v>
      </c>
      <c r="AX259" s="12" t="s">
        <v>80</v>
      </c>
      <c r="AY259" s="158" t="s">
        <v>125</v>
      </c>
    </row>
    <row r="260" spans="2:65" s="1" customFormat="1" ht="24.2" customHeight="1">
      <c r="B260" s="136"/>
      <c r="C260" s="137" t="s">
        <v>340</v>
      </c>
      <c r="D260" s="137" t="s">
        <v>127</v>
      </c>
      <c r="E260" s="138" t="s">
        <v>341</v>
      </c>
      <c r="F260" s="139" t="s">
        <v>342</v>
      </c>
      <c r="G260" s="140" t="s">
        <v>130</v>
      </c>
      <c r="H260" s="141">
        <v>130</v>
      </c>
      <c r="I260" s="142"/>
      <c r="J260" s="143">
        <f>ROUND(I260*H260,2)</f>
        <v>0</v>
      </c>
      <c r="K260" s="139" t="s">
        <v>131</v>
      </c>
      <c r="L260" s="32"/>
      <c r="M260" s="144" t="s">
        <v>1</v>
      </c>
      <c r="N260" s="145" t="s">
        <v>37</v>
      </c>
      <c r="P260" s="146">
        <f>O260*H260</f>
        <v>0</v>
      </c>
      <c r="Q260" s="146">
        <v>0.10100000000000001</v>
      </c>
      <c r="R260" s="146">
        <f>Q260*H260</f>
        <v>13.13</v>
      </c>
      <c r="S260" s="146">
        <v>0</v>
      </c>
      <c r="T260" s="147">
        <f>S260*H260</f>
        <v>0</v>
      </c>
      <c r="AR260" s="148" t="s">
        <v>132</v>
      </c>
      <c r="AT260" s="148" t="s">
        <v>127</v>
      </c>
      <c r="AU260" s="148" t="s">
        <v>82</v>
      </c>
      <c r="AY260" s="17" t="s">
        <v>125</v>
      </c>
      <c r="BE260" s="149">
        <f>IF(N260="základní",J260,0)</f>
        <v>0</v>
      </c>
      <c r="BF260" s="149">
        <f>IF(N260="snížená",J260,0)</f>
        <v>0</v>
      </c>
      <c r="BG260" s="149">
        <f>IF(N260="zákl. přenesená",J260,0)</f>
        <v>0</v>
      </c>
      <c r="BH260" s="149">
        <f>IF(N260="sníž. přenesená",J260,0)</f>
        <v>0</v>
      </c>
      <c r="BI260" s="149">
        <f>IF(N260="nulová",J260,0)</f>
        <v>0</v>
      </c>
      <c r="BJ260" s="17" t="s">
        <v>80</v>
      </c>
      <c r="BK260" s="149">
        <f>ROUND(I260*H260,2)</f>
        <v>0</v>
      </c>
      <c r="BL260" s="17" t="s">
        <v>132</v>
      </c>
      <c r="BM260" s="148" t="s">
        <v>343</v>
      </c>
    </row>
    <row r="261" spans="2:65" s="1" customFormat="1" ht="29.25">
      <c r="B261" s="32"/>
      <c r="D261" s="150" t="s">
        <v>134</v>
      </c>
      <c r="F261" s="151" t="s">
        <v>344</v>
      </c>
      <c r="I261" s="152"/>
      <c r="L261" s="32"/>
      <c r="M261" s="153"/>
      <c r="T261" s="56"/>
      <c r="AT261" s="17" t="s">
        <v>134</v>
      </c>
      <c r="AU261" s="17" t="s">
        <v>82</v>
      </c>
    </row>
    <row r="262" spans="2:65" s="1" customFormat="1">
      <c r="B262" s="32"/>
      <c r="D262" s="154" t="s">
        <v>136</v>
      </c>
      <c r="F262" s="155" t="s">
        <v>345</v>
      </c>
      <c r="I262" s="152"/>
      <c r="L262" s="32"/>
      <c r="M262" s="153"/>
      <c r="T262" s="56"/>
      <c r="AT262" s="17" t="s">
        <v>136</v>
      </c>
      <c r="AU262" s="17" t="s">
        <v>82</v>
      </c>
    </row>
    <row r="263" spans="2:65" s="12" customFormat="1">
      <c r="B263" s="157"/>
      <c r="D263" s="150" t="s">
        <v>140</v>
      </c>
      <c r="E263" s="158" t="s">
        <v>1</v>
      </c>
      <c r="F263" s="159" t="s">
        <v>346</v>
      </c>
      <c r="H263" s="160">
        <v>130</v>
      </c>
      <c r="I263" s="161"/>
      <c r="L263" s="157"/>
      <c r="M263" s="162"/>
      <c r="T263" s="163"/>
      <c r="AT263" s="158" t="s">
        <v>140</v>
      </c>
      <c r="AU263" s="158" t="s">
        <v>82</v>
      </c>
      <c r="AV263" s="12" t="s">
        <v>82</v>
      </c>
      <c r="AW263" s="12" t="s">
        <v>29</v>
      </c>
      <c r="AX263" s="12" t="s">
        <v>80</v>
      </c>
      <c r="AY263" s="158" t="s">
        <v>125</v>
      </c>
    </row>
    <row r="264" spans="2:65" s="1" customFormat="1" ht="16.5" customHeight="1">
      <c r="B264" s="136"/>
      <c r="C264" s="137" t="s">
        <v>347</v>
      </c>
      <c r="D264" s="137" t="s">
        <v>127</v>
      </c>
      <c r="E264" s="138" t="s">
        <v>348</v>
      </c>
      <c r="F264" s="139" t="s">
        <v>349</v>
      </c>
      <c r="G264" s="140" t="s">
        <v>178</v>
      </c>
      <c r="H264" s="141">
        <v>164</v>
      </c>
      <c r="I264" s="142"/>
      <c r="J264" s="143">
        <f>ROUND(I264*H264,2)</f>
        <v>0</v>
      </c>
      <c r="K264" s="139" t="s">
        <v>131</v>
      </c>
      <c r="L264" s="32"/>
      <c r="M264" s="144" t="s">
        <v>1</v>
      </c>
      <c r="N264" s="145" t="s">
        <v>37</v>
      </c>
      <c r="P264" s="146">
        <f>O264*H264</f>
        <v>0</v>
      </c>
      <c r="Q264" s="146">
        <v>8.9779999999999999E-2</v>
      </c>
      <c r="R264" s="146">
        <f>Q264*H264</f>
        <v>14.72392</v>
      </c>
      <c r="S264" s="146">
        <v>0</v>
      </c>
      <c r="T264" s="147">
        <f>S264*H264</f>
        <v>0</v>
      </c>
      <c r="AR264" s="148" t="s">
        <v>132</v>
      </c>
      <c r="AT264" s="148" t="s">
        <v>127</v>
      </c>
      <c r="AU264" s="148" t="s">
        <v>82</v>
      </c>
      <c r="AY264" s="17" t="s">
        <v>125</v>
      </c>
      <c r="BE264" s="149">
        <f>IF(N264="základní",J264,0)</f>
        <v>0</v>
      </c>
      <c r="BF264" s="149">
        <f>IF(N264="snížená",J264,0)</f>
        <v>0</v>
      </c>
      <c r="BG264" s="149">
        <f>IF(N264="zákl. přenesená",J264,0)</f>
        <v>0</v>
      </c>
      <c r="BH264" s="149">
        <f>IF(N264="sníž. přenesená",J264,0)</f>
        <v>0</v>
      </c>
      <c r="BI264" s="149">
        <f>IF(N264="nulová",J264,0)</f>
        <v>0</v>
      </c>
      <c r="BJ264" s="17" t="s">
        <v>80</v>
      </c>
      <c r="BK264" s="149">
        <f>ROUND(I264*H264,2)</f>
        <v>0</v>
      </c>
      <c r="BL264" s="17" t="s">
        <v>132</v>
      </c>
      <c r="BM264" s="148" t="s">
        <v>350</v>
      </c>
    </row>
    <row r="265" spans="2:65" s="1" customFormat="1" ht="19.5">
      <c r="B265" s="32"/>
      <c r="D265" s="150" t="s">
        <v>134</v>
      </c>
      <c r="F265" s="151" t="s">
        <v>351</v>
      </c>
      <c r="I265" s="152"/>
      <c r="L265" s="32"/>
      <c r="M265" s="153"/>
      <c r="T265" s="56"/>
      <c r="AT265" s="17" t="s">
        <v>134</v>
      </c>
      <c r="AU265" s="17" t="s">
        <v>82</v>
      </c>
    </row>
    <row r="266" spans="2:65" s="1" customFormat="1" ht="68.25">
      <c r="B266" s="32"/>
      <c r="D266" s="150" t="s">
        <v>138</v>
      </c>
      <c r="F266" s="156" t="s">
        <v>352</v>
      </c>
      <c r="I266" s="152"/>
      <c r="L266" s="32"/>
      <c r="M266" s="153"/>
      <c r="T266" s="56"/>
      <c r="AT266" s="17" t="s">
        <v>138</v>
      </c>
      <c r="AU266" s="17" t="s">
        <v>82</v>
      </c>
    </row>
    <row r="267" spans="2:65" s="12" customFormat="1">
      <c r="B267" s="157"/>
      <c r="D267" s="150" t="s">
        <v>140</v>
      </c>
      <c r="E267" s="158" t="s">
        <v>1</v>
      </c>
      <c r="F267" s="159" t="s">
        <v>353</v>
      </c>
      <c r="H267" s="160">
        <v>38</v>
      </c>
      <c r="I267" s="161"/>
      <c r="L267" s="157"/>
      <c r="M267" s="162"/>
      <c r="T267" s="163"/>
      <c r="AT267" s="158" t="s">
        <v>140</v>
      </c>
      <c r="AU267" s="158" t="s">
        <v>82</v>
      </c>
      <c r="AV267" s="12" t="s">
        <v>82</v>
      </c>
      <c r="AW267" s="12" t="s">
        <v>29</v>
      </c>
      <c r="AX267" s="12" t="s">
        <v>72</v>
      </c>
      <c r="AY267" s="158" t="s">
        <v>125</v>
      </c>
    </row>
    <row r="268" spans="2:65" s="12" customFormat="1">
      <c r="B268" s="157"/>
      <c r="D268" s="150" t="s">
        <v>140</v>
      </c>
      <c r="E268" s="158" t="s">
        <v>1</v>
      </c>
      <c r="F268" s="159" t="s">
        <v>354</v>
      </c>
      <c r="H268" s="160">
        <v>126</v>
      </c>
      <c r="I268" s="161"/>
      <c r="L268" s="157"/>
      <c r="M268" s="162"/>
      <c r="T268" s="163"/>
      <c r="AT268" s="158" t="s">
        <v>140</v>
      </c>
      <c r="AU268" s="158" t="s">
        <v>82</v>
      </c>
      <c r="AV268" s="12" t="s">
        <v>82</v>
      </c>
      <c r="AW268" s="12" t="s">
        <v>29</v>
      </c>
      <c r="AX268" s="12" t="s">
        <v>72</v>
      </c>
      <c r="AY268" s="158" t="s">
        <v>125</v>
      </c>
    </row>
    <row r="269" spans="2:65" s="13" customFormat="1">
      <c r="B269" s="164"/>
      <c r="D269" s="150" t="s">
        <v>140</v>
      </c>
      <c r="E269" s="165" t="s">
        <v>1</v>
      </c>
      <c r="F269" s="166" t="s">
        <v>142</v>
      </c>
      <c r="H269" s="167">
        <v>164</v>
      </c>
      <c r="I269" s="168"/>
      <c r="L269" s="164"/>
      <c r="M269" s="169"/>
      <c r="T269" s="170"/>
      <c r="AT269" s="165" t="s">
        <v>140</v>
      </c>
      <c r="AU269" s="165" t="s">
        <v>82</v>
      </c>
      <c r="AV269" s="13" t="s">
        <v>132</v>
      </c>
      <c r="AW269" s="13" t="s">
        <v>29</v>
      </c>
      <c r="AX269" s="13" t="s">
        <v>80</v>
      </c>
      <c r="AY269" s="165" t="s">
        <v>125</v>
      </c>
    </row>
    <row r="270" spans="2:65" s="1" customFormat="1" ht="16.5" customHeight="1">
      <c r="B270" s="136"/>
      <c r="C270" s="171" t="s">
        <v>355</v>
      </c>
      <c r="D270" s="171" t="s">
        <v>217</v>
      </c>
      <c r="E270" s="172" t="s">
        <v>356</v>
      </c>
      <c r="F270" s="173" t="s">
        <v>357</v>
      </c>
      <c r="G270" s="174" t="s">
        <v>130</v>
      </c>
      <c r="H270" s="175">
        <v>2.4</v>
      </c>
      <c r="I270" s="176"/>
      <c r="J270" s="177">
        <f>ROUND(I270*H270,2)</f>
        <v>0</v>
      </c>
      <c r="K270" s="173" t="s">
        <v>225</v>
      </c>
      <c r="L270" s="178"/>
      <c r="M270" s="179" t="s">
        <v>1</v>
      </c>
      <c r="N270" s="180" t="s">
        <v>37</v>
      </c>
      <c r="P270" s="146">
        <f>O270*H270</f>
        <v>0</v>
      </c>
      <c r="Q270" s="146">
        <v>0.222</v>
      </c>
      <c r="R270" s="146">
        <f>Q270*H270</f>
        <v>0.53279999999999994</v>
      </c>
      <c r="S270" s="146">
        <v>0</v>
      </c>
      <c r="T270" s="147">
        <f>S270*H270</f>
        <v>0</v>
      </c>
      <c r="AR270" s="148" t="s">
        <v>191</v>
      </c>
      <c r="AT270" s="148" t="s">
        <v>217</v>
      </c>
      <c r="AU270" s="148" t="s">
        <v>82</v>
      </c>
      <c r="AY270" s="17" t="s">
        <v>125</v>
      </c>
      <c r="BE270" s="149">
        <f>IF(N270="základní",J270,0)</f>
        <v>0</v>
      </c>
      <c r="BF270" s="149">
        <f>IF(N270="snížená",J270,0)</f>
        <v>0</v>
      </c>
      <c r="BG270" s="149">
        <f>IF(N270="zákl. přenesená",J270,0)</f>
        <v>0</v>
      </c>
      <c r="BH270" s="149">
        <f>IF(N270="sníž. přenesená",J270,0)</f>
        <v>0</v>
      </c>
      <c r="BI270" s="149">
        <f>IF(N270="nulová",J270,0)</f>
        <v>0</v>
      </c>
      <c r="BJ270" s="17" t="s">
        <v>80</v>
      </c>
      <c r="BK270" s="149">
        <f>ROUND(I270*H270,2)</f>
        <v>0</v>
      </c>
      <c r="BL270" s="17" t="s">
        <v>132</v>
      </c>
      <c r="BM270" s="148" t="s">
        <v>358</v>
      </c>
    </row>
    <row r="271" spans="2:65" s="1" customFormat="1">
      <c r="B271" s="32"/>
      <c r="D271" s="150" t="s">
        <v>134</v>
      </c>
      <c r="F271" s="151" t="s">
        <v>357</v>
      </c>
      <c r="I271" s="152"/>
      <c r="L271" s="32"/>
      <c r="M271" s="153"/>
      <c r="T271" s="56"/>
      <c r="AT271" s="17" t="s">
        <v>134</v>
      </c>
      <c r="AU271" s="17" t="s">
        <v>82</v>
      </c>
    </row>
    <row r="272" spans="2:65" s="12" customFormat="1">
      <c r="B272" s="157"/>
      <c r="D272" s="150" t="s">
        <v>140</v>
      </c>
      <c r="E272" s="158" t="s">
        <v>1</v>
      </c>
      <c r="F272" s="159" t="s">
        <v>359</v>
      </c>
      <c r="H272" s="160">
        <v>2.4</v>
      </c>
      <c r="I272" s="161"/>
      <c r="L272" s="157"/>
      <c r="M272" s="162"/>
      <c r="T272" s="163"/>
      <c r="AT272" s="158" t="s">
        <v>140</v>
      </c>
      <c r="AU272" s="158" t="s">
        <v>82</v>
      </c>
      <c r="AV272" s="12" t="s">
        <v>82</v>
      </c>
      <c r="AW272" s="12" t="s">
        <v>29</v>
      </c>
      <c r="AX272" s="12" t="s">
        <v>80</v>
      </c>
      <c r="AY272" s="158" t="s">
        <v>125</v>
      </c>
    </row>
    <row r="273" spans="2:65" s="1" customFormat="1" ht="16.5" customHeight="1">
      <c r="B273" s="136"/>
      <c r="C273" s="137" t="s">
        <v>360</v>
      </c>
      <c r="D273" s="137" t="s">
        <v>127</v>
      </c>
      <c r="E273" s="138" t="s">
        <v>361</v>
      </c>
      <c r="F273" s="139" t="s">
        <v>362</v>
      </c>
      <c r="G273" s="140" t="s">
        <v>130</v>
      </c>
      <c r="H273" s="141">
        <v>17.5</v>
      </c>
      <c r="I273" s="142"/>
      <c r="J273" s="143">
        <f>ROUND(I273*H273,2)</f>
        <v>0</v>
      </c>
      <c r="K273" s="139" t="s">
        <v>131</v>
      </c>
      <c r="L273" s="32"/>
      <c r="M273" s="144" t="s">
        <v>1</v>
      </c>
      <c r="N273" s="145" t="s">
        <v>37</v>
      </c>
      <c r="P273" s="146">
        <f>O273*H273</f>
        <v>0</v>
      </c>
      <c r="Q273" s="146">
        <v>0</v>
      </c>
      <c r="R273" s="146">
        <f>Q273*H273</f>
        <v>0</v>
      </c>
      <c r="S273" s="146">
        <v>0</v>
      </c>
      <c r="T273" s="147">
        <f>S273*H273</f>
        <v>0</v>
      </c>
      <c r="AR273" s="148" t="s">
        <v>132</v>
      </c>
      <c r="AT273" s="148" t="s">
        <v>127</v>
      </c>
      <c r="AU273" s="148" t="s">
        <v>82</v>
      </c>
      <c r="AY273" s="17" t="s">
        <v>125</v>
      </c>
      <c r="BE273" s="149">
        <f>IF(N273="základní",J273,0)</f>
        <v>0</v>
      </c>
      <c r="BF273" s="149">
        <f>IF(N273="snížená",J273,0)</f>
        <v>0</v>
      </c>
      <c r="BG273" s="149">
        <f>IF(N273="zákl. přenesená",J273,0)</f>
        <v>0</v>
      </c>
      <c r="BH273" s="149">
        <f>IF(N273="sníž. přenesená",J273,0)</f>
        <v>0</v>
      </c>
      <c r="BI273" s="149">
        <f>IF(N273="nulová",J273,0)</f>
        <v>0</v>
      </c>
      <c r="BJ273" s="17" t="s">
        <v>80</v>
      </c>
      <c r="BK273" s="149">
        <f>ROUND(I273*H273,2)</f>
        <v>0</v>
      </c>
      <c r="BL273" s="17" t="s">
        <v>132</v>
      </c>
      <c r="BM273" s="148" t="s">
        <v>363</v>
      </c>
    </row>
    <row r="274" spans="2:65" s="1" customFormat="1">
      <c r="B274" s="32"/>
      <c r="D274" s="150" t="s">
        <v>134</v>
      </c>
      <c r="F274" s="151" t="s">
        <v>364</v>
      </c>
      <c r="I274" s="152"/>
      <c r="L274" s="32"/>
      <c r="M274" s="153"/>
      <c r="T274" s="56"/>
      <c r="AT274" s="17" t="s">
        <v>134</v>
      </c>
      <c r="AU274" s="17" t="s">
        <v>82</v>
      </c>
    </row>
    <row r="275" spans="2:65" s="14" customFormat="1">
      <c r="B275" s="181"/>
      <c r="D275" s="150" t="s">
        <v>140</v>
      </c>
      <c r="E275" s="182" t="s">
        <v>1</v>
      </c>
      <c r="F275" s="183" t="s">
        <v>365</v>
      </c>
      <c r="H275" s="182" t="s">
        <v>1</v>
      </c>
      <c r="I275" s="184"/>
      <c r="L275" s="181"/>
      <c r="M275" s="185"/>
      <c r="T275" s="186"/>
      <c r="AT275" s="182" t="s">
        <v>140</v>
      </c>
      <c r="AU275" s="182" t="s">
        <v>82</v>
      </c>
      <c r="AV275" s="14" t="s">
        <v>80</v>
      </c>
      <c r="AW275" s="14" t="s">
        <v>29</v>
      </c>
      <c r="AX275" s="14" t="s">
        <v>72</v>
      </c>
      <c r="AY275" s="182" t="s">
        <v>125</v>
      </c>
    </row>
    <row r="276" spans="2:65" s="14" customFormat="1">
      <c r="B276" s="181"/>
      <c r="D276" s="150" t="s">
        <v>140</v>
      </c>
      <c r="E276" s="182" t="s">
        <v>1</v>
      </c>
      <c r="F276" s="183" t="s">
        <v>366</v>
      </c>
      <c r="H276" s="182" t="s">
        <v>1</v>
      </c>
      <c r="I276" s="184"/>
      <c r="L276" s="181"/>
      <c r="M276" s="185"/>
      <c r="T276" s="186"/>
      <c r="AT276" s="182" t="s">
        <v>140</v>
      </c>
      <c r="AU276" s="182" t="s">
        <v>82</v>
      </c>
      <c r="AV276" s="14" t="s">
        <v>80</v>
      </c>
      <c r="AW276" s="14" t="s">
        <v>29</v>
      </c>
      <c r="AX276" s="14" t="s">
        <v>72</v>
      </c>
      <c r="AY276" s="182" t="s">
        <v>125</v>
      </c>
    </row>
    <row r="277" spans="2:65" s="12" customFormat="1">
      <c r="B277" s="157"/>
      <c r="D277" s="150" t="s">
        <v>140</v>
      </c>
      <c r="E277" s="158" t="s">
        <v>1</v>
      </c>
      <c r="F277" s="159" t="s">
        <v>367</v>
      </c>
      <c r="H277" s="160">
        <v>17.5</v>
      </c>
      <c r="I277" s="161"/>
      <c r="L277" s="157"/>
      <c r="M277" s="162"/>
      <c r="T277" s="163"/>
      <c r="AT277" s="158" t="s">
        <v>140</v>
      </c>
      <c r="AU277" s="158" t="s">
        <v>82</v>
      </c>
      <c r="AV277" s="12" t="s">
        <v>82</v>
      </c>
      <c r="AW277" s="12" t="s">
        <v>29</v>
      </c>
      <c r="AX277" s="12" t="s">
        <v>72</v>
      </c>
      <c r="AY277" s="158" t="s">
        <v>125</v>
      </c>
    </row>
    <row r="278" spans="2:65" s="13" customFormat="1">
      <c r="B278" s="164"/>
      <c r="D278" s="150" t="s">
        <v>140</v>
      </c>
      <c r="E278" s="165" t="s">
        <v>1</v>
      </c>
      <c r="F278" s="166" t="s">
        <v>142</v>
      </c>
      <c r="H278" s="167">
        <v>17.5</v>
      </c>
      <c r="I278" s="168"/>
      <c r="L278" s="164"/>
      <c r="M278" s="169"/>
      <c r="T278" s="170"/>
      <c r="AT278" s="165" t="s">
        <v>140</v>
      </c>
      <c r="AU278" s="165" t="s">
        <v>82</v>
      </c>
      <c r="AV278" s="13" t="s">
        <v>132</v>
      </c>
      <c r="AW278" s="13" t="s">
        <v>29</v>
      </c>
      <c r="AX278" s="13" t="s">
        <v>80</v>
      </c>
      <c r="AY278" s="165" t="s">
        <v>125</v>
      </c>
    </row>
    <row r="279" spans="2:65" s="1" customFormat="1" ht="16.5" customHeight="1">
      <c r="B279" s="136"/>
      <c r="C279" s="171" t="s">
        <v>368</v>
      </c>
      <c r="D279" s="171" t="s">
        <v>217</v>
      </c>
      <c r="E279" s="172" t="s">
        <v>369</v>
      </c>
      <c r="F279" s="173" t="s">
        <v>370</v>
      </c>
      <c r="G279" s="174" t="s">
        <v>130</v>
      </c>
      <c r="H279" s="175">
        <v>7</v>
      </c>
      <c r="I279" s="176"/>
      <c r="J279" s="177">
        <f>ROUND(I279*H279,2)</f>
        <v>0</v>
      </c>
      <c r="K279" s="173" t="s">
        <v>1</v>
      </c>
      <c r="L279" s="178"/>
      <c r="M279" s="179" t="s">
        <v>1</v>
      </c>
      <c r="N279" s="180" t="s">
        <v>37</v>
      </c>
      <c r="P279" s="146">
        <f>O279*H279</f>
        <v>0</v>
      </c>
      <c r="Q279" s="146">
        <v>0.13100000000000001</v>
      </c>
      <c r="R279" s="146">
        <f>Q279*H279</f>
        <v>0.91700000000000004</v>
      </c>
      <c r="S279" s="146">
        <v>0</v>
      </c>
      <c r="T279" s="147">
        <f>S279*H279</f>
        <v>0</v>
      </c>
      <c r="AR279" s="148" t="s">
        <v>191</v>
      </c>
      <c r="AT279" s="148" t="s">
        <v>217</v>
      </c>
      <c r="AU279" s="148" t="s">
        <v>82</v>
      </c>
      <c r="AY279" s="17" t="s">
        <v>125</v>
      </c>
      <c r="BE279" s="149">
        <f>IF(N279="základní",J279,0)</f>
        <v>0</v>
      </c>
      <c r="BF279" s="149">
        <f>IF(N279="snížená",J279,0)</f>
        <v>0</v>
      </c>
      <c r="BG279" s="149">
        <f>IF(N279="zákl. přenesená",J279,0)</f>
        <v>0</v>
      </c>
      <c r="BH279" s="149">
        <f>IF(N279="sníž. přenesená",J279,0)</f>
        <v>0</v>
      </c>
      <c r="BI279" s="149">
        <f>IF(N279="nulová",J279,0)</f>
        <v>0</v>
      </c>
      <c r="BJ279" s="17" t="s">
        <v>80</v>
      </c>
      <c r="BK279" s="149">
        <f>ROUND(I279*H279,2)</f>
        <v>0</v>
      </c>
      <c r="BL279" s="17" t="s">
        <v>132</v>
      </c>
      <c r="BM279" s="148" t="s">
        <v>371</v>
      </c>
    </row>
    <row r="280" spans="2:65" s="1" customFormat="1">
      <c r="B280" s="32"/>
      <c r="D280" s="150" t="s">
        <v>134</v>
      </c>
      <c r="F280" s="151" t="s">
        <v>372</v>
      </c>
      <c r="I280" s="152"/>
      <c r="L280" s="32"/>
      <c r="M280" s="153"/>
      <c r="T280" s="56"/>
      <c r="AT280" s="17" t="s">
        <v>134</v>
      </c>
      <c r="AU280" s="17" t="s">
        <v>82</v>
      </c>
    </row>
    <row r="281" spans="2:65" s="12" customFormat="1">
      <c r="B281" s="157"/>
      <c r="D281" s="150" t="s">
        <v>140</v>
      </c>
      <c r="E281" s="158" t="s">
        <v>1</v>
      </c>
      <c r="F281" s="159" t="s">
        <v>373</v>
      </c>
      <c r="H281" s="160">
        <v>7</v>
      </c>
      <c r="I281" s="161"/>
      <c r="L281" s="157"/>
      <c r="M281" s="162"/>
      <c r="T281" s="163"/>
      <c r="AT281" s="158" t="s">
        <v>140</v>
      </c>
      <c r="AU281" s="158" t="s">
        <v>82</v>
      </c>
      <c r="AV281" s="12" t="s">
        <v>82</v>
      </c>
      <c r="AW281" s="12" t="s">
        <v>29</v>
      </c>
      <c r="AX281" s="12" t="s">
        <v>80</v>
      </c>
      <c r="AY281" s="158" t="s">
        <v>125</v>
      </c>
    </row>
    <row r="282" spans="2:65" s="11" customFormat="1" ht="22.9" customHeight="1">
      <c r="B282" s="124"/>
      <c r="D282" s="125" t="s">
        <v>71</v>
      </c>
      <c r="E282" s="134" t="s">
        <v>191</v>
      </c>
      <c r="F282" s="134" t="s">
        <v>374</v>
      </c>
      <c r="I282" s="127"/>
      <c r="J282" s="135">
        <f>BK282</f>
        <v>0</v>
      </c>
      <c r="L282" s="124"/>
      <c r="M282" s="129"/>
      <c r="P282" s="130">
        <f>SUM(P283:P287)</f>
        <v>0</v>
      </c>
      <c r="R282" s="130">
        <f>SUM(R283:R287)</f>
        <v>1.2624</v>
      </c>
      <c r="T282" s="131">
        <f>SUM(T283:T287)</f>
        <v>0</v>
      </c>
      <c r="AR282" s="125" t="s">
        <v>80</v>
      </c>
      <c r="AT282" s="132" t="s">
        <v>71</v>
      </c>
      <c r="AU282" s="132" t="s">
        <v>80</v>
      </c>
      <c r="AY282" s="125" t="s">
        <v>125</v>
      </c>
      <c r="BK282" s="133">
        <f>SUM(BK283:BK287)</f>
        <v>0</v>
      </c>
    </row>
    <row r="283" spans="2:65" s="1" customFormat="1" ht="16.5" customHeight="1">
      <c r="B283" s="136"/>
      <c r="C283" s="137" t="s">
        <v>375</v>
      </c>
      <c r="D283" s="137" t="s">
        <v>127</v>
      </c>
      <c r="E283" s="138" t="s">
        <v>376</v>
      </c>
      <c r="F283" s="139" t="s">
        <v>377</v>
      </c>
      <c r="G283" s="140" t="s">
        <v>378</v>
      </c>
      <c r="H283" s="141">
        <v>3</v>
      </c>
      <c r="I283" s="142"/>
      <c r="J283" s="143">
        <f>ROUND(I283*H283,2)</f>
        <v>0</v>
      </c>
      <c r="K283" s="139" t="s">
        <v>131</v>
      </c>
      <c r="L283" s="32"/>
      <c r="M283" s="144" t="s">
        <v>1</v>
      </c>
      <c r="N283" s="145" t="s">
        <v>37</v>
      </c>
      <c r="P283" s="146">
        <f>O283*H283</f>
        <v>0</v>
      </c>
      <c r="Q283" s="146">
        <v>0.42080000000000001</v>
      </c>
      <c r="R283" s="146">
        <f>Q283*H283</f>
        <v>1.2624</v>
      </c>
      <c r="S283" s="146">
        <v>0</v>
      </c>
      <c r="T283" s="147">
        <f>S283*H283</f>
        <v>0</v>
      </c>
      <c r="AR283" s="148" t="s">
        <v>132</v>
      </c>
      <c r="AT283" s="148" t="s">
        <v>127</v>
      </c>
      <c r="AU283" s="148" t="s">
        <v>82</v>
      </c>
      <c r="AY283" s="17" t="s">
        <v>125</v>
      </c>
      <c r="BE283" s="149">
        <f>IF(N283="základní",J283,0)</f>
        <v>0</v>
      </c>
      <c r="BF283" s="149">
        <f>IF(N283="snížená",J283,0)</f>
        <v>0</v>
      </c>
      <c r="BG283" s="149">
        <f>IF(N283="zákl. přenesená",J283,0)</f>
        <v>0</v>
      </c>
      <c r="BH283" s="149">
        <f>IF(N283="sníž. přenesená",J283,0)</f>
        <v>0</v>
      </c>
      <c r="BI283" s="149">
        <f>IF(N283="nulová",J283,0)</f>
        <v>0</v>
      </c>
      <c r="BJ283" s="17" t="s">
        <v>80</v>
      </c>
      <c r="BK283" s="149">
        <f>ROUND(I283*H283,2)</f>
        <v>0</v>
      </c>
      <c r="BL283" s="17" t="s">
        <v>132</v>
      </c>
      <c r="BM283" s="148" t="s">
        <v>379</v>
      </c>
    </row>
    <row r="284" spans="2:65" s="1" customFormat="1">
      <c r="B284" s="32"/>
      <c r="D284" s="150" t="s">
        <v>134</v>
      </c>
      <c r="F284" s="151" t="s">
        <v>380</v>
      </c>
      <c r="I284" s="152"/>
      <c r="L284" s="32"/>
      <c r="M284" s="153"/>
      <c r="T284" s="56"/>
      <c r="AT284" s="17" t="s">
        <v>134</v>
      </c>
      <c r="AU284" s="17" t="s">
        <v>82</v>
      </c>
    </row>
    <row r="285" spans="2:65" s="1" customFormat="1">
      <c r="B285" s="32"/>
      <c r="D285" s="154" t="s">
        <v>136</v>
      </c>
      <c r="F285" s="155" t="s">
        <v>381</v>
      </c>
      <c r="I285" s="152"/>
      <c r="L285" s="32"/>
      <c r="M285" s="153"/>
      <c r="T285" s="56"/>
      <c r="AT285" s="17" t="s">
        <v>136</v>
      </c>
      <c r="AU285" s="17" t="s">
        <v>82</v>
      </c>
    </row>
    <row r="286" spans="2:65" s="1" customFormat="1" ht="58.5">
      <c r="B286" s="32"/>
      <c r="D286" s="150" t="s">
        <v>138</v>
      </c>
      <c r="F286" s="156" t="s">
        <v>382</v>
      </c>
      <c r="I286" s="152"/>
      <c r="L286" s="32"/>
      <c r="M286" s="153"/>
      <c r="T286" s="56"/>
      <c r="AT286" s="17" t="s">
        <v>138</v>
      </c>
      <c r="AU286" s="17" t="s">
        <v>82</v>
      </c>
    </row>
    <row r="287" spans="2:65" s="12" customFormat="1">
      <c r="B287" s="157"/>
      <c r="D287" s="150" t="s">
        <v>140</v>
      </c>
      <c r="E287" s="158" t="s">
        <v>1</v>
      </c>
      <c r="F287" s="159" t="s">
        <v>383</v>
      </c>
      <c r="H287" s="160">
        <v>3</v>
      </c>
      <c r="I287" s="161"/>
      <c r="L287" s="157"/>
      <c r="M287" s="162"/>
      <c r="T287" s="163"/>
      <c r="AT287" s="158" t="s">
        <v>140</v>
      </c>
      <c r="AU287" s="158" t="s">
        <v>82</v>
      </c>
      <c r="AV287" s="12" t="s">
        <v>82</v>
      </c>
      <c r="AW287" s="12" t="s">
        <v>29</v>
      </c>
      <c r="AX287" s="12" t="s">
        <v>80</v>
      </c>
      <c r="AY287" s="158" t="s">
        <v>125</v>
      </c>
    </row>
    <row r="288" spans="2:65" s="11" customFormat="1" ht="22.9" customHeight="1">
      <c r="B288" s="124"/>
      <c r="D288" s="125" t="s">
        <v>71</v>
      </c>
      <c r="E288" s="134" t="s">
        <v>200</v>
      </c>
      <c r="F288" s="134" t="s">
        <v>384</v>
      </c>
      <c r="I288" s="127"/>
      <c r="J288" s="135">
        <f>BK288</f>
        <v>0</v>
      </c>
      <c r="L288" s="124"/>
      <c r="M288" s="129"/>
      <c r="P288" s="130">
        <f>SUM(P289:P385)</f>
        <v>0</v>
      </c>
      <c r="R288" s="130">
        <f>SUM(R289:R385)</f>
        <v>44.209869999999995</v>
      </c>
      <c r="T288" s="131">
        <f>SUM(T289:T385)</f>
        <v>10.418500000000002</v>
      </c>
      <c r="AR288" s="125" t="s">
        <v>80</v>
      </c>
      <c r="AT288" s="132" t="s">
        <v>71</v>
      </c>
      <c r="AU288" s="132" t="s">
        <v>80</v>
      </c>
      <c r="AY288" s="125" t="s">
        <v>125</v>
      </c>
      <c r="BK288" s="133">
        <f>SUM(BK289:BK385)</f>
        <v>0</v>
      </c>
    </row>
    <row r="289" spans="2:65" s="1" customFormat="1" ht="16.5" customHeight="1">
      <c r="B289" s="136"/>
      <c r="C289" s="137" t="s">
        <v>385</v>
      </c>
      <c r="D289" s="137" t="s">
        <v>127</v>
      </c>
      <c r="E289" s="138" t="s">
        <v>386</v>
      </c>
      <c r="F289" s="139" t="s">
        <v>387</v>
      </c>
      <c r="G289" s="140" t="s">
        <v>178</v>
      </c>
      <c r="H289" s="141">
        <v>285.5</v>
      </c>
      <c r="I289" s="142"/>
      <c r="J289" s="143">
        <f>ROUND(I289*H289,2)</f>
        <v>0</v>
      </c>
      <c r="K289" s="139" t="s">
        <v>131</v>
      </c>
      <c r="L289" s="32"/>
      <c r="M289" s="144" t="s">
        <v>1</v>
      </c>
      <c r="N289" s="145" t="s">
        <v>37</v>
      </c>
      <c r="P289" s="146">
        <f>O289*H289</f>
        <v>0</v>
      </c>
      <c r="Q289" s="146">
        <v>7.3999999999999999E-4</v>
      </c>
      <c r="R289" s="146">
        <f>Q289*H289</f>
        <v>0.21126999999999999</v>
      </c>
      <c r="S289" s="146">
        <v>0</v>
      </c>
      <c r="T289" s="147">
        <f>S289*H289</f>
        <v>0</v>
      </c>
      <c r="AR289" s="148" t="s">
        <v>132</v>
      </c>
      <c r="AT289" s="148" t="s">
        <v>127</v>
      </c>
      <c r="AU289" s="148" t="s">
        <v>82</v>
      </c>
      <c r="AY289" s="17" t="s">
        <v>125</v>
      </c>
      <c r="BE289" s="149">
        <f>IF(N289="základní",J289,0)</f>
        <v>0</v>
      </c>
      <c r="BF289" s="149">
        <f>IF(N289="snížená",J289,0)</f>
        <v>0</v>
      </c>
      <c r="BG289" s="149">
        <f>IF(N289="zákl. přenesená",J289,0)</f>
        <v>0</v>
      </c>
      <c r="BH289" s="149">
        <f>IF(N289="sníž. přenesená",J289,0)</f>
        <v>0</v>
      </c>
      <c r="BI289" s="149">
        <f>IF(N289="nulová",J289,0)</f>
        <v>0</v>
      </c>
      <c r="BJ289" s="17" t="s">
        <v>80</v>
      </c>
      <c r="BK289" s="149">
        <f>ROUND(I289*H289,2)</f>
        <v>0</v>
      </c>
      <c r="BL289" s="17" t="s">
        <v>132</v>
      </c>
      <c r="BM289" s="148" t="s">
        <v>388</v>
      </c>
    </row>
    <row r="290" spans="2:65" s="1" customFormat="1">
      <c r="B290" s="32"/>
      <c r="D290" s="150" t="s">
        <v>134</v>
      </c>
      <c r="F290" s="151" t="s">
        <v>389</v>
      </c>
      <c r="I290" s="152"/>
      <c r="L290" s="32"/>
      <c r="M290" s="153"/>
      <c r="T290" s="56"/>
      <c r="AT290" s="17" t="s">
        <v>134</v>
      </c>
      <c r="AU290" s="17" t="s">
        <v>82</v>
      </c>
    </row>
    <row r="291" spans="2:65" s="1" customFormat="1">
      <c r="B291" s="32"/>
      <c r="D291" s="154" t="s">
        <v>136</v>
      </c>
      <c r="F291" s="155" t="s">
        <v>390</v>
      </c>
      <c r="I291" s="152"/>
      <c r="L291" s="32"/>
      <c r="M291" s="153"/>
      <c r="T291" s="56"/>
      <c r="AT291" s="17" t="s">
        <v>136</v>
      </c>
      <c r="AU291" s="17" t="s">
        <v>82</v>
      </c>
    </row>
    <row r="292" spans="2:65" s="12" customFormat="1">
      <c r="B292" s="157"/>
      <c r="D292" s="150" t="s">
        <v>140</v>
      </c>
      <c r="E292" s="158" t="s">
        <v>1</v>
      </c>
      <c r="F292" s="159" t="s">
        <v>391</v>
      </c>
      <c r="H292" s="160">
        <v>285.5</v>
      </c>
      <c r="I292" s="161"/>
      <c r="L292" s="157"/>
      <c r="M292" s="162"/>
      <c r="T292" s="163"/>
      <c r="AT292" s="158" t="s">
        <v>140</v>
      </c>
      <c r="AU292" s="158" t="s">
        <v>82</v>
      </c>
      <c r="AV292" s="12" t="s">
        <v>82</v>
      </c>
      <c r="AW292" s="12" t="s">
        <v>29</v>
      </c>
      <c r="AX292" s="12" t="s">
        <v>80</v>
      </c>
      <c r="AY292" s="158" t="s">
        <v>125</v>
      </c>
    </row>
    <row r="293" spans="2:65" s="1" customFormat="1" ht="16.5" customHeight="1">
      <c r="B293" s="136"/>
      <c r="C293" s="171" t="s">
        <v>392</v>
      </c>
      <c r="D293" s="171" t="s">
        <v>217</v>
      </c>
      <c r="E293" s="172" t="s">
        <v>393</v>
      </c>
      <c r="F293" s="173" t="s">
        <v>394</v>
      </c>
      <c r="G293" s="174" t="s">
        <v>178</v>
      </c>
      <c r="H293" s="175">
        <v>285.5</v>
      </c>
      <c r="I293" s="176"/>
      <c r="J293" s="177">
        <f>ROUND(I293*H293,2)</f>
        <v>0</v>
      </c>
      <c r="K293" s="173" t="s">
        <v>158</v>
      </c>
      <c r="L293" s="178"/>
      <c r="M293" s="179" t="s">
        <v>1</v>
      </c>
      <c r="N293" s="180" t="s">
        <v>37</v>
      </c>
      <c r="P293" s="146">
        <f>O293*H293</f>
        <v>0</v>
      </c>
      <c r="Q293" s="146">
        <v>6.1999999999999998E-3</v>
      </c>
      <c r="R293" s="146">
        <f>Q293*H293</f>
        <v>1.7701</v>
      </c>
      <c r="S293" s="146">
        <v>0</v>
      </c>
      <c r="T293" s="147">
        <f>S293*H293</f>
        <v>0</v>
      </c>
      <c r="AR293" s="148" t="s">
        <v>191</v>
      </c>
      <c r="AT293" s="148" t="s">
        <v>217</v>
      </c>
      <c r="AU293" s="148" t="s">
        <v>82</v>
      </c>
      <c r="AY293" s="17" t="s">
        <v>125</v>
      </c>
      <c r="BE293" s="149">
        <f>IF(N293="základní",J293,0)</f>
        <v>0</v>
      </c>
      <c r="BF293" s="149">
        <f>IF(N293="snížená",J293,0)</f>
        <v>0</v>
      </c>
      <c r="BG293" s="149">
        <f>IF(N293="zákl. přenesená",J293,0)</f>
        <v>0</v>
      </c>
      <c r="BH293" s="149">
        <f>IF(N293="sníž. přenesená",J293,0)</f>
        <v>0</v>
      </c>
      <c r="BI293" s="149">
        <f>IF(N293="nulová",J293,0)</f>
        <v>0</v>
      </c>
      <c r="BJ293" s="17" t="s">
        <v>80</v>
      </c>
      <c r="BK293" s="149">
        <f>ROUND(I293*H293,2)</f>
        <v>0</v>
      </c>
      <c r="BL293" s="17" t="s">
        <v>132</v>
      </c>
      <c r="BM293" s="148" t="s">
        <v>395</v>
      </c>
    </row>
    <row r="294" spans="2:65" s="1" customFormat="1">
      <c r="B294" s="32"/>
      <c r="D294" s="150" t="s">
        <v>134</v>
      </c>
      <c r="F294" s="151" t="s">
        <v>396</v>
      </c>
      <c r="I294" s="152"/>
      <c r="L294" s="32"/>
      <c r="M294" s="153"/>
      <c r="T294" s="56"/>
      <c r="AT294" s="17" t="s">
        <v>134</v>
      </c>
      <c r="AU294" s="17" t="s">
        <v>82</v>
      </c>
    </row>
    <row r="295" spans="2:65" s="12" customFormat="1">
      <c r="B295" s="157"/>
      <c r="D295" s="150" t="s">
        <v>140</v>
      </c>
      <c r="E295" s="158" t="s">
        <v>1</v>
      </c>
      <c r="F295" s="159" t="s">
        <v>391</v>
      </c>
      <c r="H295" s="160">
        <v>285.5</v>
      </c>
      <c r="I295" s="161"/>
      <c r="L295" s="157"/>
      <c r="M295" s="162"/>
      <c r="T295" s="163"/>
      <c r="AT295" s="158" t="s">
        <v>140</v>
      </c>
      <c r="AU295" s="158" t="s">
        <v>82</v>
      </c>
      <c r="AV295" s="12" t="s">
        <v>82</v>
      </c>
      <c r="AW295" s="12" t="s">
        <v>29</v>
      </c>
      <c r="AX295" s="12" t="s">
        <v>80</v>
      </c>
      <c r="AY295" s="158" t="s">
        <v>125</v>
      </c>
    </row>
    <row r="296" spans="2:65" s="1" customFormat="1" ht="16.5" customHeight="1">
      <c r="B296" s="136"/>
      <c r="C296" s="137" t="s">
        <v>397</v>
      </c>
      <c r="D296" s="137" t="s">
        <v>127</v>
      </c>
      <c r="E296" s="138" t="s">
        <v>398</v>
      </c>
      <c r="F296" s="139" t="s">
        <v>399</v>
      </c>
      <c r="G296" s="140" t="s">
        <v>378</v>
      </c>
      <c r="H296" s="141">
        <v>2</v>
      </c>
      <c r="I296" s="142"/>
      <c r="J296" s="143">
        <f>ROUND(I296*H296,2)</f>
        <v>0</v>
      </c>
      <c r="K296" s="139" t="s">
        <v>131</v>
      </c>
      <c r="L296" s="32"/>
      <c r="M296" s="144" t="s">
        <v>1</v>
      </c>
      <c r="N296" s="145" t="s">
        <v>37</v>
      </c>
      <c r="P296" s="146">
        <f>O296*H296</f>
        <v>0</v>
      </c>
      <c r="Q296" s="146">
        <v>6.9999999999999999E-4</v>
      </c>
      <c r="R296" s="146">
        <f>Q296*H296</f>
        <v>1.4E-3</v>
      </c>
      <c r="S296" s="146">
        <v>0</v>
      </c>
      <c r="T296" s="147">
        <f>S296*H296</f>
        <v>0</v>
      </c>
      <c r="AR296" s="148" t="s">
        <v>132</v>
      </c>
      <c r="AT296" s="148" t="s">
        <v>127</v>
      </c>
      <c r="AU296" s="148" t="s">
        <v>82</v>
      </c>
      <c r="AY296" s="17" t="s">
        <v>125</v>
      </c>
      <c r="BE296" s="149">
        <f>IF(N296="základní",J296,0)</f>
        <v>0</v>
      </c>
      <c r="BF296" s="149">
        <f>IF(N296="snížená",J296,0)</f>
        <v>0</v>
      </c>
      <c r="BG296" s="149">
        <f>IF(N296="zákl. přenesená",J296,0)</f>
        <v>0</v>
      </c>
      <c r="BH296" s="149">
        <f>IF(N296="sníž. přenesená",J296,0)</f>
        <v>0</v>
      </c>
      <c r="BI296" s="149">
        <f>IF(N296="nulová",J296,0)</f>
        <v>0</v>
      </c>
      <c r="BJ296" s="17" t="s">
        <v>80</v>
      </c>
      <c r="BK296" s="149">
        <f>ROUND(I296*H296,2)</f>
        <v>0</v>
      </c>
      <c r="BL296" s="17" t="s">
        <v>132</v>
      </c>
      <c r="BM296" s="148" t="s">
        <v>400</v>
      </c>
    </row>
    <row r="297" spans="2:65" s="1" customFormat="1">
      <c r="B297" s="32"/>
      <c r="D297" s="150" t="s">
        <v>134</v>
      </c>
      <c r="F297" s="151" t="s">
        <v>401</v>
      </c>
      <c r="I297" s="152"/>
      <c r="L297" s="32"/>
      <c r="M297" s="153"/>
      <c r="T297" s="56"/>
      <c r="AT297" s="17" t="s">
        <v>134</v>
      </c>
      <c r="AU297" s="17" t="s">
        <v>82</v>
      </c>
    </row>
    <row r="298" spans="2:65" s="1" customFormat="1">
      <c r="B298" s="32"/>
      <c r="D298" s="154" t="s">
        <v>136</v>
      </c>
      <c r="F298" s="155" t="s">
        <v>402</v>
      </c>
      <c r="I298" s="152"/>
      <c r="L298" s="32"/>
      <c r="M298" s="153"/>
      <c r="T298" s="56"/>
      <c r="AT298" s="17" t="s">
        <v>136</v>
      </c>
      <c r="AU298" s="17" t="s">
        <v>82</v>
      </c>
    </row>
    <row r="299" spans="2:65" s="1" customFormat="1" ht="78">
      <c r="B299" s="32"/>
      <c r="D299" s="150" t="s">
        <v>138</v>
      </c>
      <c r="F299" s="156" t="s">
        <v>403</v>
      </c>
      <c r="I299" s="152"/>
      <c r="L299" s="32"/>
      <c r="M299" s="153"/>
      <c r="T299" s="56"/>
      <c r="AT299" s="17" t="s">
        <v>138</v>
      </c>
      <c r="AU299" s="17" t="s">
        <v>82</v>
      </c>
    </row>
    <row r="300" spans="2:65" s="12" customFormat="1">
      <c r="B300" s="157"/>
      <c r="D300" s="150" t="s">
        <v>140</v>
      </c>
      <c r="E300" s="158" t="s">
        <v>1</v>
      </c>
      <c r="F300" s="159" t="s">
        <v>82</v>
      </c>
      <c r="H300" s="160">
        <v>2</v>
      </c>
      <c r="I300" s="161"/>
      <c r="L300" s="157"/>
      <c r="M300" s="162"/>
      <c r="T300" s="163"/>
      <c r="AT300" s="158" t="s">
        <v>140</v>
      </c>
      <c r="AU300" s="158" t="s">
        <v>82</v>
      </c>
      <c r="AV300" s="12" t="s">
        <v>82</v>
      </c>
      <c r="AW300" s="12" t="s">
        <v>29</v>
      </c>
      <c r="AX300" s="12" t="s">
        <v>80</v>
      </c>
      <c r="AY300" s="158" t="s">
        <v>125</v>
      </c>
    </row>
    <row r="301" spans="2:65" s="1" customFormat="1" ht="16.5" customHeight="1">
      <c r="B301" s="136"/>
      <c r="C301" s="171" t="s">
        <v>404</v>
      </c>
      <c r="D301" s="171" t="s">
        <v>217</v>
      </c>
      <c r="E301" s="172" t="s">
        <v>405</v>
      </c>
      <c r="F301" s="173" t="s">
        <v>406</v>
      </c>
      <c r="G301" s="174" t="s">
        <v>378</v>
      </c>
      <c r="H301" s="175">
        <v>2</v>
      </c>
      <c r="I301" s="176"/>
      <c r="J301" s="177">
        <f>ROUND(I301*H301,2)</f>
        <v>0</v>
      </c>
      <c r="K301" s="173" t="s">
        <v>195</v>
      </c>
      <c r="L301" s="178"/>
      <c r="M301" s="179" t="s">
        <v>1</v>
      </c>
      <c r="N301" s="180" t="s">
        <v>37</v>
      </c>
      <c r="P301" s="146">
        <f>O301*H301</f>
        <v>0</v>
      </c>
      <c r="Q301" s="146">
        <v>2.5000000000000001E-3</v>
      </c>
      <c r="R301" s="146">
        <f>Q301*H301</f>
        <v>5.0000000000000001E-3</v>
      </c>
      <c r="S301" s="146">
        <v>0</v>
      </c>
      <c r="T301" s="147">
        <f>S301*H301</f>
        <v>0</v>
      </c>
      <c r="AR301" s="148" t="s">
        <v>191</v>
      </c>
      <c r="AT301" s="148" t="s">
        <v>217</v>
      </c>
      <c r="AU301" s="148" t="s">
        <v>82</v>
      </c>
      <c r="AY301" s="17" t="s">
        <v>125</v>
      </c>
      <c r="BE301" s="149">
        <f>IF(N301="základní",J301,0)</f>
        <v>0</v>
      </c>
      <c r="BF301" s="149">
        <f>IF(N301="snížená",J301,0)</f>
        <v>0</v>
      </c>
      <c r="BG301" s="149">
        <f>IF(N301="zákl. přenesená",J301,0)</f>
        <v>0</v>
      </c>
      <c r="BH301" s="149">
        <f>IF(N301="sníž. přenesená",J301,0)</f>
        <v>0</v>
      </c>
      <c r="BI301" s="149">
        <f>IF(N301="nulová",J301,0)</f>
        <v>0</v>
      </c>
      <c r="BJ301" s="17" t="s">
        <v>80</v>
      </c>
      <c r="BK301" s="149">
        <f>ROUND(I301*H301,2)</f>
        <v>0</v>
      </c>
      <c r="BL301" s="17" t="s">
        <v>132</v>
      </c>
      <c r="BM301" s="148" t="s">
        <v>407</v>
      </c>
    </row>
    <row r="302" spans="2:65" s="1" customFormat="1">
      <c r="B302" s="32"/>
      <c r="D302" s="150" t="s">
        <v>134</v>
      </c>
      <c r="F302" s="151" t="s">
        <v>408</v>
      </c>
      <c r="I302" s="152"/>
      <c r="L302" s="32"/>
      <c r="M302" s="153"/>
      <c r="T302" s="56"/>
      <c r="AT302" s="17" t="s">
        <v>134</v>
      </c>
      <c r="AU302" s="17" t="s">
        <v>82</v>
      </c>
    </row>
    <row r="303" spans="2:65" s="12" customFormat="1">
      <c r="B303" s="157"/>
      <c r="D303" s="150" t="s">
        <v>140</v>
      </c>
      <c r="E303" s="158" t="s">
        <v>1</v>
      </c>
      <c r="F303" s="159" t="s">
        <v>409</v>
      </c>
      <c r="H303" s="160">
        <v>1</v>
      </c>
      <c r="I303" s="161"/>
      <c r="L303" s="157"/>
      <c r="M303" s="162"/>
      <c r="T303" s="163"/>
      <c r="AT303" s="158" t="s">
        <v>140</v>
      </c>
      <c r="AU303" s="158" t="s">
        <v>82</v>
      </c>
      <c r="AV303" s="12" t="s">
        <v>82</v>
      </c>
      <c r="AW303" s="12" t="s">
        <v>29</v>
      </c>
      <c r="AX303" s="12" t="s">
        <v>72</v>
      </c>
      <c r="AY303" s="158" t="s">
        <v>125</v>
      </c>
    </row>
    <row r="304" spans="2:65" s="12" customFormat="1">
      <c r="B304" s="157"/>
      <c r="D304" s="150" t="s">
        <v>140</v>
      </c>
      <c r="E304" s="158" t="s">
        <v>1</v>
      </c>
      <c r="F304" s="159" t="s">
        <v>410</v>
      </c>
      <c r="H304" s="160">
        <v>1</v>
      </c>
      <c r="I304" s="161"/>
      <c r="L304" s="157"/>
      <c r="M304" s="162"/>
      <c r="T304" s="163"/>
      <c r="AT304" s="158" t="s">
        <v>140</v>
      </c>
      <c r="AU304" s="158" t="s">
        <v>82</v>
      </c>
      <c r="AV304" s="12" t="s">
        <v>82</v>
      </c>
      <c r="AW304" s="12" t="s">
        <v>29</v>
      </c>
      <c r="AX304" s="12" t="s">
        <v>72</v>
      </c>
      <c r="AY304" s="158" t="s">
        <v>125</v>
      </c>
    </row>
    <row r="305" spans="2:65" s="13" customFormat="1">
      <c r="B305" s="164"/>
      <c r="D305" s="150" t="s">
        <v>140</v>
      </c>
      <c r="E305" s="165" t="s">
        <v>1</v>
      </c>
      <c r="F305" s="166" t="s">
        <v>142</v>
      </c>
      <c r="H305" s="167">
        <v>2</v>
      </c>
      <c r="I305" s="168"/>
      <c r="L305" s="164"/>
      <c r="M305" s="169"/>
      <c r="T305" s="170"/>
      <c r="AT305" s="165" t="s">
        <v>140</v>
      </c>
      <c r="AU305" s="165" t="s">
        <v>82</v>
      </c>
      <c r="AV305" s="13" t="s">
        <v>132</v>
      </c>
      <c r="AW305" s="13" t="s">
        <v>29</v>
      </c>
      <c r="AX305" s="13" t="s">
        <v>80</v>
      </c>
      <c r="AY305" s="165" t="s">
        <v>125</v>
      </c>
    </row>
    <row r="306" spans="2:65" s="1" customFormat="1" ht="16.5" customHeight="1">
      <c r="B306" s="136"/>
      <c r="C306" s="171" t="s">
        <v>411</v>
      </c>
      <c r="D306" s="171" t="s">
        <v>217</v>
      </c>
      <c r="E306" s="172" t="s">
        <v>412</v>
      </c>
      <c r="F306" s="173" t="s">
        <v>413</v>
      </c>
      <c r="G306" s="174" t="s">
        <v>378</v>
      </c>
      <c r="H306" s="175">
        <v>1</v>
      </c>
      <c r="I306" s="176"/>
      <c r="J306" s="177">
        <f>ROUND(I306*H306,2)</f>
        <v>0</v>
      </c>
      <c r="K306" s="173" t="s">
        <v>131</v>
      </c>
      <c r="L306" s="178"/>
      <c r="M306" s="179" t="s">
        <v>1</v>
      </c>
      <c r="N306" s="180" t="s">
        <v>37</v>
      </c>
      <c r="P306" s="146">
        <f>O306*H306</f>
        <v>0</v>
      </c>
      <c r="Q306" s="146">
        <v>6.1000000000000004E-3</v>
      </c>
      <c r="R306" s="146">
        <f>Q306*H306</f>
        <v>6.1000000000000004E-3</v>
      </c>
      <c r="S306" s="146">
        <v>0</v>
      </c>
      <c r="T306" s="147">
        <f>S306*H306</f>
        <v>0</v>
      </c>
      <c r="AR306" s="148" t="s">
        <v>191</v>
      </c>
      <c r="AT306" s="148" t="s">
        <v>217</v>
      </c>
      <c r="AU306" s="148" t="s">
        <v>82</v>
      </c>
      <c r="AY306" s="17" t="s">
        <v>125</v>
      </c>
      <c r="BE306" s="149">
        <f>IF(N306="základní",J306,0)</f>
        <v>0</v>
      </c>
      <c r="BF306" s="149">
        <f>IF(N306="snížená",J306,0)</f>
        <v>0</v>
      </c>
      <c r="BG306" s="149">
        <f>IF(N306="zákl. přenesená",J306,0)</f>
        <v>0</v>
      </c>
      <c r="BH306" s="149">
        <f>IF(N306="sníž. přenesená",J306,0)</f>
        <v>0</v>
      </c>
      <c r="BI306" s="149">
        <f>IF(N306="nulová",J306,0)</f>
        <v>0</v>
      </c>
      <c r="BJ306" s="17" t="s">
        <v>80</v>
      </c>
      <c r="BK306" s="149">
        <f>ROUND(I306*H306,2)</f>
        <v>0</v>
      </c>
      <c r="BL306" s="17" t="s">
        <v>132</v>
      </c>
      <c r="BM306" s="148" t="s">
        <v>414</v>
      </c>
    </row>
    <row r="307" spans="2:65" s="1" customFormat="1">
      <c r="B307" s="32"/>
      <c r="D307" s="150" t="s">
        <v>134</v>
      </c>
      <c r="F307" s="151" t="s">
        <v>413</v>
      </c>
      <c r="I307" s="152"/>
      <c r="L307" s="32"/>
      <c r="M307" s="153"/>
      <c r="T307" s="56"/>
      <c r="AT307" s="17" t="s">
        <v>134</v>
      </c>
      <c r="AU307" s="17" t="s">
        <v>82</v>
      </c>
    </row>
    <row r="308" spans="2:65" s="12" customFormat="1">
      <c r="B308" s="157"/>
      <c r="D308" s="150" t="s">
        <v>140</v>
      </c>
      <c r="E308" s="158" t="s">
        <v>1</v>
      </c>
      <c r="F308" s="159" t="s">
        <v>80</v>
      </c>
      <c r="H308" s="160">
        <v>1</v>
      </c>
      <c r="I308" s="161"/>
      <c r="L308" s="157"/>
      <c r="M308" s="162"/>
      <c r="T308" s="163"/>
      <c r="AT308" s="158" t="s">
        <v>140</v>
      </c>
      <c r="AU308" s="158" t="s">
        <v>82</v>
      </c>
      <c r="AV308" s="12" t="s">
        <v>82</v>
      </c>
      <c r="AW308" s="12" t="s">
        <v>29</v>
      </c>
      <c r="AX308" s="12" t="s">
        <v>80</v>
      </c>
      <c r="AY308" s="158" t="s">
        <v>125</v>
      </c>
    </row>
    <row r="309" spans="2:65" s="1" customFormat="1" ht="16.5" customHeight="1">
      <c r="B309" s="136"/>
      <c r="C309" s="171" t="s">
        <v>415</v>
      </c>
      <c r="D309" s="171" t="s">
        <v>217</v>
      </c>
      <c r="E309" s="172" t="s">
        <v>416</v>
      </c>
      <c r="F309" s="173" t="s">
        <v>417</v>
      </c>
      <c r="G309" s="174" t="s">
        <v>378</v>
      </c>
      <c r="H309" s="175">
        <v>1</v>
      </c>
      <c r="I309" s="176"/>
      <c r="J309" s="177">
        <f>ROUND(I309*H309,2)</f>
        <v>0</v>
      </c>
      <c r="K309" s="173" t="s">
        <v>131</v>
      </c>
      <c r="L309" s="178"/>
      <c r="M309" s="179" t="s">
        <v>1</v>
      </c>
      <c r="N309" s="180" t="s">
        <v>37</v>
      </c>
      <c r="P309" s="146">
        <f>O309*H309</f>
        <v>0</v>
      </c>
      <c r="Q309" s="146">
        <v>3.0000000000000001E-3</v>
      </c>
      <c r="R309" s="146">
        <f>Q309*H309</f>
        <v>3.0000000000000001E-3</v>
      </c>
      <c r="S309" s="146">
        <v>0</v>
      </c>
      <c r="T309" s="147">
        <f>S309*H309</f>
        <v>0</v>
      </c>
      <c r="AR309" s="148" t="s">
        <v>191</v>
      </c>
      <c r="AT309" s="148" t="s">
        <v>217</v>
      </c>
      <c r="AU309" s="148" t="s">
        <v>82</v>
      </c>
      <c r="AY309" s="17" t="s">
        <v>125</v>
      </c>
      <c r="BE309" s="149">
        <f>IF(N309="základní",J309,0)</f>
        <v>0</v>
      </c>
      <c r="BF309" s="149">
        <f>IF(N309="snížená",J309,0)</f>
        <v>0</v>
      </c>
      <c r="BG309" s="149">
        <f>IF(N309="zákl. přenesená",J309,0)</f>
        <v>0</v>
      </c>
      <c r="BH309" s="149">
        <f>IF(N309="sníž. přenesená",J309,0)</f>
        <v>0</v>
      </c>
      <c r="BI309" s="149">
        <f>IF(N309="nulová",J309,0)</f>
        <v>0</v>
      </c>
      <c r="BJ309" s="17" t="s">
        <v>80</v>
      </c>
      <c r="BK309" s="149">
        <f>ROUND(I309*H309,2)</f>
        <v>0</v>
      </c>
      <c r="BL309" s="17" t="s">
        <v>132</v>
      </c>
      <c r="BM309" s="148" t="s">
        <v>418</v>
      </c>
    </row>
    <row r="310" spans="2:65" s="1" customFormat="1">
      <c r="B310" s="32"/>
      <c r="D310" s="150" t="s">
        <v>134</v>
      </c>
      <c r="F310" s="151" t="s">
        <v>417</v>
      </c>
      <c r="I310" s="152"/>
      <c r="L310" s="32"/>
      <c r="M310" s="153"/>
      <c r="T310" s="56"/>
      <c r="AT310" s="17" t="s">
        <v>134</v>
      </c>
      <c r="AU310" s="17" t="s">
        <v>82</v>
      </c>
    </row>
    <row r="311" spans="2:65" s="12" customFormat="1">
      <c r="B311" s="157"/>
      <c r="D311" s="150" t="s">
        <v>140</v>
      </c>
      <c r="E311" s="158" t="s">
        <v>1</v>
      </c>
      <c r="F311" s="159" t="s">
        <v>80</v>
      </c>
      <c r="H311" s="160">
        <v>1</v>
      </c>
      <c r="I311" s="161"/>
      <c r="L311" s="157"/>
      <c r="M311" s="162"/>
      <c r="T311" s="163"/>
      <c r="AT311" s="158" t="s">
        <v>140</v>
      </c>
      <c r="AU311" s="158" t="s">
        <v>82</v>
      </c>
      <c r="AV311" s="12" t="s">
        <v>82</v>
      </c>
      <c r="AW311" s="12" t="s">
        <v>29</v>
      </c>
      <c r="AX311" s="12" t="s">
        <v>80</v>
      </c>
      <c r="AY311" s="158" t="s">
        <v>125</v>
      </c>
    </row>
    <row r="312" spans="2:65" s="1" customFormat="1" ht="16.5" customHeight="1">
      <c r="B312" s="136"/>
      <c r="C312" s="171" t="s">
        <v>419</v>
      </c>
      <c r="D312" s="171" t="s">
        <v>217</v>
      </c>
      <c r="E312" s="172" t="s">
        <v>420</v>
      </c>
      <c r="F312" s="173" t="s">
        <v>421</v>
      </c>
      <c r="G312" s="174" t="s">
        <v>378</v>
      </c>
      <c r="H312" s="175">
        <v>2</v>
      </c>
      <c r="I312" s="176"/>
      <c r="J312" s="177">
        <f>ROUND(I312*H312,2)</f>
        <v>0</v>
      </c>
      <c r="K312" s="173" t="s">
        <v>131</v>
      </c>
      <c r="L312" s="178"/>
      <c r="M312" s="179" t="s">
        <v>1</v>
      </c>
      <c r="N312" s="180" t="s">
        <v>37</v>
      </c>
      <c r="P312" s="146">
        <f>O312*H312</f>
        <v>0</v>
      </c>
      <c r="Q312" s="146">
        <v>3.5E-4</v>
      </c>
      <c r="R312" s="146">
        <f>Q312*H312</f>
        <v>6.9999999999999999E-4</v>
      </c>
      <c r="S312" s="146">
        <v>0</v>
      </c>
      <c r="T312" s="147">
        <f>S312*H312</f>
        <v>0</v>
      </c>
      <c r="AR312" s="148" t="s">
        <v>191</v>
      </c>
      <c r="AT312" s="148" t="s">
        <v>217</v>
      </c>
      <c r="AU312" s="148" t="s">
        <v>82</v>
      </c>
      <c r="AY312" s="17" t="s">
        <v>125</v>
      </c>
      <c r="BE312" s="149">
        <f>IF(N312="základní",J312,0)</f>
        <v>0</v>
      </c>
      <c r="BF312" s="149">
        <f>IF(N312="snížená",J312,0)</f>
        <v>0</v>
      </c>
      <c r="BG312" s="149">
        <f>IF(N312="zákl. přenesená",J312,0)</f>
        <v>0</v>
      </c>
      <c r="BH312" s="149">
        <f>IF(N312="sníž. přenesená",J312,0)</f>
        <v>0</v>
      </c>
      <c r="BI312" s="149">
        <f>IF(N312="nulová",J312,0)</f>
        <v>0</v>
      </c>
      <c r="BJ312" s="17" t="s">
        <v>80</v>
      </c>
      <c r="BK312" s="149">
        <f>ROUND(I312*H312,2)</f>
        <v>0</v>
      </c>
      <c r="BL312" s="17" t="s">
        <v>132</v>
      </c>
      <c r="BM312" s="148" t="s">
        <v>422</v>
      </c>
    </row>
    <row r="313" spans="2:65" s="1" customFormat="1">
      <c r="B313" s="32"/>
      <c r="D313" s="150" t="s">
        <v>134</v>
      </c>
      <c r="F313" s="151" t="s">
        <v>421</v>
      </c>
      <c r="I313" s="152"/>
      <c r="L313" s="32"/>
      <c r="M313" s="153"/>
      <c r="T313" s="56"/>
      <c r="AT313" s="17" t="s">
        <v>134</v>
      </c>
      <c r="AU313" s="17" t="s">
        <v>82</v>
      </c>
    </row>
    <row r="314" spans="2:65" s="12" customFormat="1">
      <c r="B314" s="157"/>
      <c r="D314" s="150" t="s">
        <v>140</v>
      </c>
      <c r="E314" s="158" t="s">
        <v>1</v>
      </c>
      <c r="F314" s="159" t="s">
        <v>82</v>
      </c>
      <c r="H314" s="160">
        <v>2</v>
      </c>
      <c r="I314" s="161"/>
      <c r="L314" s="157"/>
      <c r="M314" s="162"/>
      <c r="T314" s="163"/>
      <c r="AT314" s="158" t="s">
        <v>140</v>
      </c>
      <c r="AU314" s="158" t="s">
        <v>82</v>
      </c>
      <c r="AV314" s="12" t="s">
        <v>82</v>
      </c>
      <c r="AW314" s="12" t="s">
        <v>29</v>
      </c>
      <c r="AX314" s="12" t="s">
        <v>80</v>
      </c>
      <c r="AY314" s="158" t="s">
        <v>125</v>
      </c>
    </row>
    <row r="315" spans="2:65" s="1" customFormat="1" ht="16.5" customHeight="1">
      <c r="B315" s="136"/>
      <c r="C315" s="171" t="s">
        <v>423</v>
      </c>
      <c r="D315" s="171" t="s">
        <v>217</v>
      </c>
      <c r="E315" s="172" t="s">
        <v>424</v>
      </c>
      <c r="F315" s="173" t="s">
        <v>425</v>
      </c>
      <c r="G315" s="174" t="s">
        <v>378</v>
      </c>
      <c r="H315" s="175">
        <v>1</v>
      </c>
      <c r="I315" s="176"/>
      <c r="J315" s="177">
        <f>ROUND(I315*H315,2)</f>
        <v>0</v>
      </c>
      <c r="K315" s="173" t="s">
        <v>131</v>
      </c>
      <c r="L315" s="178"/>
      <c r="M315" s="179" t="s">
        <v>1</v>
      </c>
      <c r="N315" s="180" t="s">
        <v>37</v>
      </c>
      <c r="P315" s="146">
        <f>O315*H315</f>
        <v>0</v>
      </c>
      <c r="Q315" s="146">
        <v>1E-4</v>
      </c>
      <c r="R315" s="146">
        <f>Q315*H315</f>
        <v>1E-4</v>
      </c>
      <c r="S315" s="146">
        <v>0</v>
      </c>
      <c r="T315" s="147">
        <f>S315*H315</f>
        <v>0</v>
      </c>
      <c r="AR315" s="148" t="s">
        <v>191</v>
      </c>
      <c r="AT315" s="148" t="s">
        <v>217</v>
      </c>
      <c r="AU315" s="148" t="s">
        <v>82</v>
      </c>
      <c r="AY315" s="17" t="s">
        <v>125</v>
      </c>
      <c r="BE315" s="149">
        <f>IF(N315="základní",J315,0)</f>
        <v>0</v>
      </c>
      <c r="BF315" s="149">
        <f>IF(N315="snížená",J315,0)</f>
        <v>0</v>
      </c>
      <c r="BG315" s="149">
        <f>IF(N315="zákl. přenesená",J315,0)</f>
        <v>0</v>
      </c>
      <c r="BH315" s="149">
        <f>IF(N315="sníž. přenesená",J315,0)</f>
        <v>0</v>
      </c>
      <c r="BI315" s="149">
        <f>IF(N315="nulová",J315,0)</f>
        <v>0</v>
      </c>
      <c r="BJ315" s="17" t="s">
        <v>80</v>
      </c>
      <c r="BK315" s="149">
        <f>ROUND(I315*H315,2)</f>
        <v>0</v>
      </c>
      <c r="BL315" s="17" t="s">
        <v>132</v>
      </c>
      <c r="BM315" s="148" t="s">
        <v>426</v>
      </c>
    </row>
    <row r="316" spans="2:65" s="1" customFormat="1">
      <c r="B316" s="32"/>
      <c r="D316" s="150" t="s">
        <v>134</v>
      </c>
      <c r="F316" s="151" t="s">
        <v>425</v>
      </c>
      <c r="I316" s="152"/>
      <c r="L316" s="32"/>
      <c r="M316" s="153"/>
      <c r="T316" s="56"/>
      <c r="AT316" s="17" t="s">
        <v>134</v>
      </c>
      <c r="AU316" s="17" t="s">
        <v>82</v>
      </c>
    </row>
    <row r="317" spans="2:65" s="12" customFormat="1">
      <c r="B317" s="157"/>
      <c r="D317" s="150" t="s">
        <v>140</v>
      </c>
      <c r="E317" s="158" t="s">
        <v>1</v>
      </c>
      <c r="F317" s="159" t="s">
        <v>80</v>
      </c>
      <c r="H317" s="160">
        <v>1</v>
      </c>
      <c r="I317" s="161"/>
      <c r="L317" s="157"/>
      <c r="M317" s="162"/>
      <c r="T317" s="163"/>
      <c r="AT317" s="158" t="s">
        <v>140</v>
      </c>
      <c r="AU317" s="158" t="s">
        <v>82</v>
      </c>
      <c r="AV317" s="12" t="s">
        <v>82</v>
      </c>
      <c r="AW317" s="12" t="s">
        <v>29</v>
      </c>
      <c r="AX317" s="12" t="s">
        <v>80</v>
      </c>
      <c r="AY317" s="158" t="s">
        <v>125</v>
      </c>
    </row>
    <row r="318" spans="2:65" s="1" customFormat="1" ht="16.5" customHeight="1">
      <c r="B318" s="136"/>
      <c r="C318" s="137" t="s">
        <v>427</v>
      </c>
      <c r="D318" s="137" t="s">
        <v>127</v>
      </c>
      <c r="E318" s="138" t="s">
        <v>428</v>
      </c>
      <c r="F318" s="139" t="s">
        <v>429</v>
      </c>
      <c r="G318" s="140" t="s">
        <v>378</v>
      </c>
      <c r="H318" s="141">
        <v>1</v>
      </c>
      <c r="I318" s="142"/>
      <c r="J318" s="143">
        <f>ROUND(I318*H318,2)</f>
        <v>0</v>
      </c>
      <c r="K318" s="139" t="s">
        <v>131</v>
      </c>
      <c r="L318" s="32"/>
      <c r="M318" s="144" t="s">
        <v>1</v>
      </c>
      <c r="N318" s="145" t="s">
        <v>37</v>
      </c>
      <c r="P318" s="146">
        <f>O318*H318</f>
        <v>0</v>
      </c>
      <c r="Q318" s="146">
        <v>0.10940999999999999</v>
      </c>
      <c r="R318" s="146">
        <f>Q318*H318</f>
        <v>0.10940999999999999</v>
      </c>
      <c r="S318" s="146">
        <v>0</v>
      </c>
      <c r="T318" s="147">
        <f>S318*H318</f>
        <v>0</v>
      </c>
      <c r="AR318" s="148" t="s">
        <v>132</v>
      </c>
      <c r="AT318" s="148" t="s">
        <v>127</v>
      </c>
      <c r="AU318" s="148" t="s">
        <v>82</v>
      </c>
      <c r="AY318" s="17" t="s">
        <v>125</v>
      </c>
      <c r="BE318" s="149">
        <f>IF(N318="základní",J318,0)</f>
        <v>0</v>
      </c>
      <c r="BF318" s="149">
        <f>IF(N318="snížená",J318,0)</f>
        <v>0</v>
      </c>
      <c r="BG318" s="149">
        <f>IF(N318="zákl. přenesená",J318,0)</f>
        <v>0</v>
      </c>
      <c r="BH318" s="149">
        <f>IF(N318="sníž. přenesená",J318,0)</f>
        <v>0</v>
      </c>
      <c r="BI318" s="149">
        <f>IF(N318="nulová",J318,0)</f>
        <v>0</v>
      </c>
      <c r="BJ318" s="17" t="s">
        <v>80</v>
      </c>
      <c r="BK318" s="149">
        <f>ROUND(I318*H318,2)</f>
        <v>0</v>
      </c>
      <c r="BL318" s="17" t="s">
        <v>132</v>
      </c>
      <c r="BM318" s="148" t="s">
        <v>430</v>
      </c>
    </row>
    <row r="319" spans="2:65" s="1" customFormat="1">
      <c r="B319" s="32"/>
      <c r="D319" s="150" t="s">
        <v>134</v>
      </c>
      <c r="F319" s="151" t="s">
        <v>431</v>
      </c>
      <c r="I319" s="152"/>
      <c r="L319" s="32"/>
      <c r="M319" s="153"/>
      <c r="T319" s="56"/>
      <c r="AT319" s="17" t="s">
        <v>134</v>
      </c>
      <c r="AU319" s="17" t="s">
        <v>82</v>
      </c>
    </row>
    <row r="320" spans="2:65" s="1" customFormat="1">
      <c r="B320" s="32"/>
      <c r="D320" s="154" t="s">
        <v>136</v>
      </c>
      <c r="F320" s="155" t="s">
        <v>432</v>
      </c>
      <c r="I320" s="152"/>
      <c r="L320" s="32"/>
      <c r="M320" s="153"/>
      <c r="T320" s="56"/>
      <c r="AT320" s="17" t="s">
        <v>136</v>
      </c>
      <c r="AU320" s="17" t="s">
        <v>82</v>
      </c>
    </row>
    <row r="321" spans="2:65" s="1" customFormat="1" ht="48.75">
      <c r="B321" s="32"/>
      <c r="D321" s="150" t="s">
        <v>138</v>
      </c>
      <c r="F321" s="156" t="s">
        <v>433</v>
      </c>
      <c r="I321" s="152"/>
      <c r="L321" s="32"/>
      <c r="M321" s="153"/>
      <c r="T321" s="56"/>
      <c r="AT321" s="17" t="s">
        <v>138</v>
      </c>
      <c r="AU321" s="17" t="s">
        <v>82</v>
      </c>
    </row>
    <row r="322" spans="2:65" s="12" customFormat="1">
      <c r="B322" s="157"/>
      <c r="D322" s="150" t="s">
        <v>140</v>
      </c>
      <c r="E322" s="158" t="s">
        <v>1</v>
      </c>
      <c r="F322" s="159" t="s">
        <v>434</v>
      </c>
      <c r="H322" s="160">
        <v>1</v>
      </c>
      <c r="I322" s="161"/>
      <c r="L322" s="157"/>
      <c r="M322" s="162"/>
      <c r="T322" s="163"/>
      <c r="AT322" s="158" t="s">
        <v>140</v>
      </c>
      <c r="AU322" s="158" t="s">
        <v>82</v>
      </c>
      <c r="AV322" s="12" t="s">
        <v>82</v>
      </c>
      <c r="AW322" s="12" t="s">
        <v>29</v>
      </c>
      <c r="AX322" s="12" t="s">
        <v>72</v>
      </c>
      <c r="AY322" s="158" t="s">
        <v>125</v>
      </c>
    </row>
    <row r="323" spans="2:65" s="13" customFormat="1">
      <c r="B323" s="164"/>
      <c r="D323" s="150" t="s">
        <v>140</v>
      </c>
      <c r="E323" s="165" t="s">
        <v>1</v>
      </c>
      <c r="F323" s="166" t="s">
        <v>142</v>
      </c>
      <c r="H323" s="167">
        <v>1</v>
      </c>
      <c r="I323" s="168"/>
      <c r="L323" s="164"/>
      <c r="M323" s="169"/>
      <c r="T323" s="170"/>
      <c r="AT323" s="165" t="s">
        <v>140</v>
      </c>
      <c r="AU323" s="165" t="s">
        <v>82</v>
      </c>
      <c r="AV323" s="13" t="s">
        <v>132</v>
      </c>
      <c r="AW323" s="13" t="s">
        <v>29</v>
      </c>
      <c r="AX323" s="13" t="s">
        <v>80</v>
      </c>
      <c r="AY323" s="165" t="s">
        <v>125</v>
      </c>
    </row>
    <row r="324" spans="2:65" s="1" customFormat="1" ht="16.5" customHeight="1">
      <c r="B324" s="136"/>
      <c r="C324" s="137" t="s">
        <v>435</v>
      </c>
      <c r="D324" s="137" t="s">
        <v>127</v>
      </c>
      <c r="E324" s="138" t="s">
        <v>436</v>
      </c>
      <c r="F324" s="139" t="s">
        <v>437</v>
      </c>
      <c r="G324" s="140" t="s">
        <v>130</v>
      </c>
      <c r="H324" s="141">
        <v>9</v>
      </c>
      <c r="I324" s="142"/>
      <c r="J324" s="143">
        <f>ROUND(I324*H324,2)</f>
        <v>0</v>
      </c>
      <c r="K324" s="139" t="s">
        <v>131</v>
      </c>
      <c r="L324" s="32"/>
      <c r="M324" s="144" t="s">
        <v>1</v>
      </c>
      <c r="N324" s="145" t="s">
        <v>37</v>
      </c>
      <c r="P324" s="146">
        <f>O324*H324</f>
        <v>0</v>
      </c>
      <c r="Q324" s="146">
        <v>2.5999999999999999E-3</v>
      </c>
      <c r="R324" s="146">
        <f>Q324*H324</f>
        <v>2.3399999999999997E-2</v>
      </c>
      <c r="S324" s="146">
        <v>0</v>
      </c>
      <c r="T324" s="147">
        <f>S324*H324</f>
        <v>0</v>
      </c>
      <c r="AR324" s="148" t="s">
        <v>132</v>
      </c>
      <c r="AT324" s="148" t="s">
        <v>127</v>
      </c>
      <c r="AU324" s="148" t="s">
        <v>82</v>
      </c>
      <c r="AY324" s="17" t="s">
        <v>125</v>
      </c>
      <c r="BE324" s="149">
        <f>IF(N324="základní",J324,0)</f>
        <v>0</v>
      </c>
      <c r="BF324" s="149">
        <f>IF(N324="snížená",J324,0)</f>
        <v>0</v>
      </c>
      <c r="BG324" s="149">
        <f>IF(N324="zákl. přenesená",J324,0)</f>
        <v>0</v>
      </c>
      <c r="BH324" s="149">
        <f>IF(N324="sníž. přenesená",J324,0)</f>
        <v>0</v>
      </c>
      <c r="BI324" s="149">
        <f>IF(N324="nulová",J324,0)</f>
        <v>0</v>
      </c>
      <c r="BJ324" s="17" t="s">
        <v>80</v>
      </c>
      <c r="BK324" s="149">
        <f>ROUND(I324*H324,2)</f>
        <v>0</v>
      </c>
      <c r="BL324" s="17" t="s">
        <v>132</v>
      </c>
      <c r="BM324" s="148" t="s">
        <v>438</v>
      </c>
    </row>
    <row r="325" spans="2:65" s="1" customFormat="1">
      <c r="B325" s="32"/>
      <c r="D325" s="150" t="s">
        <v>134</v>
      </c>
      <c r="F325" s="151" t="s">
        <v>439</v>
      </c>
      <c r="I325" s="152"/>
      <c r="L325" s="32"/>
      <c r="M325" s="153"/>
      <c r="T325" s="56"/>
      <c r="AT325" s="17" t="s">
        <v>134</v>
      </c>
      <c r="AU325" s="17" t="s">
        <v>82</v>
      </c>
    </row>
    <row r="326" spans="2:65" s="1" customFormat="1">
      <c r="B326" s="32"/>
      <c r="D326" s="154" t="s">
        <v>136</v>
      </c>
      <c r="F326" s="155" t="s">
        <v>440</v>
      </c>
      <c r="I326" s="152"/>
      <c r="L326" s="32"/>
      <c r="M326" s="153"/>
      <c r="T326" s="56"/>
      <c r="AT326" s="17" t="s">
        <v>136</v>
      </c>
      <c r="AU326" s="17" t="s">
        <v>82</v>
      </c>
    </row>
    <row r="327" spans="2:65" s="1" customFormat="1" ht="58.5">
      <c r="B327" s="32"/>
      <c r="D327" s="150" t="s">
        <v>138</v>
      </c>
      <c r="F327" s="156" t="s">
        <v>441</v>
      </c>
      <c r="I327" s="152"/>
      <c r="L327" s="32"/>
      <c r="M327" s="153"/>
      <c r="T327" s="56"/>
      <c r="AT327" s="17" t="s">
        <v>138</v>
      </c>
      <c r="AU327" s="17" t="s">
        <v>82</v>
      </c>
    </row>
    <row r="328" spans="2:65" s="12" customFormat="1">
      <c r="B328" s="157"/>
      <c r="D328" s="150" t="s">
        <v>140</v>
      </c>
      <c r="E328" s="158" t="s">
        <v>1</v>
      </c>
      <c r="F328" s="159" t="s">
        <v>442</v>
      </c>
      <c r="H328" s="160">
        <v>9</v>
      </c>
      <c r="I328" s="161"/>
      <c r="L328" s="157"/>
      <c r="M328" s="162"/>
      <c r="T328" s="163"/>
      <c r="AT328" s="158" t="s">
        <v>140</v>
      </c>
      <c r="AU328" s="158" t="s">
        <v>82</v>
      </c>
      <c r="AV328" s="12" t="s">
        <v>82</v>
      </c>
      <c r="AW328" s="12" t="s">
        <v>29</v>
      </c>
      <c r="AX328" s="12" t="s">
        <v>72</v>
      </c>
      <c r="AY328" s="158" t="s">
        <v>125</v>
      </c>
    </row>
    <row r="329" spans="2:65" s="13" customFormat="1">
      <c r="B329" s="164"/>
      <c r="D329" s="150" t="s">
        <v>140</v>
      </c>
      <c r="E329" s="165" t="s">
        <v>1</v>
      </c>
      <c r="F329" s="166" t="s">
        <v>142</v>
      </c>
      <c r="H329" s="167">
        <v>9</v>
      </c>
      <c r="I329" s="168"/>
      <c r="L329" s="164"/>
      <c r="M329" s="169"/>
      <c r="T329" s="170"/>
      <c r="AT329" s="165" t="s">
        <v>140</v>
      </c>
      <c r="AU329" s="165" t="s">
        <v>82</v>
      </c>
      <c r="AV329" s="13" t="s">
        <v>132</v>
      </c>
      <c r="AW329" s="13" t="s">
        <v>29</v>
      </c>
      <c r="AX329" s="13" t="s">
        <v>80</v>
      </c>
      <c r="AY329" s="165" t="s">
        <v>125</v>
      </c>
    </row>
    <row r="330" spans="2:65" s="14" customFormat="1">
      <c r="B330" s="181"/>
      <c r="D330" s="150" t="s">
        <v>140</v>
      </c>
      <c r="E330" s="182" t="s">
        <v>1</v>
      </c>
      <c r="F330" s="183" t="s">
        <v>443</v>
      </c>
      <c r="H330" s="182" t="s">
        <v>1</v>
      </c>
      <c r="I330" s="184"/>
      <c r="L330" s="181"/>
      <c r="M330" s="185"/>
      <c r="T330" s="186"/>
      <c r="AT330" s="182" t="s">
        <v>140</v>
      </c>
      <c r="AU330" s="182" t="s">
        <v>82</v>
      </c>
      <c r="AV330" s="14" t="s">
        <v>80</v>
      </c>
      <c r="AW330" s="14" t="s">
        <v>29</v>
      </c>
      <c r="AX330" s="14" t="s">
        <v>72</v>
      </c>
      <c r="AY330" s="182" t="s">
        <v>125</v>
      </c>
    </row>
    <row r="331" spans="2:65" s="1" customFormat="1" ht="16.5" customHeight="1">
      <c r="B331" s="136"/>
      <c r="C331" s="137" t="s">
        <v>324</v>
      </c>
      <c r="D331" s="137" t="s">
        <v>127</v>
      </c>
      <c r="E331" s="138" t="s">
        <v>444</v>
      </c>
      <c r="F331" s="139" t="s">
        <v>445</v>
      </c>
      <c r="G331" s="140" t="s">
        <v>130</v>
      </c>
      <c r="H331" s="141">
        <v>9</v>
      </c>
      <c r="I331" s="142"/>
      <c r="J331" s="143">
        <f>ROUND(I331*H331,2)</f>
        <v>0</v>
      </c>
      <c r="K331" s="139" t="s">
        <v>131</v>
      </c>
      <c r="L331" s="32"/>
      <c r="M331" s="144" t="s">
        <v>1</v>
      </c>
      <c r="N331" s="145" t="s">
        <v>37</v>
      </c>
      <c r="P331" s="146">
        <f>O331*H331</f>
        <v>0</v>
      </c>
      <c r="Q331" s="146">
        <v>1.0000000000000001E-5</v>
      </c>
      <c r="R331" s="146">
        <f>Q331*H331</f>
        <v>9.0000000000000006E-5</v>
      </c>
      <c r="S331" s="146">
        <v>0</v>
      </c>
      <c r="T331" s="147">
        <f>S331*H331</f>
        <v>0</v>
      </c>
      <c r="AR331" s="148" t="s">
        <v>132</v>
      </c>
      <c r="AT331" s="148" t="s">
        <v>127</v>
      </c>
      <c r="AU331" s="148" t="s">
        <v>82</v>
      </c>
      <c r="AY331" s="17" t="s">
        <v>125</v>
      </c>
      <c r="BE331" s="149">
        <f>IF(N331="základní",J331,0)</f>
        <v>0</v>
      </c>
      <c r="BF331" s="149">
        <f>IF(N331="snížená",J331,0)</f>
        <v>0</v>
      </c>
      <c r="BG331" s="149">
        <f>IF(N331="zákl. přenesená",J331,0)</f>
        <v>0</v>
      </c>
      <c r="BH331" s="149">
        <f>IF(N331="sníž. přenesená",J331,0)</f>
        <v>0</v>
      </c>
      <c r="BI331" s="149">
        <f>IF(N331="nulová",J331,0)</f>
        <v>0</v>
      </c>
      <c r="BJ331" s="17" t="s">
        <v>80</v>
      </c>
      <c r="BK331" s="149">
        <f>ROUND(I331*H331,2)</f>
        <v>0</v>
      </c>
      <c r="BL331" s="17" t="s">
        <v>132</v>
      </c>
      <c r="BM331" s="148" t="s">
        <v>446</v>
      </c>
    </row>
    <row r="332" spans="2:65" s="1" customFormat="1">
      <c r="B332" s="32"/>
      <c r="D332" s="150" t="s">
        <v>134</v>
      </c>
      <c r="F332" s="151" t="s">
        <v>447</v>
      </c>
      <c r="I332" s="152"/>
      <c r="L332" s="32"/>
      <c r="M332" s="153"/>
      <c r="T332" s="56"/>
      <c r="AT332" s="17" t="s">
        <v>134</v>
      </c>
      <c r="AU332" s="17" t="s">
        <v>82</v>
      </c>
    </row>
    <row r="333" spans="2:65" s="1" customFormat="1">
      <c r="B333" s="32"/>
      <c r="D333" s="154" t="s">
        <v>136</v>
      </c>
      <c r="F333" s="155" t="s">
        <v>448</v>
      </c>
      <c r="I333" s="152"/>
      <c r="L333" s="32"/>
      <c r="M333" s="153"/>
      <c r="T333" s="56"/>
      <c r="AT333" s="17" t="s">
        <v>136</v>
      </c>
      <c r="AU333" s="17" t="s">
        <v>82</v>
      </c>
    </row>
    <row r="334" spans="2:65" s="1" customFormat="1" ht="29.25">
      <c r="B334" s="32"/>
      <c r="D334" s="150" t="s">
        <v>138</v>
      </c>
      <c r="F334" s="156" t="s">
        <v>449</v>
      </c>
      <c r="I334" s="152"/>
      <c r="L334" s="32"/>
      <c r="M334" s="153"/>
      <c r="T334" s="56"/>
      <c r="AT334" s="17" t="s">
        <v>138</v>
      </c>
      <c r="AU334" s="17" t="s">
        <v>82</v>
      </c>
    </row>
    <row r="335" spans="2:65" s="12" customFormat="1">
      <c r="B335" s="157"/>
      <c r="D335" s="150" t="s">
        <v>140</v>
      </c>
      <c r="E335" s="158" t="s">
        <v>1</v>
      </c>
      <c r="F335" s="159" t="s">
        <v>442</v>
      </c>
      <c r="H335" s="160">
        <v>9</v>
      </c>
      <c r="I335" s="161"/>
      <c r="L335" s="157"/>
      <c r="M335" s="162"/>
      <c r="T335" s="163"/>
      <c r="AT335" s="158" t="s">
        <v>140</v>
      </c>
      <c r="AU335" s="158" t="s">
        <v>82</v>
      </c>
      <c r="AV335" s="12" t="s">
        <v>82</v>
      </c>
      <c r="AW335" s="12" t="s">
        <v>29</v>
      </c>
      <c r="AX335" s="12" t="s">
        <v>72</v>
      </c>
      <c r="AY335" s="158" t="s">
        <v>125</v>
      </c>
    </row>
    <row r="336" spans="2:65" s="13" customFormat="1">
      <c r="B336" s="164"/>
      <c r="D336" s="150" t="s">
        <v>140</v>
      </c>
      <c r="E336" s="165" t="s">
        <v>1</v>
      </c>
      <c r="F336" s="166" t="s">
        <v>142</v>
      </c>
      <c r="H336" s="167">
        <v>9</v>
      </c>
      <c r="I336" s="168"/>
      <c r="L336" s="164"/>
      <c r="M336" s="169"/>
      <c r="T336" s="170"/>
      <c r="AT336" s="165" t="s">
        <v>140</v>
      </c>
      <c r="AU336" s="165" t="s">
        <v>82</v>
      </c>
      <c r="AV336" s="13" t="s">
        <v>132</v>
      </c>
      <c r="AW336" s="13" t="s">
        <v>29</v>
      </c>
      <c r="AX336" s="13" t="s">
        <v>80</v>
      </c>
      <c r="AY336" s="165" t="s">
        <v>125</v>
      </c>
    </row>
    <row r="337" spans="2:65" s="1" customFormat="1" ht="16.5" customHeight="1">
      <c r="B337" s="136"/>
      <c r="C337" s="137" t="s">
        <v>450</v>
      </c>
      <c r="D337" s="137" t="s">
        <v>127</v>
      </c>
      <c r="E337" s="138" t="s">
        <v>451</v>
      </c>
      <c r="F337" s="139" t="s">
        <v>452</v>
      </c>
      <c r="G337" s="140" t="s">
        <v>178</v>
      </c>
      <c r="H337" s="141">
        <v>130</v>
      </c>
      <c r="I337" s="142"/>
      <c r="J337" s="143">
        <f>ROUND(I337*H337,2)</f>
        <v>0</v>
      </c>
      <c r="K337" s="139" t="s">
        <v>131</v>
      </c>
      <c r="L337" s="32"/>
      <c r="M337" s="144" t="s">
        <v>1</v>
      </c>
      <c r="N337" s="145" t="s">
        <v>37</v>
      </c>
      <c r="P337" s="146">
        <f>O337*H337</f>
        <v>0</v>
      </c>
      <c r="Q337" s="146">
        <v>0.15540000000000001</v>
      </c>
      <c r="R337" s="146">
        <f>Q337*H337</f>
        <v>20.202000000000002</v>
      </c>
      <c r="S337" s="146">
        <v>0</v>
      </c>
      <c r="T337" s="147">
        <f>S337*H337</f>
        <v>0</v>
      </c>
      <c r="AR337" s="148" t="s">
        <v>132</v>
      </c>
      <c r="AT337" s="148" t="s">
        <v>127</v>
      </c>
      <c r="AU337" s="148" t="s">
        <v>82</v>
      </c>
      <c r="AY337" s="17" t="s">
        <v>125</v>
      </c>
      <c r="BE337" s="149">
        <f>IF(N337="základní",J337,0)</f>
        <v>0</v>
      </c>
      <c r="BF337" s="149">
        <f>IF(N337="snížená",J337,0)</f>
        <v>0</v>
      </c>
      <c r="BG337" s="149">
        <f>IF(N337="zákl. přenesená",J337,0)</f>
        <v>0</v>
      </c>
      <c r="BH337" s="149">
        <f>IF(N337="sníž. přenesená",J337,0)</f>
        <v>0</v>
      </c>
      <c r="BI337" s="149">
        <f>IF(N337="nulová",J337,0)</f>
        <v>0</v>
      </c>
      <c r="BJ337" s="17" t="s">
        <v>80</v>
      </c>
      <c r="BK337" s="149">
        <f>ROUND(I337*H337,2)</f>
        <v>0</v>
      </c>
      <c r="BL337" s="17" t="s">
        <v>132</v>
      </c>
      <c r="BM337" s="148" t="s">
        <v>453</v>
      </c>
    </row>
    <row r="338" spans="2:65" s="1" customFormat="1" ht="19.5">
      <c r="B338" s="32"/>
      <c r="D338" s="150" t="s">
        <v>134</v>
      </c>
      <c r="F338" s="151" t="s">
        <v>454</v>
      </c>
      <c r="I338" s="152"/>
      <c r="L338" s="32"/>
      <c r="M338" s="153"/>
      <c r="T338" s="56"/>
      <c r="AT338" s="17" t="s">
        <v>134</v>
      </c>
      <c r="AU338" s="17" t="s">
        <v>82</v>
      </c>
    </row>
    <row r="339" spans="2:65" s="1" customFormat="1">
      <c r="B339" s="32"/>
      <c r="D339" s="154" t="s">
        <v>136</v>
      </c>
      <c r="F339" s="155" t="s">
        <v>455</v>
      </c>
      <c r="I339" s="152"/>
      <c r="L339" s="32"/>
      <c r="M339" s="153"/>
      <c r="T339" s="56"/>
      <c r="AT339" s="17" t="s">
        <v>136</v>
      </c>
      <c r="AU339" s="17" t="s">
        <v>82</v>
      </c>
    </row>
    <row r="340" spans="2:65" s="1" customFormat="1" ht="58.5">
      <c r="B340" s="32"/>
      <c r="D340" s="150" t="s">
        <v>138</v>
      </c>
      <c r="F340" s="156" t="s">
        <v>456</v>
      </c>
      <c r="I340" s="152"/>
      <c r="L340" s="32"/>
      <c r="M340" s="153"/>
      <c r="T340" s="56"/>
      <c r="AT340" s="17" t="s">
        <v>138</v>
      </c>
      <c r="AU340" s="17" t="s">
        <v>82</v>
      </c>
    </row>
    <row r="341" spans="2:65" s="12" customFormat="1">
      <c r="B341" s="157"/>
      <c r="D341" s="150" t="s">
        <v>140</v>
      </c>
      <c r="E341" s="158" t="s">
        <v>1</v>
      </c>
      <c r="F341" s="159" t="s">
        <v>346</v>
      </c>
      <c r="H341" s="160">
        <v>130</v>
      </c>
      <c r="I341" s="161"/>
      <c r="L341" s="157"/>
      <c r="M341" s="162"/>
      <c r="T341" s="163"/>
      <c r="AT341" s="158" t="s">
        <v>140</v>
      </c>
      <c r="AU341" s="158" t="s">
        <v>82</v>
      </c>
      <c r="AV341" s="12" t="s">
        <v>82</v>
      </c>
      <c r="AW341" s="12" t="s">
        <v>29</v>
      </c>
      <c r="AX341" s="12" t="s">
        <v>80</v>
      </c>
      <c r="AY341" s="158" t="s">
        <v>125</v>
      </c>
    </row>
    <row r="342" spans="2:65" s="1" customFormat="1" ht="16.5" customHeight="1">
      <c r="B342" s="136"/>
      <c r="C342" s="171" t="s">
        <v>457</v>
      </c>
      <c r="D342" s="171" t="s">
        <v>217</v>
      </c>
      <c r="E342" s="172" t="s">
        <v>458</v>
      </c>
      <c r="F342" s="173" t="s">
        <v>459</v>
      </c>
      <c r="G342" s="174" t="s">
        <v>178</v>
      </c>
      <c r="H342" s="175">
        <v>130</v>
      </c>
      <c r="I342" s="176"/>
      <c r="J342" s="177">
        <f>ROUND(I342*H342,2)</f>
        <v>0</v>
      </c>
      <c r="K342" s="173" t="s">
        <v>131</v>
      </c>
      <c r="L342" s="178"/>
      <c r="M342" s="179" t="s">
        <v>1</v>
      </c>
      <c r="N342" s="180" t="s">
        <v>37</v>
      </c>
      <c r="P342" s="146">
        <f>O342*H342</f>
        <v>0</v>
      </c>
      <c r="Q342" s="146">
        <v>0.08</v>
      </c>
      <c r="R342" s="146">
        <f>Q342*H342</f>
        <v>10.4</v>
      </c>
      <c r="S342" s="146">
        <v>0</v>
      </c>
      <c r="T342" s="147">
        <f>S342*H342</f>
        <v>0</v>
      </c>
      <c r="AR342" s="148" t="s">
        <v>191</v>
      </c>
      <c r="AT342" s="148" t="s">
        <v>217</v>
      </c>
      <c r="AU342" s="148" t="s">
        <v>82</v>
      </c>
      <c r="AY342" s="17" t="s">
        <v>125</v>
      </c>
      <c r="BE342" s="149">
        <f>IF(N342="základní",J342,0)</f>
        <v>0</v>
      </c>
      <c r="BF342" s="149">
        <f>IF(N342="snížená",J342,0)</f>
        <v>0</v>
      </c>
      <c r="BG342" s="149">
        <f>IF(N342="zákl. přenesená",J342,0)</f>
        <v>0</v>
      </c>
      <c r="BH342" s="149">
        <f>IF(N342="sníž. přenesená",J342,0)</f>
        <v>0</v>
      </c>
      <c r="BI342" s="149">
        <f>IF(N342="nulová",J342,0)</f>
        <v>0</v>
      </c>
      <c r="BJ342" s="17" t="s">
        <v>80</v>
      </c>
      <c r="BK342" s="149">
        <f>ROUND(I342*H342,2)</f>
        <v>0</v>
      </c>
      <c r="BL342" s="17" t="s">
        <v>132</v>
      </c>
      <c r="BM342" s="148" t="s">
        <v>460</v>
      </c>
    </row>
    <row r="343" spans="2:65" s="1" customFormat="1">
      <c r="B343" s="32"/>
      <c r="D343" s="150" t="s">
        <v>134</v>
      </c>
      <c r="F343" s="151" t="s">
        <v>459</v>
      </c>
      <c r="I343" s="152"/>
      <c r="L343" s="32"/>
      <c r="M343" s="153"/>
      <c r="T343" s="56"/>
      <c r="AT343" s="17" t="s">
        <v>134</v>
      </c>
      <c r="AU343" s="17" t="s">
        <v>82</v>
      </c>
    </row>
    <row r="344" spans="2:65" s="12" customFormat="1">
      <c r="B344" s="157"/>
      <c r="D344" s="150" t="s">
        <v>140</v>
      </c>
      <c r="E344" s="158" t="s">
        <v>1</v>
      </c>
      <c r="F344" s="159" t="s">
        <v>346</v>
      </c>
      <c r="H344" s="160">
        <v>130</v>
      </c>
      <c r="I344" s="161"/>
      <c r="L344" s="157"/>
      <c r="M344" s="162"/>
      <c r="T344" s="163"/>
      <c r="AT344" s="158" t="s">
        <v>140</v>
      </c>
      <c r="AU344" s="158" t="s">
        <v>82</v>
      </c>
      <c r="AV344" s="12" t="s">
        <v>82</v>
      </c>
      <c r="AW344" s="12" t="s">
        <v>29</v>
      </c>
      <c r="AX344" s="12" t="s">
        <v>80</v>
      </c>
      <c r="AY344" s="158" t="s">
        <v>125</v>
      </c>
    </row>
    <row r="345" spans="2:65" s="1" customFormat="1" ht="16.5" customHeight="1">
      <c r="B345" s="136"/>
      <c r="C345" s="171" t="s">
        <v>461</v>
      </c>
      <c r="D345" s="171" t="s">
        <v>217</v>
      </c>
      <c r="E345" s="172" t="s">
        <v>462</v>
      </c>
      <c r="F345" s="173" t="s">
        <v>463</v>
      </c>
      <c r="G345" s="174" t="s">
        <v>178</v>
      </c>
      <c r="H345" s="175">
        <v>65</v>
      </c>
      <c r="I345" s="176"/>
      <c r="J345" s="177">
        <f>ROUND(I345*H345,2)</f>
        <v>0</v>
      </c>
      <c r="K345" s="173" t="s">
        <v>131</v>
      </c>
      <c r="L345" s="178"/>
      <c r="M345" s="179" t="s">
        <v>1</v>
      </c>
      <c r="N345" s="180" t="s">
        <v>37</v>
      </c>
      <c r="P345" s="146">
        <f>O345*H345</f>
        <v>0</v>
      </c>
      <c r="Q345" s="146">
        <v>4.4999999999999998E-2</v>
      </c>
      <c r="R345" s="146">
        <f>Q345*H345</f>
        <v>2.9249999999999998</v>
      </c>
      <c r="S345" s="146">
        <v>0</v>
      </c>
      <c r="T345" s="147">
        <f>S345*H345</f>
        <v>0</v>
      </c>
      <c r="AR345" s="148" t="s">
        <v>191</v>
      </c>
      <c r="AT345" s="148" t="s">
        <v>217</v>
      </c>
      <c r="AU345" s="148" t="s">
        <v>82</v>
      </c>
      <c r="AY345" s="17" t="s">
        <v>125</v>
      </c>
      <c r="BE345" s="149">
        <f>IF(N345="základní",J345,0)</f>
        <v>0</v>
      </c>
      <c r="BF345" s="149">
        <f>IF(N345="snížená",J345,0)</f>
        <v>0</v>
      </c>
      <c r="BG345" s="149">
        <f>IF(N345="zákl. přenesená",J345,0)</f>
        <v>0</v>
      </c>
      <c r="BH345" s="149">
        <f>IF(N345="sníž. přenesená",J345,0)</f>
        <v>0</v>
      </c>
      <c r="BI345" s="149">
        <f>IF(N345="nulová",J345,0)</f>
        <v>0</v>
      </c>
      <c r="BJ345" s="17" t="s">
        <v>80</v>
      </c>
      <c r="BK345" s="149">
        <f>ROUND(I345*H345,2)</f>
        <v>0</v>
      </c>
      <c r="BL345" s="17" t="s">
        <v>132</v>
      </c>
      <c r="BM345" s="148" t="s">
        <v>464</v>
      </c>
    </row>
    <row r="346" spans="2:65" s="1" customFormat="1">
      <c r="B346" s="32"/>
      <c r="D346" s="150" t="s">
        <v>134</v>
      </c>
      <c r="F346" s="151" t="s">
        <v>463</v>
      </c>
      <c r="I346" s="152"/>
      <c r="L346" s="32"/>
      <c r="M346" s="153"/>
      <c r="T346" s="56"/>
      <c r="AT346" s="17" t="s">
        <v>134</v>
      </c>
      <c r="AU346" s="17" t="s">
        <v>82</v>
      </c>
    </row>
    <row r="347" spans="2:65" s="12" customFormat="1">
      <c r="B347" s="157"/>
      <c r="D347" s="150" t="s">
        <v>140</v>
      </c>
      <c r="E347" s="158" t="s">
        <v>1</v>
      </c>
      <c r="F347" s="159" t="s">
        <v>465</v>
      </c>
      <c r="H347" s="160">
        <v>65</v>
      </c>
      <c r="I347" s="161"/>
      <c r="L347" s="157"/>
      <c r="M347" s="162"/>
      <c r="T347" s="163"/>
      <c r="AT347" s="158" t="s">
        <v>140</v>
      </c>
      <c r="AU347" s="158" t="s">
        <v>82</v>
      </c>
      <c r="AV347" s="12" t="s">
        <v>82</v>
      </c>
      <c r="AW347" s="12" t="s">
        <v>29</v>
      </c>
      <c r="AX347" s="12" t="s">
        <v>80</v>
      </c>
      <c r="AY347" s="158" t="s">
        <v>125</v>
      </c>
    </row>
    <row r="348" spans="2:65" s="1" customFormat="1" ht="16.5" customHeight="1">
      <c r="B348" s="136"/>
      <c r="C348" s="137" t="s">
        <v>466</v>
      </c>
      <c r="D348" s="137" t="s">
        <v>127</v>
      </c>
      <c r="E348" s="138" t="s">
        <v>467</v>
      </c>
      <c r="F348" s="139" t="s">
        <v>468</v>
      </c>
      <c r="G348" s="140" t="s">
        <v>178</v>
      </c>
      <c r="H348" s="141">
        <v>65</v>
      </c>
      <c r="I348" s="142"/>
      <c r="J348" s="143">
        <f>ROUND(I348*H348,2)</f>
        <v>0</v>
      </c>
      <c r="K348" s="139" t="s">
        <v>131</v>
      </c>
      <c r="L348" s="32"/>
      <c r="M348" s="144" t="s">
        <v>1</v>
      </c>
      <c r="N348" s="145" t="s">
        <v>37</v>
      </c>
      <c r="P348" s="146">
        <f>O348*H348</f>
        <v>0</v>
      </c>
      <c r="Q348" s="146">
        <v>0.1295</v>
      </c>
      <c r="R348" s="146">
        <f>Q348*H348</f>
        <v>8.4175000000000004</v>
      </c>
      <c r="S348" s="146">
        <v>0</v>
      </c>
      <c r="T348" s="147">
        <f>S348*H348</f>
        <v>0</v>
      </c>
      <c r="AR348" s="148" t="s">
        <v>132</v>
      </c>
      <c r="AT348" s="148" t="s">
        <v>127</v>
      </c>
      <c r="AU348" s="148" t="s">
        <v>82</v>
      </c>
      <c r="AY348" s="17" t="s">
        <v>125</v>
      </c>
      <c r="BE348" s="149">
        <f>IF(N348="základní",J348,0)</f>
        <v>0</v>
      </c>
      <c r="BF348" s="149">
        <f>IF(N348="snížená",J348,0)</f>
        <v>0</v>
      </c>
      <c r="BG348" s="149">
        <f>IF(N348="zákl. přenesená",J348,0)</f>
        <v>0</v>
      </c>
      <c r="BH348" s="149">
        <f>IF(N348="sníž. přenesená",J348,0)</f>
        <v>0</v>
      </c>
      <c r="BI348" s="149">
        <f>IF(N348="nulová",J348,0)</f>
        <v>0</v>
      </c>
      <c r="BJ348" s="17" t="s">
        <v>80</v>
      </c>
      <c r="BK348" s="149">
        <f>ROUND(I348*H348,2)</f>
        <v>0</v>
      </c>
      <c r="BL348" s="17" t="s">
        <v>132</v>
      </c>
      <c r="BM348" s="148" t="s">
        <v>469</v>
      </c>
    </row>
    <row r="349" spans="2:65" s="1" customFormat="1" ht="19.5">
      <c r="B349" s="32"/>
      <c r="D349" s="150" t="s">
        <v>134</v>
      </c>
      <c r="F349" s="151" t="s">
        <v>470</v>
      </c>
      <c r="I349" s="152"/>
      <c r="L349" s="32"/>
      <c r="M349" s="153"/>
      <c r="T349" s="56"/>
      <c r="AT349" s="17" t="s">
        <v>134</v>
      </c>
      <c r="AU349" s="17" t="s">
        <v>82</v>
      </c>
    </row>
    <row r="350" spans="2:65" s="1" customFormat="1">
      <c r="B350" s="32"/>
      <c r="D350" s="154" t="s">
        <v>136</v>
      </c>
      <c r="F350" s="155" t="s">
        <v>471</v>
      </c>
      <c r="I350" s="152"/>
      <c r="L350" s="32"/>
      <c r="M350" s="153"/>
      <c r="T350" s="56"/>
      <c r="AT350" s="17" t="s">
        <v>136</v>
      </c>
      <c r="AU350" s="17" t="s">
        <v>82</v>
      </c>
    </row>
    <row r="351" spans="2:65" s="1" customFormat="1" ht="48.75">
      <c r="B351" s="32"/>
      <c r="D351" s="150" t="s">
        <v>138</v>
      </c>
      <c r="F351" s="156" t="s">
        <v>472</v>
      </c>
      <c r="I351" s="152"/>
      <c r="L351" s="32"/>
      <c r="M351" s="153"/>
      <c r="T351" s="56"/>
      <c r="AT351" s="17" t="s">
        <v>138</v>
      </c>
      <c r="AU351" s="17" t="s">
        <v>82</v>
      </c>
    </row>
    <row r="352" spans="2:65" s="12" customFormat="1">
      <c r="B352" s="157"/>
      <c r="D352" s="150" t="s">
        <v>140</v>
      </c>
      <c r="E352" s="158" t="s">
        <v>1</v>
      </c>
      <c r="F352" s="159" t="s">
        <v>465</v>
      </c>
      <c r="H352" s="160">
        <v>65</v>
      </c>
      <c r="I352" s="161"/>
      <c r="L352" s="157"/>
      <c r="M352" s="162"/>
      <c r="T352" s="163"/>
      <c r="AT352" s="158" t="s">
        <v>140</v>
      </c>
      <c r="AU352" s="158" t="s">
        <v>82</v>
      </c>
      <c r="AV352" s="12" t="s">
        <v>82</v>
      </c>
      <c r="AW352" s="12" t="s">
        <v>29</v>
      </c>
      <c r="AX352" s="12" t="s">
        <v>80</v>
      </c>
      <c r="AY352" s="158" t="s">
        <v>125</v>
      </c>
    </row>
    <row r="353" spans="2:65" s="1" customFormat="1" ht="16.5" customHeight="1">
      <c r="B353" s="136"/>
      <c r="C353" s="137" t="s">
        <v>473</v>
      </c>
      <c r="D353" s="137" t="s">
        <v>127</v>
      </c>
      <c r="E353" s="138" t="s">
        <v>474</v>
      </c>
      <c r="F353" s="139" t="s">
        <v>475</v>
      </c>
      <c r="G353" s="140" t="s">
        <v>130</v>
      </c>
      <c r="H353" s="141">
        <v>160</v>
      </c>
      <c r="I353" s="142"/>
      <c r="J353" s="143">
        <f>ROUND(I353*H353,2)</f>
        <v>0</v>
      </c>
      <c r="K353" s="139" t="s">
        <v>131</v>
      </c>
      <c r="L353" s="32"/>
      <c r="M353" s="144" t="s">
        <v>1</v>
      </c>
      <c r="N353" s="145" t="s">
        <v>37</v>
      </c>
      <c r="P353" s="146">
        <f>O353*H353</f>
        <v>0</v>
      </c>
      <c r="Q353" s="146">
        <v>6.8999999999999997E-4</v>
      </c>
      <c r="R353" s="146">
        <f>Q353*H353</f>
        <v>0.1104</v>
      </c>
      <c r="S353" s="146">
        <v>0</v>
      </c>
      <c r="T353" s="147">
        <f>S353*H353</f>
        <v>0</v>
      </c>
      <c r="AR353" s="148" t="s">
        <v>132</v>
      </c>
      <c r="AT353" s="148" t="s">
        <v>127</v>
      </c>
      <c r="AU353" s="148" t="s">
        <v>82</v>
      </c>
      <c r="AY353" s="17" t="s">
        <v>125</v>
      </c>
      <c r="BE353" s="149">
        <f>IF(N353="základní",J353,0)</f>
        <v>0</v>
      </c>
      <c r="BF353" s="149">
        <f>IF(N353="snížená",J353,0)</f>
        <v>0</v>
      </c>
      <c r="BG353" s="149">
        <f>IF(N353="zákl. přenesená",J353,0)</f>
        <v>0</v>
      </c>
      <c r="BH353" s="149">
        <f>IF(N353="sníž. přenesená",J353,0)</f>
        <v>0</v>
      </c>
      <c r="BI353" s="149">
        <f>IF(N353="nulová",J353,0)</f>
        <v>0</v>
      </c>
      <c r="BJ353" s="17" t="s">
        <v>80</v>
      </c>
      <c r="BK353" s="149">
        <f>ROUND(I353*H353,2)</f>
        <v>0</v>
      </c>
      <c r="BL353" s="17" t="s">
        <v>132</v>
      </c>
      <c r="BM353" s="148" t="s">
        <v>476</v>
      </c>
    </row>
    <row r="354" spans="2:65" s="1" customFormat="1">
      <c r="B354" s="32"/>
      <c r="D354" s="150" t="s">
        <v>134</v>
      </c>
      <c r="F354" s="151" t="s">
        <v>477</v>
      </c>
      <c r="I354" s="152"/>
      <c r="L354" s="32"/>
      <c r="M354" s="153"/>
      <c r="T354" s="56"/>
      <c r="AT354" s="17" t="s">
        <v>134</v>
      </c>
      <c r="AU354" s="17" t="s">
        <v>82</v>
      </c>
    </row>
    <row r="355" spans="2:65" s="1" customFormat="1">
      <c r="B355" s="32"/>
      <c r="D355" s="154" t="s">
        <v>136</v>
      </c>
      <c r="F355" s="155" t="s">
        <v>478</v>
      </c>
      <c r="I355" s="152"/>
      <c r="L355" s="32"/>
      <c r="M355" s="153"/>
      <c r="T355" s="56"/>
      <c r="AT355" s="17" t="s">
        <v>136</v>
      </c>
      <c r="AU355" s="17" t="s">
        <v>82</v>
      </c>
    </row>
    <row r="356" spans="2:65" s="12" customFormat="1">
      <c r="B356" s="157"/>
      <c r="D356" s="150" t="s">
        <v>140</v>
      </c>
      <c r="E356" s="158" t="s">
        <v>1</v>
      </c>
      <c r="F356" s="159" t="s">
        <v>317</v>
      </c>
      <c r="H356" s="160">
        <v>160</v>
      </c>
      <c r="I356" s="161"/>
      <c r="L356" s="157"/>
      <c r="M356" s="162"/>
      <c r="T356" s="163"/>
      <c r="AT356" s="158" t="s">
        <v>140</v>
      </c>
      <c r="AU356" s="158" t="s">
        <v>82</v>
      </c>
      <c r="AV356" s="12" t="s">
        <v>82</v>
      </c>
      <c r="AW356" s="12" t="s">
        <v>29</v>
      </c>
      <c r="AX356" s="12" t="s">
        <v>80</v>
      </c>
      <c r="AY356" s="158" t="s">
        <v>125</v>
      </c>
    </row>
    <row r="357" spans="2:65" s="1" customFormat="1" ht="21.75" customHeight="1">
      <c r="B357" s="136"/>
      <c r="C357" s="137" t="s">
        <v>479</v>
      </c>
      <c r="D357" s="137" t="s">
        <v>127</v>
      </c>
      <c r="E357" s="138" t="s">
        <v>480</v>
      </c>
      <c r="F357" s="139" t="s">
        <v>481</v>
      </c>
      <c r="G357" s="140" t="s">
        <v>178</v>
      </c>
      <c r="H357" s="141">
        <v>40</v>
      </c>
      <c r="I357" s="142"/>
      <c r="J357" s="143">
        <f>ROUND(I357*H357,2)</f>
        <v>0</v>
      </c>
      <c r="K357" s="139" t="s">
        <v>131</v>
      </c>
      <c r="L357" s="32"/>
      <c r="M357" s="144" t="s">
        <v>1</v>
      </c>
      <c r="N357" s="145" t="s">
        <v>37</v>
      </c>
      <c r="P357" s="146">
        <f>O357*H357</f>
        <v>0</v>
      </c>
      <c r="Q357" s="146">
        <v>6.0999999999999997E-4</v>
      </c>
      <c r="R357" s="146">
        <f>Q357*H357</f>
        <v>2.4399999999999998E-2</v>
      </c>
      <c r="S357" s="146">
        <v>0</v>
      </c>
      <c r="T357" s="147">
        <f>S357*H357</f>
        <v>0</v>
      </c>
      <c r="AR357" s="148" t="s">
        <v>132</v>
      </c>
      <c r="AT357" s="148" t="s">
        <v>127</v>
      </c>
      <c r="AU357" s="148" t="s">
        <v>82</v>
      </c>
      <c r="AY357" s="17" t="s">
        <v>125</v>
      </c>
      <c r="BE357" s="149">
        <f>IF(N357="základní",J357,0)</f>
        <v>0</v>
      </c>
      <c r="BF357" s="149">
        <f>IF(N357="snížená",J357,0)</f>
        <v>0</v>
      </c>
      <c r="BG357" s="149">
        <f>IF(N357="zákl. přenesená",J357,0)</f>
        <v>0</v>
      </c>
      <c r="BH357" s="149">
        <f>IF(N357="sníž. přenesená",J357,0)</f>
        <v>0</v>
      </c>
      <c r="BI357" s="149">
        <f>IF(N357="nulová",J357,0)</f>
        <v>0</v>
      </c>
      <c r="BJ357" s="17" t="s">
        <v>80</v>
      </c>
      <c r="BK357" s="149">
        <f>ROUND(I357*H357,2)</f>
        <v>0</v>
      </c>
      <c r="BL357" s="17" t="s">
        <v>132</v>
      </c>
      <c r="BM357" s="148" t="s">
        <v>482</v>
      </c>
    </row>
    <row r="358" spans="2:65" s="1" customFormat="1" ht="19.5">
      <c r="B358" s="32"/>
      <c r="D358" s="150" t="s">
        <v>134</v>
      </c>
      <c r="F358" s="151" t="s">
        <v>483</v>
      </c>
      <c r="I358" s="152"/>
      <c r="L358" s="32"/>
      <c r="M358" s="153"/>
      <c r="T358" s="56"/>
      <c r="AT358" s="17" t="s">
        <v>134</v>
      </c>
      <c r="AU358" s="17" t="s">
        <v>82</v>
      </c>
    </row>
    <row r="359" spans="2:65" s="1" customFormat="1">
      <c r="B359" s="32"/>
      <c r="D359" s="154" t="s">
        <v>136</v>
      </c>
      <c r="F359" s="155" t="s">
        <v>484</v>
      </c>
      <c r="I359" s="152"/>
      <c r="L359" s="32"/>
      <c r="M359" s="153"/>
      <c r="T359" s="56"/>
      <c r="AT359" s="17" t="s">
        <v>136</v>
      </c>
      <c r="AU359" s="17" t="s">
        <v>82</v>
      </c>
    </row>
    <row r="360" spans="2:65" s="1" customFormat="1" ht="19.5">
      <c r="B360" s="32"/>
      <c r="D360" s="150" t="s">
        <v>138</v>
      </c>
      <c r="F360" s="156" t="s">
        <v>485</v>
      </c>
      <c r="I360" s="152"/>
      <c r="L360" s="32"/>
      <c r="M360" s="153"/>
      <c r="T360" s="56"/>
      <c r="AT360" s="17" t="s">
        <v>138</v>
      </c>
      <c r="AU360" s="17" t="s">
        <v>82</v>
      </c>
    </row>
    <row r="361" spans="2:65" s="12" customFormat="1">
      <c r="B361" s="157"/>
      <c r="D361" s="150" t="s">
        <v>140</v>
      </c>
      <c r="E361" s="158" t="s">
        <v>1</v>
      </c>
      <c r="F361" s="159" t="s">
        <v>486</v>
      </c>
      <c r="H361" s="160">
        <v>40</v>
      </c>
      <c r="I361" s="161"/>
      <c r="L361" s="157"/>
      <c r="M361" s="162"/>
      <c r="T361" s="163"/>
      <c r="AT361" s="158" t="s">
        <v>140</v>
      </c>
      <c r="AU361" s="158" t="s">
        <v>82</v>
      </c>
      <c r="AV361" s="12" t="s">
        <v>82</v>
      </c>
      <c r="AW361" s="12" t="s">
        <v>29</v>
      </c>
      <c r="AX361" s="12" t="s">
        <v>72</v>
      </c>
      <c r="AY361" s="158" t="s">
        <v>125</v>
      </c>
    </row>
    <row r="362" spans="2:65" s="13" customFormat="1">
      <c r="B362" s="164"/>
      <c r="D362" s="150" t="s">
        <v>140</v>
      </c>
      <c r="E362" s="165" t="s">
        <v>1</v>
      </c>
      <c r="F362" s="166" t="s">
        <v>142</v>
      </c>
      <c r="H362" s="167">
        <v>40</v>
      </c>
      <c r="I362" s="168"/>
      <c r="L362" s="164"/>
      <c r="M362" s="169"/>
      <c r="T362" s="170"/>
      <c r="AT362" s="165" t="s">
        <v>140</v>
      </c>
      <c r="AU362" s="165" t="s">
        <v>82</v>
      </c>
      <c r="AV362" s="13" t="s">
        <v>132</v>
      </c>
      <c r="AW362" s="13" t="s">
        <v>29</v>
      </c>
      <c r="AX362" s="13" t="s">
        <v>80</v>
      </c>
      <c r="AY362" s="165" t="s">
        <v>125</v>
      </c>
    </row>
    <row r="363" spans="2:65" s="1" customFormat="1" ht="16.5" customHeight="1">
      <c r="B363" s="136"/>
      <c r="C363" s="137" t="s">
        <v>487</v>
      </c>
      <c r="D363" s="137" t="s">
        <v>127</v>
      </c>
      <c r="E363" s="138" t="s">
        <v>488</v>
      </c>
      <c r="F363" s="139" t="s">
        <v>489</v>
      </c>
      <c r="G363" s="140" t="s">
        <v>178</v>
      </c>
      <c r="H363" s="141">
        <v>40</v>
      </c>
      <c r="I363" s="142"/>
      <c r="J363" s="143">
        <f>ROUND(I363*H363,2)</f>
        <v>0</v>
      </c>
      <c r="K363" s="139" t="s">
        <v>131</v>
      </c>
      <c r="L363" s="32"/>
      <c r="M363" s="144" t="s">
        <v>1</v>
      </c>
      <c r="N363" s="145" t="s">
        <v>37</v>
      </c>
      <c r="P363" s="146">
        <f>O363*H363</f>
        <v>0</v>
      </c>
      <c r="Q363" s="146">
        <v>0</v>
      </c>
      <c r="R363" s="146">
        <f>Q363*H363</f>
        <v>0</v>
      </c>
      <c r="S363" s="146">
        <v>0</v>
      </c>
      <c r="T363" s="147">
        <f>S363*H363</f>
        <v>0</v>
      </c>
      <c r="AR363" s="148" t="s">
        <v>132</v>
      </c>
      <c r="AT363" s="148" t="s">
        <v>127</v>
      </c>
      <c r="AU363" s="148" t="s">
        <v>82</v>
      </c>
      <c r="AY363" s="17" t="s">
        <v>125</v>
      </c>
      <c r="BE363" s="149">
        <f>IF(N363="základní",J363,0)</f>
        <v>0</v>
      </c>
      <c r="BF363" s="149">
        <f>IF(N363="snížená",J363,0)</f>
        <v>0</v>
      </c>
      <c r="BG363" s="149">
        <f>IF(N363="zákl. přenesená",J363,0)</f>
        <v>0</v>
      </c>
      <c r="BH363" s="149">
        <f>IF(N363="sníž. přenesená",J363,0)</f>
        <v>0</v>
      </c>
      <c r="BI363" s="149">
        <f>IF(N363="nulová",J363,0)</f>
        <v>0</v>
      </c>
      <c r="BJ363" s="17" t="s">
        <v>80</v>
      </c>
      <c r="BK363" s="149">
        <f>ROUND(I363*H363,2)</f>
        <v>0</v>
      </c>
      <c r="BL363" s="17" t="s">
        <v>132</v>
      </c>
      <c r="BM363" s="148" t="s">
        <v>490</v>
      </c>
    </row>
    <row r="364" spans="2:65" s="1" customFormat="1">
      <c r="B364" s="32"/>
      <c r="D364" s="150" t="s">
        <v>134</v>
      </c>
      <c r="F364" s="151" t="s">
        <v>491</v>
      </c>
      <c r="I364" s="152"/>
      <c r="L364" s="32"/>
      <c r="M364" s="153"/>
      <c r="T364" s="56"/>
      <c r="AT364" s="17" t="s">
        <v>134</v>
      </c>
      <c r="AU364" s="17" t="s">
        <v>82</v>
      </c>
    </row>
    <row r="365" spans="2:65" s="1" customFormat="1" ht="19.5">
      <c r="B365" s="32"/>
      <c r="D365" s="150" t="s">
        <v>138</v>
      </c>
      <c r="F365" s="156" t="s">
        <v>492</v>
      </c>
      <c r="I365" s="152"/>
      <c r="L365" s="32"/>
      <c r="M365" s="153"/>
      <c r="T365" s="56"/>
      <c r="AT365" s="17" t="s">
        <v>138</v>
      </c>
      <c r="AU365" s="17" t="s">
        <v>82</v>
      </c>
    </row>
    <row r="366" spans="2:65" s="12" customFormat="1">
      <c r="B366" s="157"/>
      <c r="D366" s="150" t="s">
        <v>140</v>
      </c>
      <c r="E366" s="158" t="s">
        <v>1</v>
      </c>
      <c r="F366" s="159" t="s">
        <v>493</v>
      </c>
      <c r="H366" s="160">
        <v>40</v>
      </c>
      <c r="I366" s="161"/>
      <c r="L366" s="157"/>
      <c r="M366" s="162"/>
      <c r="T366" s="163"/>
      <c r="AT366" s="158" t="s">
        <v>140</v>
      </c>
      <c r="AU366" s="158" t="s">
        <v>82</v>
      </c>
      <c r="AV366" s="12" t="s">
        <v>82</v>
      </c>
      <c r="AW366" s="12" t="s">
        <v>29</v>
      </c>
      <c r="AX366" s="12" t="s">
        <v>80</v>
      </c>
      <c r="AY366" s="158" t="s">
        <v>125</v>
      </c>
    </row>
    <row r="367" spans="2:65" s="1" customFormat="1" ht="16.5" customHeight="1">
      <c r="B367" s="136"/>
      <c r="C367" s="137" t="s">
        <v>494</v>
      </c>
      <c r="D367" s="137" t="s">
        <v>127</v>
      </c>
      <c r="E367" s="138" t="s">
        <v>495</v>
      </c>
      <c r="F367" s="139" t="s">
        <v>496</v>
      </c>
      <c r="G367" s="140" t="s">
        <v>178</v>
      </c>
      <c r="H367" s="141">
        <v>285.5</v>
      </c>
      <c r="I367" s="142"/>
      <c r="J367" s="143">
        <f>ROUND(I367*H367,2)</f>
        <v>0</v>
      </c>
      <c r="K367" s="139" t="s">
        <v>131</v>
      </c>
      <c r="L367" s="32"/>
      <c r="M367" s="144" t="s">
        <v>1</v>
      </c>
      <c r="N367" s="145" t="s">
        <v>37</v>
      </c>
      <c r="P367" s="146">
        <f>O367*H367</f>
        <v>0</v>
      </c>
      <c r="Q367" s="146">
        <v>0</v>
      </c>
      <c r="R367" s="146">
        <f>Q367*H367</f>
        <v>0</v>
      </c>
      <c r="S367" s="146">
        <v>3.5000000000000003E-2</v>
      </c>
      <c r="T367" s="147">
        <f>S367*H367</f>
        <v>9.9925000000000015</v>
      </c>
      <c r="AR367" s="148" t="s">
        <v>132</v>
      </c>
      <c r="AT367" s="148" t="s">
        <v>127</v>
      </c>
      <c r="AU367" s="148" t="s">
        <v>82</v>
      </c>
      <c r="AY367" s="17" t="s">
        <v>125</v>
      </c>
      <c r="BE367" s="149">
        <f>IF(N367="základní",J367,0)</f>
        <v>0</v>
      </c>
      <c r="BF367" s="149">
        <f>IF(N367="snížená",J367,0)</f>
        <v>0</v>
      </c>
      <c r="BG367" s="149">
        <f>IF(N367="zákl. přenesená",J367,0)</f>
        <v>0</v>
      </c>
      <c r="BH367" s="149">
        <f>IF(N367="sníž. přenesená",J367,0)</f>
        <v>0</v>
      </c>
      <c r="BI367" s="149">
        <f>IF(N367="nulová",J367,0)</f>
        <v>0</v>
      </c>
      <c r="BJ367" s="17" t="s">
        <v>80</v>
      </c>
      <c r="BK367" s="149">
        <f>ROUND(I367*H367,2)</f>
        <v>0</v>
      </c>
      <c r="BL367" s="17" t="s">
        <v>132</v>
      </c>
      <c r="BM367" s="148" t="s">
        <v>497</v>
      </c>
    </row>
    <row r="368" spans="2:65" s="1" customFormat="1" ht="29.25">
      <c r="B368" s="32"/>
      <c r="D368" s="150" t="s">
        <v>134</v>
      </c>
      <c r="F368" s="151" t="s">
        <v>498</v>
      </c>
      <c r="I368" s="152"/>
      <c r="L368" s="32"/>
      <c r="M368" s="153"/>
      <c r="T368" s="56"/>
      <c r="AT368" s="17" t="s">
        <v>134</v>
      </c>
      <c r="AU368" s="17" t="s">
        <v>82</v>
      </c>
    </row>
    <row r="369" spans="2:65" s="1" customFormat="1" ht="58.5">
      <c r="B369" s="32"/>
      <c r="D369" s="150" t="s">
        <v>138</v>
      </c>
      <c r="F369" s="156" t="s">
        <v>499</v>
      </c>
      <c r="I369" s="152"/>
      <c r="L369" s="32"/>
      <c r="M369" s="153"/>
      <c r="T369" s="56"/>
      <c r="AT369" s="17" t="s">
        <v>138</v>
      </c>
      <c r="AU369" s="17" t="s">
        <v>82</v>
      </c>
    </row>
    <row r="370" spans="2:65" s="12" customFormat="1">
      <c r="B370" s="157"/>
      <c r="D370" s="150" t="s">
        <v>140</v>
      </c>
      <c r="E370" s="158" t="s">
        <v>1</v>
      </c>
      <c r="F370" s="159" t="s">
        <v>500</v>
      </c>
      <c r="H370" s="160">
        <v>285.5</v>
      </c>
      <c r="I370" s="161"/>
      <c r="L370" s="157"/>
      <c r="M370" s="162"/>
      <c r="T370" s="163"/>
      <c r="AT370" s="158" t="s">
        <v>140</v>
      </c>
      <c r="AU370" s="158" t="s">
        <v>82</v>
      </c>
      <c r="AV370" s="12" t="s">
        <v>82</v>
      </c>
      <c r="AW370" s="12" t="s">
        <v>29</v>
      </c>
      <c r="AX370" s="12" t="s">
        <v>80</v>
      </c>
      <c r="AY370" s="158" t="s">
        <v>125</v>
      </c>
    </row>
    <row r="371" spans="2:65" s="1" customFormat="1" ht="16.5" customHeight="1">
      <c r="B371" s="136"/>
      <c r="C371" s="137" t="s">
        <v>501</v>
      </c>
      <c r="D371" s="137" t="s">
        <v>127</v>
      </c>
      <c r="E371" s="138" t="s">
        <v>502</v>
      </c>
      <c r="F371" s="139" t="s">
        <v>503</v>
      </c>
      <c r="G371" s="140" t="s">
        <v>378</v>
      </c>
      <c r="H371" s="141">
        <v>5</v>
      </c>
      <c r="I371" s="142"/>
      <c r="J371" s="143">
        <f>ROUND(I371*H371,2)</f>
        <v>0</v>
      </c>
      <c r="K371" s="139" t="s">
        <v>131</v>
      </c>
      <c r="L371" s="32"/>
      <c r="M371" s="144" t="s">
        <v>1</v>
      </c>
      <c r="N371" s="145" t="s">
        <v>37</v>
      </c>
      <c r="P371" s="146">
        <f>O371*H371</f>
        <v>0</v>
      </c>
      <c r="Q371" s="146">
        <v>0</v>
      </c>
      <c r="R371" s="146">
        <f>Q371*H371</f>
        <v>0</v>
      </c>
      <c r="S371" s="146">
        <v>8.2000000000000003E-2</v>
      </c>
      <c r="T371" s="147">
        <f>S371*H371</f>
        <v>0.41000000000000003</v>
      </c>
      <c r="AR371" s="148" t="s">
        <v>132</v>
      </c>
      <c r="AT371" s="148" t="s">
        <v>127</v>
      </c>
      <c r="AU371" s="148" t="s">
        <v>82</v>
      </c>
      <c r="AY371" s="17" t="s">
        <v>125</v>
      </c>
      <c r="BE371" s="149">
        <f>IF(N371="základní",J371,0)</f>
        <v>0</v>
      </c>
      <c r="BF371" s="149">
        <f>IF(N371="snížená",J371,0)</f>
        <v>0</v>
      </c>
      <c r="BG371" s="149">
        <f>IF(N371="zákl. přenesená",J371,0)</f>
        <v>0</v>
      </c>
      <c r="BH371" s="149">
        <f>IF(N371="sníž. přenesená",J371,0)</f>
        <v>0</v>
      </c>
      <c r="BI371" s="149">
        <f>IF(N371="nulová",J371,0)</f>
        <v>0</v>
      </c>
      <c r="BJ371" s="17" t="s">
        <v>80</v>
      </c>
      <c r="BK371" s="149">
        <f>ROUND(I371*H371,2)</f>
        <v>0</v>
      </c>
      <c r="BL371" s="17" t="s">
        <v>132</v>
      </c>
      <c r="BM371" s="148" t="s">
        <v>504</v>
      </c>
    </row>
    <row r="372" spans="2:65" s="1" customFormat="1" ht="19.5">
      <c r="B372" s="32"/>
      <c r="D372" s="150" t="s">
        <v>134</v>
      </c>
      <c r="F372" s="151" t="s">
        <v>505</v>
      </c>
      <c r="I372" s="152"/>
      <c r="L372" s="32"/>
      <c r="M372" s="153"/>
      <c r="T372" s="56"/>
      <c r="AT372" s="17" t="s">
        <v>134</v>
      </c>
      <c r="AU372" s="17" t="s">
        <v>82</v>
      </c>
    </row>
    <row r="373" spans="2:65" s="1" customFormat="1">
      <c r="B373" s="32"/>
      <c r="D373" s="154" t="s">
        <v>136</v>
      </c>
      <c r="F373" s="155" t="s">
        <v>506</v>
      </c>
      <c r="I373" s="152"/>
      <c r="L373" s="32"/>
      <c r="M373" s="153"/>
      <c r="T373" s="56"/>
      <c r="AT373" s="17" t="s">
        <v>136</v>
      </c>
      <c r="AU373" s="17" t="s">
        <v>82</v>
      </c>
    </row>
    <row r="374" spans="2:65" s="1" customFormat="1" ht="39">
      <c r="B374" s="32"/>
      <c r="D374" s="150" t="s">
        <v>138</v>
      </c>
      <c r="F374" s="156" t="s">
        <v>507</v>
      </c>
      <c r="I374" s="152"/>
      <c r="L374" s="32"/>
      <c r="M374" s="153"/>
      <c r="T374" s="56"/>
      <c r="AT374" s="17" t="s">
        <v>138</v>
      </c>
      <c r="AU374" s="17" t="s">
        <v>82</v>
      </c>
    </row>
    <row r="375" spans="2:65" s="12" customFormat="1">
      <c r="B375" s="157"/>
      <c r="D375" s="150" t="s">
        <v>140</v>
      </c>
      <c r="E375" s="158" t="s">
        <v>1</v>
      </c>
      <c r="F375" s="159" t="s">
        <v>508</v>
      </c>
      <c r="H375" s="160">
        <v>5</v>
      </c>
      <c r="I375" s="161"/>
      <c r="L375" s="157"/>
      <c r="M375" s="162"/>
      <c r="T375" s="163"/>
      <c r="AT375" s="158" t="s">
        <v>140</v>
      </c>
      <c r="AU375" s="158" t="s">
        <v>82</v>
      </c>
      <c r="AV375" s="12" t="s">
        <v>82</v>
      </c>
      <c r="AW375" s="12" t="s">
        <v>29</v>
      </c>
      <c r="AX375" s="12" t="s">
        <v>80</v>
      </c>
      <c r="AY375" s="158" t="s">
        <v>125</v>
      </c>
    </row>
    <row r="376" spans="2:65" s="1" customFormat="1" ht="16.5" customHeight="1">
      <c r="B376" s="136"/>
      <c r="C376" s="137" t="s">
        <v>509</v>
      </c>
      <c r="D376" s="137" t="s">
        <v>127</v>
      </c>
      <c r="E376" s="138" t="s">
        <v>510</v>
      </c>
      <c r="F376" s="139" t="s">
        <v>511</v>
      </c>
      <c r="G376" s="140" t="s">
        <v>378</v>
      </c>
      <c r="H376" s="141">
        <v>4</v>
      </c>
      <c r="I376" s="142"/>
      <c r="J376" s="143">
        <f>ROUND(I376*H376,2)</f>
        <v>0</v>
      </c>
      <c r="K376" s="139" t="s">
        <v>131</v>
      </c>
      <c r="L376" s="32"/>
      <c r="M376" s="144" t="s">
        <v>1</v>
      </c>
      <c r="N376" s="145" t="s">
        <v>37</v>
      </c>
      <c r="P376" s="146">
        <f>O376*H376</f>
        <v>0</v>
      </c>
      <c r="Q376" s="146">
        <v>0</v>
      </c>
      <c r="R376" s="146">
        <f>Q376*H376</f>
        <v>0</v>
      </c>
      <c r="S376" s="146">
        <v>4.0000000000000001E-3</v>
      </c>
      <c r="T376" s="147">
        <f>S376*H376</f>
        <v>1.6E-2</v>
      </c>
      <c r="AR376" s="148" t="s">
        <v>132</v>
      </c>
      <c r="AT376" s="148" t="s">
        <v>127</v>
      </c>
      <c r="AU376" s="148" t="s">
        <v>82</v>
      </c>
      <c r="AY376" s="17" t="s">
        <v>125</v>
      </c>
      <c r="BE376" s="149">
        <f>IF(N376="základní",J376,0)</f>
        <v>0</v>
      </c>
      <c r="BF376" s="149">
        <f>IF(N376="snížená",J376,0)</f>
        <v>0</v>
      </c>
      <c r="BG376" s="149">
        <f>IF(N376="zákl. přenesená",J376,0)</f>
        <v>0</v>
      </c>
      <c r="BH376" s="149">
        <f>IF(N376="sníž. přenesená",J376,0)</f>
        <v>0</v>
      </c>
      <c r="BI376" s="149">
        <f>IF(N376="nulová",J376,0)</f>
        <v>0</v>
      </c>
      <c r="BJ376" s="17" t="s">
        <v>80</v>
      </c>
      <c r="BK376" s="149">
        <f>ROUND(I376*H376,2)</f>
        <v>0</v>
      </c>
      <c r="BL376" s="17" t="s">
        <v>132</v>
      </c>
      <c r="BM376" s="148" t="s">
        <v>512</v>
      </c>
    </row>
    <row r="377" spans="2:65" s="1" customFormat="1" ht="19.5">
      <c r="B377" s="32"/>
      <c r="D377" s="150" t="s">
        <v>134</v>
      </c>
      <c r="F377" s="151" t="s">
        <v>513</v>
      </c>
      <c r="I377" s="152"/>
      <c r="L377" s="32"/>
      <c r="M377" s="153"/>
      <c r="T377" s="56"/>
      <c r="AT377" s="17" t="s">
        <v>134</v>
      </c>
      <c r="AU377" s="17" t="s">
        <v>82</v>
      </c>
    </row>
    <row r="378" spans="2:65" s="1" customFormat="1">
      <c r="B378" s="32"/>
      <c r="D378" s="154" t="s">
        <v>136</v>
      </c>
      <c r="F378" s="155" t="s">
        <v>514</v>
      </c>
      <c r="I378" s="152"/>
      <c r="L378" s="32"/>
      <c r="M378" s="153"/>
      <c r="T378" s="56"/>
      <c r="AT378" s="17" t="s">
        <v>136</v>
      </c>
      <c r="AU378" s="17" t="s">
        <v>82</v>
      </c>
    </row>
    <row r="379" spans="2:65" s="1" customFormat="1" ht="29.25">
      <c r="B379" s="32"/>
      <c r="D379" s="150" t="s">
        <v>138</v>
      </c>
      <c r="F379" s="156" t="s">
        <v>515</v>
      </c>
      <c r="I379" s="152"/>
      <c r="L379" s="32"/>
      <c r="M379" s="153"/>
      <c r="T379" s="56"/>
      <c r="AT379" s="17" t="s">
        <v>138</v>
      </c>
      <c r="AU379" s="17" t="s">
        <v>82</v>
      </c>
    </row>
    <row r="380" spans="2:65" s="12" customFormat="1">
      <c r="B380" s="157"/>
      <c r="D380" s="150" t="s">
        <v>140</v>
      </c>
      <c r="E380" s="158" t="s">
        <v>1</v>
      </c>
      <c r="F380" s="159" t="s">
        <v>516</v>
      </c>
      <c r="H380" s="160">
        <v>4</v>
      </c>
      <c r="I380" s="161"/>
      <c r="L380" s="157"/>
      <c r="M380" s="162"/>
      <c r="T380" s="163"/>
      <c r="AT380" s="158" t="s">
        <v>140</v>
      </c>
      <c r="AU380" s="158" t="s">
        <v>82</v>
      </c>
      <c r="AV380" s="12" t="s">
        <v>82</v>
      </c>
      <c r="AW380" s="12" t="s">
        <v>29</v>
      </c>
      <c r="AX380" s="12" t="s">
        <v>80</v>
      </c>
      <c r="AY380" s="158" t="s">
        <v>125</v>
      </c>
    </row>
    <row r="381" spans="2:65" s="1" customFormat="1" ht="16.5" customHeight="1">
      <c r="B381" s="136"/>
      <c r="C381" s="137" t="s">
        <v>517</v>
      </c>
      <c r="D381" s="137" t="s">
        <v>127</v>
      </c>
      <c r="E381" s="138" t="s">
        <v>518</v>
      </c>
      <c r="F381" s="139" t="s">
        <v>519</v>
      </c>
      <c r="G381" s="140" t="s">
        <v>130</v>
      </c>
      <c r="H381" s="141">
        <v>14</v>
      </c>
      <c r="I381" s="142"/>
      <c r="J381" s="143">
        <f>ROUND(I381*H381,2)</f>
        <v>0</v>
      </c>
      <c r="K381" s="139" t="s">
        <v>131</v>
      </c>
      <c r="L381" s="32"/>
      <c r="M381" s="144" t="s">
        <v>1</v>
      </c>
      <c r="N381" s="145" t="s">
        <v>37</v>
      </c>
      <c r="P381" s="146">
        <f>O381*H381</f>
        <v>0</v>
      </c>
      <c r="Q381" s="146">
        <v>0</v>
      </c>
      <c r="R381" s="146">
        <f>Q381*H381</f>
        <v>0</v>
      </c>
      <c r="S381" s="146">
        <v>0</v>
      </c>
      <c r="T381" s="147">
        <f>S381*H381</f>
        <v>0</v>
      </c>
      <c r="AR381" s="148" t="s">
        <v>132</v>
      </c>
      <c r="AT381" s="148" t="s">
        <v>127</v>
      </c>
      <c r="AU381" s="148" t="s">
        <v>82</v>
      </c>
      <c r="AY381" s="17" t="s">
        <v>125</v>
      </c>
      <c r="BE381" s="149">
        <f>IF(N381="základní",J381,0)</f>
        <v>0</v>
      </c>
      <c r="BF381" s="149">
        <f>IF(N381="snížená",J381,0)</f>
        <v>0</v>
      </c>
      <c r="BG381" s="149">
        <f>IF(N381="zákl. přenesená",J381,0)</f>
        <v>0</v>
      </c>
      <c r="BH381" s="149">
        <f>IF(N381="sníž. přenesená",J381,0)</f>
        <v>0</v>
      </c>
      <c r="BI381" s="149">
        <f>IF(N381="nulová",J381,0)</f>
        <v>0</v>
      </c>
      <c r="BJ381" s="17" t="s">
        <v>80</v>
      </c>
      <c r="BK381" s="149">
        <f>ROUND(I381*H381,2)</f>
        <v>0</v>
      </c>
      <c r="BL381" s="17" t="s">
        <v>132</v>
      </c>
      <c r="BM381" s="148" t="s">
        <v>520</v>
      </c>
    </row>
    <row r="382" spans="2:65" s="1" customFormat="1" ht="29.25">
      <c r="B382" s="32"/>
      <c r="D382" s="150" t="s">
        <v>134</v>
      </c>
      <c r="F382" s="151" t="s">
        <v>521</v>
      </c>
      <c r="I382" s="152"/>
      <c r="L382" s="32"/>
      <c r="M382" s="153"/>
      <c r="T382" s="56"/>
      <c r="AT382" s="17" t="s">
        <v>134</v>
      </c>
      <c r="AU382" s="17" t="s">
        <v>82</v>
      </c>
    </row>
    <row r="383" spans="2:65" s="1" customFormat="1">
      <c r="B383" s="32"/>
      <c r="D383" s="154" t="s">
        <v>136</v>
      </c>
      <c r="F383" s="155" t="s">
        <v>522</v>
      </c>
      <c r="I383" s="152"/>
      <c r="L383" s="32"/>
      <c r="M383" s="153"/>
      <c r="T383" s="56"/>
      <c r="AT383" s="17" t="s">
        <v>136</v>
      </c>
      <c r="AU383" s="17" t="s">
        <v>82</v>
      </c>
    </row>
    <row r="384" spans="2:65" s="1" customFormat="1" ht="29.25">
      <c r="B384" s="32"/>
      <c r="D384" s="150" t="s">
        <v>138</v>
      </c>
      <c r="F384" s="156" t="s">
        <v>523</v>
      </c>
      <c r="I384" s="152"/>
      <c r="L384" s="32"/>
      <c r="M384" s="153"/>
      <c r="T384" s="56"/>
      <c r="AT384" s="17" t="s">
        <v>138</v>
      </c>
      <c r="AU384" s="17" t="s">
        <v>82</v>
      </c>
    </row>
    <row r="385" spans="2:65" s="12" customFormat="1">
      <c r="B385" s="157"/>
      <c r="D385" s="150" t="s">
        <v>140</v>
      </c>
      <c r="E385" s="158" t="s">
        <v>1</v>
      </c>
      <c r="F385" s="159" t="s">
        <v>524</v>
      </c>
      <c r="H385" s="160">
        <v>14</v>
      </c>
      <c r="I385" s="161"/>
      <c r="L385" s="157"/>
      <c r="M385" s="162"/>
      <c r="T385" s="163"/>
      <c r="AT385" s="158" t="s">
        <v>140</v>
      </c>
      <c r="AU385" s="158" t="s">
        <v>82</v>
      </c>
      <c r="AV385" s="12" t="s">
        <v>82</v>
      </c>
      <c r="AW385" s="12" t="s">
        <v>29</v>
      </c>
      <c r="AX385" s="12" t="s">
        <v>80</v>
      </c>
      <c r="AY385" s="158" t="s">
        <v>125</v>
      </c>
    </row>
    <row r="386" spans="2:65" s="11" customFormat="1" ht="22.9" customHeight="1">
      <c r="B386" s="124"/>
      <c r="D386" s="125" t="s">
        <v>71</v>
      </c>
      <c r="E386" s="134" t="s">
        <v>525</v>
      </c>
      <c r="F386" s="134" t="s">
        <v>526</v>
      </c>
      <c r="I386" s="127"/>
      <c r="J386" s="135">
        <f>BK386</f>
        <v>0</v>
      </c>
      <c r="L386" s="124"/>
      <c r="M386" s="129"/>
      <c r="P386" s="130">
        <f>SUM(P387:P420)</f>
        <v>0</v>
      </c>
      <c r="R386" s="130">
        <f>SUM(R387:R420)</f>
        <v>0</v>
      </c>
      <c r="T386" s="131">
        <f>SUM(T387:T420)</f>
        <v>0</v>
      </c>
      <c r="AR386" s="125" t="s">
        <v>80</v>
      </c>
      <c r="AT386" s="132" t="s">
        <v>71</v>
      </c>
      <c r="AU386" s="132" t="s">
        <v>80</v>
      </c>
      <c r="AY386" s="125" t="s">
        <v>125</v>
      </c>
      <c r="BK386" s="133">
        <f>SUM(BK387:BK420)</f>
        <v>0</v>
      </c>
    </row>
    <row r="387" spans="2:65" s="1" customFormat="1" ht="16.5" customHeight="1">
      <c r="B387" s="136"/>
      <c r="C387" s="137" t="s">
        <v>527</v>
      </c>
      <c r="D387" s="137" t="s">
        <v>127</v>
      </c>
      <c r="E387" s="138" t="s">
        <v>528</v>
      </c>
      <c r="F387" s="139" t="s">
        <v>529</v>
      </c>
      <c r="G387" s="140" t="s">
        <v>530</v>
      </c>
      <c r="H387" s="141">
        <v>305.3</v>
      </c>
      <c r="I387" s="142"/>
      <c r="J387" s="143">
        <f>ROUND(I387*H387,2)</f>
        <v>0</v>
      </c>
      <c r="K387" s="139" t="s">
        <v>131</v>
      </c>
      <c r="L387" s="32"/>
      <c r="M387" s="144" t="s">
        <v>1</v>
      </c>
      <c r="N387" s="145" t="s">
        <v>37</v>
      </c>
      <c r="P387" s="146">
        <f>O387*H387</f>
        <v>0</v>
      </c>
      <c r="Q387" s="146">
        <v>0</v>
      </c>
      <c r="R387" s="146">
        <f>Q387*H387</f>
        <v>0</v>
      </c>
      <c r="S387" s="146">
        <v>0</v>
      </c>
      <c r="T387" s="147">
        <f>S387*H387</f>
        <v>0</v>
      </c>
      <c r="AR387" s="148" t="s">
        <v>132</v>
      </c>
      <c r="AT387" s="148" t="s">
        <v>127</v>
      </c>
      <c r="AU387" s="148" t="s">
        <v>82</v>
      </c>
      <c r="AY387" s="17" t="s">
        <v>125</v>
      </c>
      <c r="BE387" s="149">
        <f>IF(N387="základní",J387,0)</f>
        <v>0</v>
      </c>
      <c r="BF387" s="149">
        <f>IF(N387="snížená",J387,0)</f>
        <v>0</v>
      </c>
      <c r="BG387" s="149">
        <f>IF(N387="zákl. přenesená",J387,0)</f>
        <v>0</v>
      </c>
      <c r="BH387" s="149">
        <f>IF(N387="sníž. přenesená",J387,0)</f>
        <v>0</v>
      </c>
      <c r="BI387" s="149">
        <f>IF(N387="nulová",J387,0)</f>
        <v>0</v>
      </c>
      <c r="BJ387" s="17" t="s">
        <v>80</v>
      </c>
      <c r="BK387" s="149">
        <f>ROUND(I387*H387,2)</f>
        <v>0</v>
      </c>
      <c r="BL387" s="17" t="s">
        <v>132</v>
      </c>
      <c r="BM387" s="148" t="s">
        <v>531</v>
      </c>
    </row>
    <row r="388" spans="2:65" s="1" customFormat="1">
      <c r="B388" s="32"/>
      <c r="D388" s="150" t="s">
        <v>134</v>
      </c>
      <c r="F388" s="151" t="s">
        <v>532</v>
      </c>
      <c r="I388" s="152"/>
      <c r="L388" s="32"/>
      <c r="M388" s="153"/>
      <c r="T388" s="56"/>
      <c r="AT388" s="17" t="s">
        <v>134</v>
      </c>
      <c r="AU388" s="17" t="s">
        <v>82</v>
      </c>
    </row>
    <row r="389" spans="2:65" s="1" customFormat="1">
      <c r="B389" s="32"/>
      <c r="D389" s="154" t="s">
        <v>136</v>
      </c>
      <c r="F389" s="155" t="s">
        <v>533</v>
      </c>
      <c r="I389" s="152"/>
      <c r="L389" s="32"/>
      <c r="M389" s="153"/>
      <c r="T389" s="56"/>
      <c r="AT389" s="17" t="s">
        <v>136</v>
      </c>
      <c r="AU389" s="17" t="s">
        <v>82</v>
      </c>
    </row>
    <row r="390" spans="2:65" s="12" customFormat="1">
      <c r="B390" s="157"/>
      <c r="D390" s="150" t="s">
        <v>140</v>
      </c>
      <c r="E390" s="158" t="s">
        <v>1</v>
      </c>
      <c r="F390" s="159" t="s">
        <v>534</v>
      </c>
      <c r="H390" s="160">
        <v>188</v>
      </c>
      <c r="I390" s="161"/>
      <c r="L390" s="157"/>
      <c r="M390" s="162"/>
      <c r="T390" s="163"/>
      <c r="AT390" s="158" t="s">
        <v>140</v>
      </c>
      <c r="AU390" s="158" t="s">
        <v>82</v>
      </c>
      <c r="AV390" s="12" t="s">
        <v>82</v>
      </c>
      <c r="AW390" s="12" t="s">
        <v>29</v>
      </c>
      <c r="AX390" s="12" t="s">
        <v>72</v>
      </c>
      <c r="AY390" s="158" t="s">
        <v>125</v>
      </c>
    </row>
    <row r="391" spans="2:65" s="12" customFormat="1">
      <c r="B391" s="157"/>
      <c r="D391" s="150" t="s">
        <v>140</v>
      </c>
      <c r="E391" s="158" t="s">
        <v>1</v>
      </c>
      <c r="F391" s="159" t="s">
        <v>535</v>
      </c>
      <c r="H391" s="160">
        <v>117.3</v>
      </c>
      <c r="I391" s="161"/>
      <c r="L391" s="157"/>
      <c r="M391" s="162"/>
      <c r="T391" s="163"/>
      <c r="AT391" s="158" t="s">
        <v>140</v>
      </c>
      <c r="AU391" s="158" t="s">
        <v>82</v>
      </c>
      <c r="AV391" s="12" t="s">
        <v>82</v>
      </c>
      <c r="AW391" s="12" t="s">
        <v>29</v>
      </c>
      <c r="AX391" s="12" t="s">
        <v>72</v>
      </c>
      <c r="AY391" s="158" t="s">
        <v>125</v>
      </c>
    </row>
    <row r="392" spans="2:65" s="13" customFormat="1">
      <c r="B392" s="164"/>
      <c r="D392" s="150" t="s">
        <v>140</v>
      </c>
      <c r="E392" s="165" t="s">
        <v>1</v>
      </c>
      <c r="F392" s="166" t="s">
        <v>142</v>
      </c>
      <c r="H392" s="167">
        <v>305.3</v>
      </c>
      <c r="I392" s="168"/>
      <c r="L392" s="164"/>
      <c r="M392" s="169"/>
      <c r="T392" s="170"/>
      <c r="AT392" s="165" t="s">
        <v>140</v>
      </c>
      <c r="AU392" s="165" t="s">
        <v>82</v>
      </c>
      <c r="AV392" s="13" t="s">
        <v>132</v>
      </c>
      <c r="AW392" s="13" t="s">
        <v>29</v>
      </c>
      <c r="AX392" s="13" t="s">
        <v>80</v>
      </c>
      <c r="AY392" s="165" t="s">
        <v>125</v>
      </c>
    </row>
    <row r="393" spans="2:65" s="1" customFormat="1" ht="16.5" customHeight="1">
      <c r="B393" s="136"/>
      <c r="C393" s="137" t="s">
        <v>536</v>
      </c>
      <c r="D393" s="137" t="s">
        <v>127</v>
      </c>
      <c r="E393" s="138" t="s">
        <v>537</v>
      </c>
      <c r="F393" s="139" t="s">
        <v>538</v>
      </c>
      <c r="G393" s="140" t="s">
        <v>530</v>
      </c>
      <c r="H393" s="141">
        <v>5800.7</v>
      </c>
      <c r="I393" s="142"/>
      <c r="J393" s="143">
        <f>ROUND(I393*H393,2)</f>
        <v>0</v>
      </c>
      <c r="K393" s="139" t="s">
        <v>131</v>
      </c>
      <c r="L393" s="32"/>
      <c r="M393" s="144" t="s">
        <v>1</v>
      </c>
      <c r="N393" s="145" t="s">
        <v>37</v>
      </c>
      <c r="P393" s="146">
        <f>O393*H393</f>
        <v>0</v>
      </c>
      <c r="Q393" s="146">
        <v>0</v>
      </c>
      <c r="R393" s="146">
        <f>Q393*H393</f>
        <v>0</v>
      </c>
      <c r="S393" s="146">
        <v>0</v>
      </c>
      <c r="T393" s="147">
        <f>S393*H393</f>
        <v>0</v>
      </c>
      <c r="AR393" s="148" t="s">
        <v>132</v>
      </c>
      <c r="AT393" s="148" t="s">
        <v>127</v>
      </c>
      <c r="AU393" s="148" t="s">
        <v>82</v>
      </c>
      <c r="AY393" s="17" t="s">
        <v>125</v>
      </c>
      <c r="BE393" s="149">
        <f>IF(N393="základní",J393,0)</f>
        <v>0</v>
      </c>
      <c r="BF393" s="149">
        <f>IF(N393="snížená",J393,0)</f>
        <v>0</v>
      </c>
      <c r="BG393" s="149">
        <f>IF(N393="zákl. přenesená",J393,0)</f>
        <v>0</v>
      </c>
      <c r="BH393" s="149">
        <f>IF(N393="sníž. přenesená",J393,0)</f>
        <v>0</v>
      </c>
      <c r="BI393" s="149">
        <f>IF(N393="nulová",J393,0)</f>
        <v>0</v>
      </c>
      <c r="BJ393" s="17" t="s">
        <v>80</v>
      </c>
      <c r="BK393" s="149">
        <f>ROUND(I393*H393,2)</f>
        <v>0</v>
      </c>
      <c r="BL393" s="17" t="s">
        <v>132</v>
      </c>
      <c r="BM393" s="148" t="s">
        <v>539</v>
      </c>
    </row>
    <row r="394" spans="2:65" s="1" customFormat="1">
      <c r="B394" s="32"/>
      <c r="D394" s="150" t="s">
        <v>134</v>
      </c>
      <c r="F394" s="151" t="s">
        <v>540</v>
      </c>
      <c r="I394" s="152"/>
      <c r="L394" s="32"/>
      <c r="M394" s="153"/>
      <c r="T394" s="56"/>
      <c r="AT394" s="17" t="s">
        <v>134</v>
      </c>
      <c r="AU394" s="17" t="s">
        <v>82</v>
      </c>
    </row>
    <row r="395" spans="2:65" s="1" customFormat="1">
      <c r="B395" s="32"/>
      <c r="D395" s="154" t="s">
        <v>136</v>
      </c>
      <c r="F395" s="155" t="s">
        <v>541</v>
      </c>
      <c r="I395" s="152"/>
      <c r="L395" s="32"/>
      <c r="M395" s="153"/>
      <c r="T395" s="56"/>
      <c r="AT395" s="17" t="s">
        <v>136</v>
      </c>
      <c r="AU395" s="17" t="s">
        <v>82</v>
      </c>
    </row>
    <row r="396" spans="2:65" s="12" customFormat="1">
      <c r="B396" s="157"/>
      <c r="D396" s="150" t="s">
        <v>140</v>
      </c>
      <c r="E396" s="158" t="s">
        <v>1</v>
      </c>
      <c r="F396" s="159" t="s">
        <v>542</v>
      </c>
      <c r="H396" s="160">
        <v>5800.7</v>
      </c>
      <c r="I396" s="161"/>
      <c r="L396" s="157"/>
      <c r="M396" s="162"/>
      <c r="T396" s="163"/>
      <c r="AT396" s="158" t="s">
        <v>140</v>
      </c>
      <c r="AU396" s="158" t="s">
        <v>82</v>
      </c>
      <c r="AV396" s="12" t="s">
        <v>82</v>
      </c>
      <c r="AW396" s="12" t="s">
        <v>29</v>
      </c>
      <c r="AX396" s="12" t="s">
        <v>80</v>
      </c>
      <c r="AY396" s="158" t="s">
        <v>125</v>
      </c>
    </row>
    <row r="397" spans="2:65" s="1" customFormat="1" ht="16.5" customHeight="1">
      <c r="B397" s="136"/>
      <c r="C397" s="137" t="s">
        <v>543</v>
      </c>
      <c r="D397" s="137" t="s">
        <v>127</v>
      </c>
      <c r="E397" s="138" t="s">
        <v>544</v>
      </c>
      <c r="F397" s="139" t="s">
        <v>545</v>
      </c>
      <c r="G397" s="140" t="s">
        <v>530</v>
      </c>
      <c r="H397" s="141">
        <v>112.29</v>
      </c>
      <c r="I397" s="142"/>
      <c r="J397" s="143">
        <f>ROUND(I397*H397,2)</f>
        <v>0</v>
      </c>
      <c r="K397" s="139" t="s">
        <v>131</v>
      </c>
      <c r="L397" s="32"/>
      <c r="M397" s="144" t="s">
        <v>1</v>
      </c>
      <c r="N397" s="145" t="s">
        <v>37</v>
      </c>
      <c r="P397" s="146">
        <f>O397*H397</f>
        <v>0</v>
      </c>
      <c r="Q397" s="146">
        <v>0</v>
      </c>
      <c r="R397" s="146">
        <f>Q397*H397</f>
        <v>0</v>
      </c>
      <c r="S397" s="146">
        <v>0</v>
      </c>
      <c r="T397" s="147">
        <f>S397*H397</f>
        <v>0</v>
      </c>
      <c r="AR397" s="148" t="s">
        <v>132</v>
      </c>
      <c r="AT397" s="148" t="s">
        <v>127</v>
      </c>
      <c r="AU397" s="148" t="s">
        <v>82</v>
      </c>
      <c r="AY397" s="17" t="s">
        <v>125</v>
      </c>
      <c r="BE397" s="149">
        <f>IF(N397="základní",J397,0)</f>
        <v>0</v>
      </c>
      <c r="BF397" s="149">
        <f>IF(N397="snížená",J397,0)</f>
        <v>0</v>
      </c>
      <c r="BG397" s="149">
        <f>IF(N397="zákl. přenesená",J397,0)</f>
        <v>0</v>
      </c>
      <c r="BH397" s="149">
        <f>IF(N397="sníž. přenesená",J397,0)</f>
        <v>0</v>
      </c>
      <c r="BI397" s="149">
        <f>IF(N397="nulová",J397,0)</f>
        <v>0</v>
      </c>
      <c r="BJ397" s="17" t="s">
        <v>80</v>
      </c>
      <c r="BK397" s="149">
        <f>ROUND(I397*H397,2)</f>
        <v>0</v>
      </c>
      <c r="BL397" s="17" t="s">
        <v>132</v>
      </c>
      <c r="BM397" s="148" t="s">
        <v>546</v>
      </c>
    </row>
    <row r="398" spans="2:65" s="1" customFormat="1">
      <c r="B398" s="32"/>
      <c r="D398" s="150" t="s">
        <v>134</v>
      </c>
      <c r="F398" s="151" t="s">
        <v>547</v>
      </c>
      <c r="I398" s="152"/>
      <c r="L398" s="32"/>
      <c r="M398" s="153"/>
      <c r="T398" s="56"/>
      <c r="AT398" s="17" t="s">
        <v>134</v>
      </c>
      <c r="AU398" s="17" t="s">
        <v>82</v>
      </c>
    </row>
    <row r="399" spans="2:65" s="1" customFormat="1">
      <c r="B399" s="32"/>
      <c r="D399" s="154" t="s">
        <v>136</v>
      </c>
      <c r="F399" s="155" t="s">
        <v>548</v>
      </c>
      <c r="I399" s="152"/>
      <c r="L399" s="32"/>
      <c r="M399" s="153"/>
      <c r="T399" s="56"/>
      <c r="AT399" s="17" t="s">
        <v>136</v>
      </c>
      <c r="AU399" s="17" t="s">
        <v>82</v>
      </c>
    </row>
    <row r="400" spans="2:65" s="12" customFormat="1">
      <c r="B400" s="157"/>
      <c r="D400" s="150" t="s">
        <v>140</v>
      </c>
      <c r="E400" s="158" t="s">
        <v>1</v>
      </c>
      <c r="F400" s="159" t="s">
        <v>549</v>
      </c>
      <c r="H400" s="160">
        <v>51</v>
      </c>
      <c r="I400" s="161"/>
      <c r="L400" s="157"/>
      <c r="M400" s="162"/>
      <c r="T400" s="163"/>
      <c r="AT400" s="158" t="s">
        <v>140</v>
      </c>
      <c r="AU400" s="158" t="s">
        <v>82</v>
      </c>
      <c r="AV400" s="12" t="s">
        <v>82</v>
      </c>
      <c r="AW400" s="12" t="s">
        <v>29</v>
      </c>
      <c r="AX400" s="12" t="s">
        <v>72</v>
      </c>
      <c r="AY400" s="158" t="s">
        <v>125</v>
      </c>
    </row>
    <row r="401" spans="2:65" s="12" customFormat="1">
      <c r="B401" s="157"/>
      <c r="D401" s="150" t="s">
        <v>140</v>
      </c>
      <c r="E401" s="158" t="s">
        <v>1</v>
      </c>
      <c r="F401" s="159" t="s">
        <v>550</v>
      </c>
      <c r="H401" s="160">
        <v>9.99</v>
      </c>
      <c r="I401" s="161"/>
      <c r="L401" s="157"/>
      <c r="M401" s="162"/>
      <c r="T401" s="163"/>
      <c r="AT401" s="158" t="s">
        <v>140</v>
      </c>
      <c r="AU401" s="158" t="s">
        <v>82</v>
      </c>
      <c r="AV401" s="12" t="s">
        <v>82</v>
      </c>
      <c r="AW401" s="12" t="s">
        <v>29</v>
      </c>
      <c r="AX401" s="12" t="s">
        <v>72</v>
      </c>
      <c r="AY401" s="158" t="s">
        <v>125</v>
      </c>
    </row>
    <row r="402" spans="2:65" s="12" customFormat="1">
      <c r="B402" s="157"/>
      <c r="D402" s="150" t="s">
        <v>140</v>
      </c>
      <c r="E402" s="158" t="s">
        <v>1</v>
      </c>
      <c r="F402" s="159" t="s">
        <v>551</v>
      </c>
      <c r="H402" s="160">
        <v>0.4</v>
      </c>
      <c r="I402" s="161"/>
      <c r="L402" s="157"/>
      <c r="M402" s="162"/>
      <c r="T402" s="163"/>
      <c r="AT402" s="158" t="s">
        <v>140</v>
      </c>
      <c r="AU402" s="158" t="s">
        <v>82</v>
      </c>
      <c r="AV402" s="12" t="s">
        <v>82</v>
      </c>
      <c r="AW402" s="12" t="s">
        <v>29</v>
      </c>
      <c r="AX402" s="12" t="s">
        <v>72</v>
      </c>
      <c r="AY402" s="158" t="s">
        <v>125</v>
      </c>
    </row>
    <row r="403" spans="2:65" s="12" customFormat="1">
      <c r="B403" s="157"/>
      <c r="D403" s="150" t="s">
        <v>140</v>
      </c>
      <c r="E403" s="158" t="s">
        <v>1</v>
      </c>
      <c r="F403" s="159" t="s">
        <v>552</v>
      </c>
      <c r="H403" s="160">
        <v>50.9</v>
      </c>
      <c r="I403" s="161"/>
      <c r="L403" s="157"/>
      <c r="M403" s="162"/>
      <c r="T403" s="163"/>
      <c r="AT403" s="158" t="s">
        <v>140</v>
      </c>
      <c r="AU403" s="158" t="s">
        <v>82</v>
      </c>
      <c r="AV403" s="12" t="s">
        <v>82</v>
      </c>
      <c r="AW403" s="12" t="s">
        <v>29</v>
      </c>
      <c r="AX403" s="12" t="s">
        <v>72</v>
      </c>
      <c r="AY403" s="158" t="s">
        <v>125</v>
      </c>
    </row>
    <row r="404" spans="2:65" s="13" customFormat="1">
      <c r="B404" s="164"/>
      <c r="D404" s="150" t="s">
        <v>140</v>
      </c>
      <c r="E404" s="165" t="s">
        <v>1</v>
      </c>
      <c r="F404" s="166" t="s">
        <v>142</v>
      </c>
      <c r="H404" s="167">
        <v>112.29</v>
      </c>
      <c r="I404" s="168"/>
      <c r="L404" s="164"/>
      <c r="M404" s="169"/>
      <c r="T404" s="170"/>
      <c r="AT404" s="165" t="s">
        <v>140</v>
      </c>
      <c r="AU404" s="165" t="s">
        <v>82</v>
      </c>
      <c r="AV404" s="13" t="s">
        <v>132</v>
      </c>
      <c r="AW404" s="13" t="s">
        <v>29</v>
      </c>
      <c r="AX404" s="13" t="s">
        <v>80</v>
      </c>
      <c r="AY404" s="165" t="s">
        <v>125</v>
      </c>
    </row>
    <row r="405" spans="2:65" s="1" customFormat="1" ht="16.5" customHeight="1">
      <c r="B405" s="136"/>
      <c r="C405" s="137" t="s">
        <v>553</v>
      </c>
      <c r="D405" s="137" t="s">
        <v>127</v>
      </c>
      <c r="E405" s="138" t="s">
        <v>554</v>
      </c>
      <c r="F405" s="139" t="s">
        <v>555</v>
      </c>
      <c r="G405" s="140" t="s">
        <v>530</v>
      </c>
      <c r="H405" s="141">
        <v>2133.5100000000002</v>
      </c>
      <c r="I405" s="142"/>
      <c r="J405" s="143">
        <f>ROUND(I405*H405,2)</f>
        <v>0</v>
      </c>
      <c r="K405" s="139" t="s">
        <v>131</v>
      </c>
      <c r="L405" s="32"/>
      <c r="M405" s="144" t="s">
        <v>1</v>
      </c>
      <c r="N405" s="145" t="s">
        <v>37</v>
      </c>
      <c r="P405" s="146">
        <f>O405*H405</f>
        <v>0</v>
      </c>
      <c r="Q405" s="146">
        <v>0</v>
      </c>
      <c r="R405" s="146">
        <f>Q405*H405</f>
        <v>0</v>
      </c>
      <c r="S405" s="146">
        <v>0</v>
      </c>
      <c r="T405" s="147">
        <f>S405*H405</f>
        <v>0</v>
      </c>
      <c r="AR405" s="148" t="s">
        <v>132</v>
      </c>
      <c r="AT405" s="148" t="s">
        <v>127</v>
      </c>
      <c r="AU405" s="148" t="s">
        <v>82</v>
      </c>
      <c r="AY405" s="17" t="s">
        <v>125</v>
      </c>
      <c r="BE405" s="149">
        <f>IF(N405="základní",J405,0)</f>
        <v>0</v>
      </c>
      <c r="BF405" s="149">
        <f>IF(N405="snížená",J405,0)</f>
        <v>0</v>
      </c>
      <c r="BG405" s="149">
        <f>IF(N405="zákl. přenesená",J405,0)</f>
        <v>0</v>
      </c>
      <c r="BH405" s="149">
        <f>IF(N405="sníž. přenesená",J405,0)</f>
        <v>0</v>
      </c>
      <c r="BI405" s="149">
        <f>IF(N405="nulová",J405,0)</f>
        <v>0</v>
      </c>
      <c r="BJ405" s="17" t="s">
        <v>80</v>
      </c>
      <c r="BK405" s="149">
        <f>ROUND(I405*H405,2)</f>
        <v>0</v>
      </c>
      <c r="BL405" s="17" t="s">
        <v>132</v>
      </c>
      <c r="BM405" s="148" t="s">
        <v>556</v>
      </c>
    </row>
    <row r="406" spans="2:65" s="1" customFormat="1">
      <c r="B406" s="32"/>
      <c r="D406" s="150" t="s">
        <v>134</v>
      </c>
      <c r="F406" s="151" t="s">
        <v>540</v>
      </c>
      <c r="I406" s="152"/>
      <c r="L406" s="32"/>
      <c r="M406" s="153"/>
      <c r="T406" s="56"/>
      <c r="AT406" s="17" t="s">
        <v>134</v>
      </c>
      <c r="AU406" s="17" t="s">
        <v>82</v>
      </c>
    </row>
    <row r="407" spans="2:65" s="1" customFormat="1">
      <c r="B407" s="32"/>
      <c r="D407" s="154" t="s">
        <v>136</v>
      </c>
      <c r="F407" s="155" t="s">
        <v>557</v>
      </c>
      <c r="I407" s="152"/>
      <c r="L407" s="32"/>
      <c r="M407" s="153"/>
      <c r="T407" s="56"/>
      <c r="AT407" s="17" t="s">
        <v>136</v>
      </c>
      <c r="AU407" s="17" t="s">
        <v>82</v>
      </c>
    </row>
    <row r="408" spans="2:65" s="12" customFormat="1">
      <c r="B408" s="157"/>
      <c r="D408" s="150" t="s">
        <v>140</v>
      </c>
      <c r="E408" s="158" t="s">
        <v>1</v>
      </c>
      <c r="F408" s="159" t="s">
        <v>558</v>
      </c>
      <c r="H408" s="160">
        <v>2133.5100000000002</v>
      </c>
      <c r="I408" s="161"/>
      <c r="L408" s="157"/>
      <c r="M408" s="162"/>
      <c r="T408" s="163"/>
      <c r="AT408" s="158" t="s">
        <v>140</v>
      </c>
      <c r="AU408" s="158" t="s">
        <v>82</v>
      </c>
      <c r="AV408" s="12" t="s">
        <v>82</v>
      </c>
      <c r="AW408" s="12" t="s">
        <v>29</v>
      </c>
      <c r="AX408" s="12" t="s">
        <v>80</v>
      </c>
      <c r="AY408" s="158" t="s">
        <v>125</v>
      </c>
    </row>
    <row r="409" spans="2:65" s="1" customFormat="1" ht="24.2" customHeight="1">
      <c r="B409" s="136"/>
      <c r="C409" s="137" t="s">
        <v>559</v>
      </c>
      <c r="D409" s="137" t="s">
        <v>127</v>
      </c>
      <c r="E409" s="138" t="s">
        <v>560</v>
      </c>
      <c r="F409" s="139" t="s">
        <v>561</v>
      </c>
      <c r="G409" s="140" t="s">
        <v>530</v>
      </c>
      <c r="H409" s="141">
        <v>101.9</v>
      </c>
      <c r="I409" s="142"/>
      <c r="J409" s="143">
        <f>ROUND(I409*H409,2)</f>
        <v>0</v>
      </c>
      <c r="K409" s="139" t="s">
        <v>131</v>
      </c>
      <c r="L409" s="32"/>
      <c r="M409" s="144" t="s">
        <v>1</v>
      </c>
      <c r="N409" s="145" t="s">
        <v>37</v>
      </c>
      <c r="P409" s="146">
        <f>O409*H409</f>
        <v>0</v>
      </c>
      <c r="Q409" s="146">
        <v>0</v>
      </c>
      <c r="R409" s="146">
        <f>Q409*H409</f>
        <v>0</v>
      </c>
      <c r="S409" s="146">
        <v>0</v>
      </c>
      <c r="T409" s="147">
        <f>S409*H409</f>
        <v>0</v>
      </c>
      <c r="AR409" s="148" t="s">
        <v>132</v>
      </c>
      <c r="AT409" s="148" t="s">
        <v>127</v>
      </c>
      <c r="AU409" s="148" t="s">
        <v>82</v>
      </c>
      <c r="AY409" s="17" t="s">
        <v>125</v>
      </c>
      <c r="BE409" s="149">
        <f>IF(N409="základní",J409,0)</f>
        <v>0</v>
      </c>
      <c r="BF409" s="149">
        <f>IF(N409="snížená",J409,0)</f>
        <v>0</v>
      </c>
      <c r="BG409" s="149">
        <f>IF(N409="zákl. přenesená",J409,0)</f>
        <v>0</v>
      </c>
      <c r="BH409" s="149">
        <f>IF(N409="sníž. přenesená",J409,0)</f>
        <v>0</v>
      </c>
      <c r="BI409" s="149">
        <f>IF(N409="nulová",J409,0)</f>
        <v>0</v>
      </c>
      <c r="BJ409" s="17" t="s">
        <v>80</v>
      </c>
      <c r="BK409" s="149">
        <f>ROUND(I409*H409,2)</f>
        <v>0</v>
      </c>
      <c r="BL409" s="17" t="s">
        <v>132</v>
      </c>
      <c r="BM409" s="148" t="s">
        <v>562</v>
      </c>
    </row>
    <row r="410" spans="2:65" s="1" customFormat="1" ht="19.5">
      <c r="B410" s="32"/>
      <c r="D410" s="150" t="s">
        <v>134</v>
      </c>
      <c r="F410" s="151" t="s">
        <v>563</v>
      </c>
      <c r="I410" s="152"/>
      <c r="L410" s="32"/>
      <c r="M410" s="153"/>
      <c r="T410" s="56"/>
      <c r="AT410" s="17" t="s">
        <v>134</v>
      </c>
      <c r="AU410" s="17" t="s">
        <v>82</v>
      </c>
    </row>
    <row r="411" spans="2:65" s="1" customFormat="1">
      <c r="B411" s="32"/>
      <c r="D411" s="154" t="s">
        <v>136</v>
      </c>
      <c r="F411" s="155" t="s">
        <v>564</v>
      </c>
      <c r="I411" s="152"/>
      <c r="L411" s="32"/>
      <c r="M411" s="153"/>
      <c r="T411" s="56"/>
      <c r="AT411" s="17" t="s">
        <v>136</v>
      </c>
      <c r="AU411" s="17" t="s">
        <v>82</v>
      </c>
    </row>
    <row r="412" spans="2:65" s="12" customFormat="1">
      <c r="B412" s="157"/>
      <c r="D412" s="150" t="s">
        <v>140</v>
      </c>
      <c r="E412" s="158" t="s">
        <v>1</v>
      </c>
      <c r="F412" s="159" t="s">
        <v>565</v>
      </c>
      <c r="H412" s="160">
        <v>101.9</v>
      </c>
      <c r="I412" s="161"/>
      <c r="L412" s="157"/>
      <c r="M412" s="162"/>
      <c r="T412" s="163"/>
      <c r="AT412" s="158" t="s">
        <v>140</v>
      </c>
      <c r="AU412" s="158" t="s">
        <v>82</v>
      </c>
      <c r="AV412" s="12" t="s">
        <v>82</v>
      </c>
      <c r="AW412" s="12" t="s">
        <v>29</v>
      </c>
      <c r="AX412" s="12" t="s">
        <v>80</v>
      </c>
      <c r="AY412" s="158" t="s">
        <v>125</v>
      </c>
    </row>
    <row r="413" spans="2:65" s="1" customFormat="1" ht="24.2" customHeight="1">
      <c r="B413" s="136"/>
      <c r="C413" s="137" t="s">
        <v>566</v>
      </c>
      <c r="D413" s="137" t="s">
        <v>127</v>
      </c>
      <c r="E413" s="138" t="s">
        <v>567</v>
      </c>
      <c r="F413" s="139" t="s">
        <v>568</v>
      </c>
      <c r="G413" s="140" t="s">
        <v>530</v>
      </c>
      <c r="H413" s="141">
        <v>188</v>
      </c>
      <c r="I413" s="142"/>
      <c r="J413" s="143">
        <f>ROUND(I413*H413,2)</f>
        <v>0</v>
      </c>
      <c r="K413" s="139" t="s">
        <v>131</v>
      </c>
      <c r="L413" s="32"/>
      <c r="M413" s="144" t="s">
        <v>1</v>
      </c>
      <c r="N413" s="145" t="s">
        <v>37</v>
      </c>
      <c r="P413" s="146">
        <f>O413*H413</f>
        <v>0</v>
      </c>
      <c r="Q413" s="146">
        <v>0</v>
      </c>
      <c r="R413" s="146">
        <f>Q413*H413</f>
        <v>0</v>
      </c>
      <c r="S413" s="146">
        <v>0</v>
      </c>
      <c r="T413" s="147">
        <f>S413*H413</f>
        <v>0</v>
      </c>
      <c r="AR413" s="148" t="s">
        <v>132</v>
      </c>
      <c r="AT413" s="148" t="s">
        <v>127</v>
      </c>
      <c r="AU413" s="148" t="s">
        <v>82</v>
      </c>
      <c r="AY413" s="17" t="s">
        <v>125</v>
      </c>
      <c r="BE413" s="149">
        <f>IF(N413="základní",J413,0)</f>
        <v>0</v>
      </c>
      <c r="BF413" s="149">
        <f>IF(N413="snížená",J413,0)</f>
        <v>0</v>
      </c>
      <c r="BG413" s="149">
        <f>IF(N413="zákl. přenesená",J413,0)</f>
        <v>0</v>
      </c>
      <c r="BH413" s="149">
        <f>IF(N413="sníž. přenesená",J413,0)</f>
        <v>0</v>
      </c>
      <c r="BI413" s="149">
        <f>IF(N413="nulová",J413,0)</f>
        <v>0</v>
      </c>
      <c r="BJ413" s="17" t="s">
        <v>80</v>
      </c>
      <c r="BK413" s="149">
        <f>ROUND(I413*H413,2)</f>
        <v>0</v>
      </c>
      <c r="BL413" s="17" t="s">
        <v>132</v>
      </c>
      <c r="BM413" s="148" t="s">
        <v>569</v>
      </c>
    </row>
    <row r="414" spans="2:65" s="1" customFormat="1" ht="19.5">
      <c r="B414" s="32"/>
      <c r="D414" s="150" t="s">
        <v>134</v>
      </c>
      <c r="F414" s="151" t="s">
        <v>568</v>
      </c>
      <c r="I414" s="152"/>
      <c r="L414" s="32"/>
      <c r="M414" s="153"/>
      <c r="T414" s="56"/>
      <c r="AT414" s="17" t="s">
        <v>134</v>
      </c>
      <c r="AU414" s="17" t="s">
        <v>82</v>
      </c>
    </row>
    <row r="415" spans="2:65" s="1" customFormat="1">
      <c r="B415" s="32"/>
      <c r="D415" s="154" t="s">
        <v>136</v>
      </c>
      <c r="F415" s="155" t="s">
        <v>570</v>
      </c>
      <c r="I415" s="152"/>
      <c r="L415" s="32"/>
      <c r="M415" s="153"/>
      <c r="T415" s="56"/>
      <c r="AT415" s="17" t="s">
        <v>136</v>
      </c>
      <c r="AU415" s="17" t="s">
        <v>82</v>
      </c>
    </row>
    <row r="416" spans="2:65" s="12" customFormat="1">
      <c r="B416" s="157"/>
      <c r="D416" s="150" t="s">
        <v>140</v>
      </c>
      <c r="E416" s="158" t="s">
        <v>1</v>
      </c>
      <c r="F416" s="159" t="s">
        <v>571</v>
      </c>
      <c r="H416" s="160">
        <v>188</v>
      </c>
      <c r="I416" s="161"/>
      <c r="L416" s="157"/>
      <c r="M416" s="162"/>
      <c r="T416" s="163"/>
      <c r="AT416" s="158" t="s">
        <v>140</v>
      </c>
      <c r="AU416" s="158" t="s">
        <v>82</v>
      </c>
      <c r="AV416" s="12" t="s">
        <v>82</v>
      </c>
      <c r="AW416" s="12" t="s">
        <v>29</v>
      </c>
      <c r="AX416" s="12" t="s">
        <v>80</v>
      </c>
      <c r="AY416" s="158" t="s">
        <v>125</v>
      </c>
    </row>
    <row r="417" spans="2:65" s="1" customFormat="1" ht="24.2" customHeight="1">
      <c r="B417" s="136"/>
      <c r="C417" s="137" t="s">
        <v>572</v>
      </c>
      <c r="D417" s="137" t="s">
        <v>127</v>
      </c>
      <c r="E417" s="138" t="s">
        <v>573</v>
      </c>
      <c r="F417" s="139" t="s">
        <v>574</v>
      </c>
      <c r="G417" s="140" t="s">
        <v>530</v>
      </c>
      <c r="H417" s="141">
        <v>117.3</v>
      </c>
      <c r="I417" s="142"/>
      <c r="J417" s="143">
        <f>ROUND(I417*H417,2)</f>
        <v>0</v>
      </c>
      <c r="K417" s="139" t="s">
        <v>131</v>
      </c>
      <c r="L417" s="32"/>
      <c r="M417" s="144" t="s">
        <v>1</v>
      </c>
      <c r="N417" s="145" t="s">
        <v>37</v>
      </c>
      <c r="P417" s="146">
        <f>O417*H417</f>
        <v>0</v>
      </c>
      <c r="Q417" s="146">
        <v>0</v>
      </c>
      <c r="R417" s="146">
        <f>Q417*H417</f>
        <v>0</v>
      </c>
      <c r="S417" s="146">
        <v>0</v>
      </c>
      <c r="T417" s="147">
        <f>S417*H417</f>
        <v>0</v>
      </c>
      <c r="AR417" s="148" t="s">
        <v>132</v>
      </c>
      <c r="AT417" s="148" t="s">
        <v>127</v>
      </c>
      <c r="AU417" s="148" t="s">
        <v>82</v>
      </c>
      <c r="AY417" s="17" t="s">
        <v>125</v>
      </c>
      <c r="BE417" s="149">
        <f>IF(N417="základní",J417,0)</f>
        <v>0</v>
      </c>
      <c r="BF417" s="149">
        <f>IF(N417="snížená",J417,0)</f>
        <v>0</v>
      </c>
      <c r="BG417" s="149">
        <f>IF(N417="zákl. přenesená",J417,0)</f>
        <v>0</v>
      </c>
      <c r="BH417" s="149">
        <f>IF(N417="sníž. přenesená",J417,0)</f>
        <v>0</v>
      </c>
      <c r="BI417" s="149">
        <f>IF(N417="nulová",J417,0)</f>
        <v>0</v>
      </c>
      <c r="BJ417" s="17" t="s">
        <v>80</v>
      </c>
      <c r="BK417" s="149">
        <f>ROUND(I417*H417,2)</f>
        <v>0</v>
      </c>
      <c r="BL417" s="17" t="s">
        <v>132</v>
      </c>
      <c r="BM417" s="148" t="s">
        <v>575</v>
      </c>
    </row>
    <row r="418" spans="2:65" s="1" customFormat="1" ht="19.5">
      <c r="B418" s="32"/>
      <c r="D418" s="150" t="s">
        <v>134</v>
      </c>
      <c r="F418" s="151" t="s">
        <v>574</v>
      </c>
      <c r="I418" s="152"/>
      <c r="L418" s="32"/>
      <c r="M418" s="153"/>
      <c r="T418" s="56"/>
      <c r="AT418" s="17" t="s">
        <v>134</v>
      </c>
      <c r="AU418" s="17" t="s">
        <v>82</v>
      </c>
    </row>
    <row r="419" spans="2:65" s="1" customFormat="1">
      <c r="B419" s="32"/>
      <c r="D419" s="154" t="s">
        <v>136</v>
      </c>
      <c r="F419" s="155" t="s">
        <v>576</v>
      </c>
      <c r="I419" s="152"/>
      <c r="L419" s="32"/>
      <c r="M419" s="153"/>
      <c r="T419" s="56"/>
      <c r="AT419" s="17" t="s">
        <v>136</v>
      </c>
      <c r="AU419" s="17" t="s">
        <v>82</v>
      </c>
    </row>
    <row r="420" spans="2:65" s="12" customFormat="1">
      <c r="B420" s="157"/>
      <c r="D420" s="150" t="s">
        <v>140</v>
      </c>
      <c r="E420" s="158" t="s">
        <v>1</v>
      </c>
      <c r="F420" s="159" t="s">
        <v>577</v>
      </c>
      <c r="H420" s="160">
        <v>117.3</v>
      </c>
      <c r="I420" s="161"/>
      <c r="L420" s="157"/>
      <c r="M420" s="162"/>
      <c r="T420" s="163"/>
      <c r="AT420" s="158" t="s">
        <v>140</v>
      </c>
      <c r="AU420" s="158" t="s">
        <v>82</v>
      </c>
      <c r="AV420" s="12" t="s">
        <v>82</v>
      </c>
      <c r="AW420" s="12" t="s">
        <v>29</v>
      </c>
      <c r="AX420" s="12" t="s">
        <v>80</v>
      </c>
      <c r="AY420" s="158" t="s">
        <v>125</v>
      </c>
    </row>
    <row r="421" spans="2:65" s="11" customFormat="1" ht="22.9" customHeight="1">
      <c r="B421" s="124"/>
      <c r="D421" s="125" t="s">
        <v>71</v>
      </c>
      <c r="E421" s="134" t="s">
        <v>578</v>
      </c>
      <c r="F421" s="134" t="s">
        <v>579</v>
      </c>
      <c r="I421" s="127"/>
      <c r="J421" s="135">
        <f>BK421</f>
        <v>0</v>
      </c>
      <c r="L421" s="124"/>
      <c r="M421" s="129"/>
      <c r="P421" s="130">
        <f>SUM(P422:P424)</f>
        <v>0</v>
      </c>
      <c r="R421" s="130">
        <f>SUM(R422:R424)</f>
        <v>0</v>
      </c>
      <c r="T421" s="131">
        <f>SUM(T422:T424)</f>
        <v>0</v>
      </c>
      <c r="AR421" s="125" t="s">
        <v>80</v>
      </c>
      <c r="AT421" s="132" t="s">
        <v>71</v>
      </c>
      <c r="AU421" s="132" t="s">
        <v>80</v>
      </c>
      <c r="AY421" s="125" t="s">
        <v>125</v>
      </c>
      <c r="BK421" s="133">
        <f>SUM(BK422:BK424)</f>
        <v>0</v>
      </c>
    </row>
    <row r="422" spans="2:65" s="1" customFormat="1" ht="21.75" customHeight="1">
      <c r="B422" s="136"/>
      <c r="C422" s="137" t="s">
        <v>580</v>
      </c>
      <c r="D422" s="137" t="s">
        <v>127</v>
      </c>
      <c r="E422" s="138" t="s">
        <v>581</v>
      </c>
      <c r="F422" s="139" t="s">
        <v>582</v>
      </c>
      <c r="G422" s="140" t="s">
        <v>530</v>
      </c>
      <c r="H422" s="141">
        <v>622.00199999999995</v>
      </c>
      <c r="I422" s="142"/>
      <c r="J422" s="143">
        <f>ROUND(I422*H422,2)</f>
        <v>0</v>
      </c>
      <c r="K422" s="139" t="s">
        <v>131</v>
      </c>
      <c r="L422" s="32"/>
      <c r="M422" s="144" t="s">
        <v>1</v>
      </c>
      <c r="N422" s="145" t="s">
        <v>37</v>
      </c>
      <c r="P422" s="146">
        <f>O422*H422</f>
        <v>0</v>
      </c>
      <c r="Q422" s="146">
        <v>0</v>
      </c>
      <c r="R422" s="146">
        <f>Q422*H422</f>
        <v>0</v>
      </c>
      <c r="S422" s="146">
        <v>0</v>
      </c>
      <c r="T422" s="147">
        <f>S422*H422</f>
        <v>0</v>
      </c>
      <c r="AR422" s="148" t="s">
        <v>132</v>
      </c>
      <c r="AT422" s="148" t="s">
        <v>127</v>
      </c>
      <c r="AU422" s="148" t="s">
        <v>82</v>
      </c>
      <c r="AY422" s="17" t="s">
        <v>125</v>
      </c>
      <c r="BE422" s="149">
        <f>IF(N422="základní",J422,0)</f>
        <v>0</v>
      </c>
      <c r="BF422" s="149">
        <f>IF(N422="snížená",J422,0)</f>
        <v>0</v>
      </c>
      <c r="BG422" s="149">
        <f>IF(N422="zákl. přenesená",J422,0)</f>
        <v>0</v>
      </c>
      <c r="BH422" s="149">
        <f>IF(N422="sníž. přenesená",J422,0)</f>
        <v>0</v>
      </c>
      <c r="BI422" s="149">
        <f>IF(N422="nulová",J422,0)</f>
        <v>0</v>
      </c>
      <c r="BJ422" s="17" t="s">
        <v>80</v>
      </c>
      <c r="BK422" s="149">
        <f>ROUND(I422*H422,2)</f>
        <v>0</v>
      </c>
      <c r="BL422" s="17" t="s">
        <v>132</v>
      </c>
      <c r="BM422" s="148" t="s">
        <v>583</v>
      </c>
    </row>
    <row r="423" spans="2:65" s="1" customFormat="1" ht="19.5">
      <c r="B423" s="32"/>
      <c r="D423" s="150" t="s">
        <v>134</v>
      </c>
      <c r="F423" s="151" t="s">
        <v>584</v>
      </c>
      <c r="I423" s="152"/>
      <c r="L423" s="32"/>
      <c r="M423" s="153"/>
      <c r="T423" s="56"/>
      <c r="AT423" s="17" t="s">
        <v>134</v>
      </c>
      <c r="AU423" s="17" t="s">
        <v>82</v>
      </c>
    </row>
    <row r="424" spans="2:65" s="1" customFormat="1">
      <c r="B424" s="32"/>
      <c r="D424" s="154" t="s">
        <v>136</v>
      </c>
      <c r="F424" s="155" t="s">
        <v>585</v>
      </c>
      <c r="I424" s="152"/>
      <c r="L424" s="32"/>
      <c r="M424" s="194"/>
      <c r="N424" s="195"/>
      <c r="O424" s="195"/>
      <c r="P424" s="195"/>
      <c r="Q424" s="195"/>
      <c r="R424" s="195"/>
      <c r="S424" s="195"/>
      <c r="T424" s="196"/>
      <c r="AT424" s="17" t="s">
        <v>136</v>
      </c>
      <c r="AU424" s="17" t="s">
        <v>82</v>
      </c>
    </row>
    <row r="425" spans="2:65" s="1" customFormat="1" ht="6.95" customHeight="1">
      <c r="B425" s="44"/>
      <c r="C425" s="45"/>
      <c r="D425" s="45"/>
      <c r="E425" s="45"/>
      <c r="F425" s="45"/>
      <c r="G425" s="45"/>
      <c r="H425" s="45"/>
      <c r="I425" s="45"/>
      <c r="J425" s="45"/>
      <c r="K425" s="45"/>
      <c r="L425" s="32"/>
    </row>
  </sheetData>
  <autoFilter ref="C123:K424" xr:uid="{00000000-0009-0000-0000-000001000000}"/>
  <mergeCells count="9">
    <mergeCell ref="E87:H87"/>
    <mergeCell ref="E114:H114"/>
    <mergeCell ref="E116:H116"/>
    <mergeCell ref="L2:V2"/>
    <mergeCell ref="E7:H7"/>
    <mergeCell ref="E9:H9"/>
    <mergeCell ref="E18:H18"/>
    <mergeCell ref="E27:H27"/>
    <mergeCell ref="E85:H85"/>
  </mergeCells>
  <hyperlinks>
    <hyperlink ref="F129" r:id="rId1" xr:uid="{00000000-0004-0000-0100-000000000000}"/>
    <hyperlink ref="F135" r:id="rId2" xr:uid="{00000000-0004-0000-0100-000001000000}"/>
    <hyperlink ref="F139" r:id="rId3" xr:uid="{00000000-0004-0000-0100-000002000000}"/>
    <hyperlink ref="F143" r:id="rId4" xr:uid="{00000000-0004-0000-0100-000003000000}"/>
    <hyperlink ref="F153" r:id="rId5" xr:uid="{00000000-0004-0000-0100-000004000000}"/>
    <hyperlink ref="F158" r:id="rId6" xr:uid="{00000000-0004-0000-0100-000005000000}"/>
    <hyperlink ref="F163" r:id="rId7" xr:uid="{00000000-0004-0000-0100-000006000000}"/>
    <hyperlink ref="F172" r:id="rId8" xr:uid="{00000000-0004-0000-0100-000007000000}"/>
    <hyperlink ref="F179" r:id="rId9" xr:uid="{00000000-0004-0000-0100-000008000000}"/>
    <hyperlink ref="F190" r:id="rId10" xr:uid="{00000000-0004-0000-0100-000009000000}"/>
    <hyperlink ref="F208" r:id="rId11" xr:uid="{00000000-0004-0000-0100-00000A000000}"/>
    <hyperlink ref="F212" r:id="rId12" xr:uid="{00000000-0004-0000-0100-00000B000000}"/>
    <hyperlink ref="F218" r:id="rId13" xr:uid="{00000000-0004-0000-0100-00000C000000}"/>
    <hyperlink ref="F224" r:id="rId14" xr:uid="{00000000-0004-0000-0100-00000D000000}"/>
    <hyperlink ref="F228" r:id="rId15" xr:uid="{00000000-0004-0000-0100-00000E000000}"/>
    <hyperlink ref="F232" r:id="rId16" xr:uid="{00000000-0004-0000-0100-00000F000000}"/>
    <hyperlink ref="F237" r:id="rId17" xr:uid="{00000000-0004-0000-0100-000010000000}"/>
    <hyperlink ref="F241" r:id="rId18" xr:uid="{00000000-0004-0000-0100-000011000000}"/>
    <hyperlink ref="F245" r:id="rId19" xr:uid="{00000000-0004-0000-0100-000012000000}"/>
    <hyperlink ref="F249" r:id="rId20" xr:uid="{00000000-0004-0000-0100-000013000000}"/>
    <hyperlink ref="F262" r:id="rId21" xr:uid="{00000000-0004-0000-0100-000014000000}"/>
    <hyperlink ref="F285" r:id="rId22" xr:uid="{00000000-0004-0000-0100-000015000000}"/>
    <hyperlink ref="F291" r:id="rId23" xr:uid="{00000000-0004-0000-0100-000016000000}"/>
    <hyperlink ref="F298" r:id="rId24" xr:uid="{00000000-0004-0000-0100-000017000000}"/>
    <hyperlink ref="F320" r:id="rId25" xr:uid="{00000000-0004-0000-0100-000018000000}"/>
    <hyperlink ref="F326" r:id="rId26" xr:uid="{00000000-0004-0000-0100-000019000000}"/>
    <hyperlink ref="F333" r:id="rId27" xr:uid="{00000000-0004-0000-0100-00001A000000}"/>
    <hyperlink ref="F339" r:id="rId28" xr:uid="{00000000-0004-0000-0100-00001B000000}"/>
    <hyperlink ref="F350" r:id="rId29" xr:uid="{00000000-0004-0000-0100-00001C000000}"/>
    <hyperlink ref="F355" r:id="rId30" xr:uid="{00000000-0004-0000-0100-00001D000000}"/>
    <hyperlink ref="F359" r:id="rId31" xr:uid="{00000000-0004-0000-0100-00001E000000}"/>
    <hyperlink ref="F373" r:id="rId32" xr:uid="{00000000-0004-0000-0100-00001F000000}"/>
    <hyperlink ref="F378" r:id="rId33" xr:uid="{00000000-0004-0000-0100-000020000000}"/>
    <hyperlink ref="F383" r:id="rId34" xr:uid="{00000000-0004-0000-0100-000021000000}"/>
    <hyperlink ref="F389" r:id="rId35" xr:uid="{00000000-0004-0000-0100-000022000000}"/>
    <hyperlink ref="F395" r:id="rId36" xr:uid="{00000000-0004-0000-0100-000023000000}"/>
    <hyperlink ref="F399" r:id="rId37" xr:uid="{00000000-0004-0000-0100-000024000000}"/>
    <hyperlink ref="F407" r:id="rId38" xr:uid="{00000000-0004-0000-0100-000025000000}"/>
    <hyperlink ref="F411" r:id="rId39" xr:uid="{00000000-0004-0000-0100-000026000000}"/>
    <hyperlink ref="F415" r:id="rId40" xr:uid="{00000000-0004-0000-0100-000027000000}"/>
    <hyperlink ref="F419" r:id="rId41" xr:uid="{00000000-0004-0000-0100-000028000000}"/>
    <hyperlink ref="F424" r:id="rId42" xr:uid="{00000000-0004-0000-0100-000029000000}"/>
  </hyperlinks>
  <pageMargins left="0.39374999999999999" right="0.39374999999999999" top="0.39374999999999999" bottom="0.39374999999999999" header="0" footer="0"/>
  <pageSetup paperSize="9" fitToHeight="100" orientation="landscape" blackAndWhite="1"/>
  <headerFooter>
    <oddFooter>&amp;CStrana &amp;P z &amp;N</oddFooter>
  </headerFooter>
  <drawing r:id="rId4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2:BM499"/>
  <sheetViews>
    <sheetView showGridLines="0" workbookViewId="0">
      <selection activeCell="W6" sqref="W6"/>
    </sheetView>
  </sheetViews>
  <sheetFormatPr defaultRowHeight="11.25"/>
  <cols>
    <col min="1" max="1" width="8.33203125" customWidth="1"/>
    <col min="2" max="2" width="1.1640625" customWidth="1"/>
    <col min="3" max="3" width="4.1640625" customWidth="1"/>
    <col min="4" max="4" width="4.33203125" customWidth="1"/>
    <col min="5" max="5" width="17.1640625" customWidth="1"/>
    <col min="6" max="6" width="100.83203125" customWidth="1"/>
    <col min="7" max="7" width="7.5" customWidth="1"/>
    <col min="8" max="8" width="14" customWidth="1"/>
    <col min="9" max="9" width="15.83203125" customWidth="1"/>
    <col min="10" max="11" width="22.33203125"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56" ht="36.950000000000003" customHeight="1">
      <c r="L2" s="209" t="s">
        <v>5</v>
      </c>
      <c r="M2" s="210"/>
      <c r="N2" s="210"/>
      <c r="O2" s="210"/>
      <c r="P2" s="210"/>
      <c r="Q2" s="210"/>
      <c r="R2" s="210"/>
      <c r="S2" s="210"/>
      <c r="T2" s="210"/>
      <c r="U2" s="210"/>
      <c r="V2" s="210"/>
      <c r="AT2" s="17" t="s">
        <v>87</v>
      </c>
      <c r="AZ2" s="197" t="s">
        <v>586</v>
      </c>
      <c r="BA2" s="197" t="s">
        <v>1</v>
      </c>
      <c r="BB2" s="197" t="s">
        <v>1</v>
      </c>
      <c r="BC2" s="197" t="s">
        <v>587</v>
      </c>
      <c r="BD2" s="197" t="s">
        <v>82</v>
      </c>
    </row>
    <row r="3" spans="2:56" ht="6.95" customHeight="1">
      <c r="B3" s="18"/>
      <c r="C3" s="19"/>
      <c r="D3" s="19"/>
      <c r="E3" s="19"/>
      <c r="F3" s="19"/>
      <c r="G3" s="19"/>
      <c r="H3" s="19"/>
      <c r="I3" s="19"/>
      <c r="J3" s="19"/>
      <c r="K3" s="19"/>
      <c r="L3" s="20"/>
      <c r="AT3" s="17" t="s">
        <v>82</v>
      </c>
      <c r="AZ3" s="197" t="s">
        <v>588</v>
      </c>
      <c r="BA3" s="197" t="s">
        <v>1</v>
      </c>
      <c r="BB3" s="197" t="s">
        <v>1</v>
      </c>
      <c r="BC3" s="197" t="s">
        <v>589</v>
      </c>
      <c r="BD3" s="197" t="s">
        <v>82</v>
      </c>
    </row>
    <row r="4" spans="2:56" ht="24.95" customHeight="1">
      <c r="B4" s="20"/>
      <c r="D4" s="21" t="s">
        <v>94</v>
      </c>
      <c r="L4" s="20"/>
      <c r="M4" s="93" t="s">
        <v>10</v>
      </c>
      <c r="AT4" s="17" t="s">
        <v>3</v>
      </c>
      <c r="AZ4" s="197" t="s">
        <v>590</v>
      </c>
      <c r="BA4" s="197" t="s">
        <v>590</v>
      </c>
      <c r="BB4" s="197" t="s">
        <v>1</v>
      </c>
      <c r="BC4" s="197" t="s">
        <v>591</v>
      </c>
      <c r="BD4" s="197" t="s">
        <v>82</v>
      </c>
    </row>
    <row r="5" spans="2:56" ht="6.95" customHeight="1">
      <c r="B5" s="20"/>
      <c r="L5" s="20"/>
      <c r="AZ5" s="197" t="s">
        <v>592</v>
      </c>
      <c r="BA5" s="197" t="s">
        <v>1</v>
      </c>
      <c r="BB5" s="197" t="s">
        <v>1</v>
      </c>
      <c r="BC5" s="197" t="s">
        <v>593</v>
      </c>
      <c r="BD5" s="197" t="s">
        <v>82</v>
      </c>
    </row>
    <row r="6" spans="2:56" ht="12" customHeight="1">
      <c r="B6" s="20"/>
      <c r="D6" s="27" t="s">
        <v>16</v>
      </c>
      <c r="L6" s="20"/>
      <c r="AZ6" s="197" t="s">
        <v>594</v>
      </c>
      <c r="BA6" s="197" t="s">
        <v>1</v>
      </c>
      <c r="BB6" s="197" t="s">
        <v>1</v>
      </c>
      <c r="BC6" s="197" t="s">
        <v>595</v>
      </c>
      <c r="BD6" s="197" t="s">
        <v>82</v>
      </c>
    </row>
    <row r="7" spans="2:56" ht="16.5" customHeight="1">
      <c r="B7" s="20"/>
      <c r="E7" s="253" t="str">
        <f>'Rekapitulace stavby'!K6</f>
        <v>PD - Regenerace sídliště Nádražní II etapa - ČÁST A</v>
      </c>
      <c r="F7" s="254"/>
      <c r="G7" s="254"/>
      <c r="H7" s="254"/>
      <c r="L7" s="20"/>
      <c r="AZ7" s="197" t="s">
        <v>596</v>
      </c>
      <c r="BA7" s="197" t="s">
        <v>1</v>
      </c>
      <c r="BB7" s="197" t="s">
        <v>1</v>
      </c>
      <c r="BC7" s="197" t="s">
        <v>597</v>
      </c>
      <c r="BD7" s="197" t="s">
        <v>82</v>
      </c>
    </row>
    <row r="8" spans="2:56" ht="12" customHeight="1">
      <c r="B8" s="20"/>
      <c r="D8" s="27" t="s">
        <v>95</v>
      </c>
      <c r="L8" s="20"/>
      <c r="AZ8" s="197" t="s">
        <v>598</v>
      </c>
      <c r="BA8" s="197" t="s">
        <v>1</v>
      </c>
      <c r="BB8" s="197" t="s">
        <v>1</v>
      </c>
      <c r="BC8" s="197" t="s">
        <v>599</v>
      </c>
      <c r="BD8" s="197" t="s">
        <v>82</v>
      </c>
    </row>
    <row r="9" spans="2:56" s="1" customFormat="1" ht="16.5" customHeight="1">
      <c r="B9" s="32"/>
      <c r="E9" s="253" t="s">
        <v>600</v>
      </c>
      <c r="F9" s="252"/>
      <c r="G9" s="252"/>
      <c r="H9" s="252"/>
      <c r="L9" s="32"/>
      <c r="AZ9" s="197" t="s">
        <v>601</v>
      </c>
      <c r="BA9" s="197" t="s">
        <v>1</v>
      </c>
      <c r="BB9" s="197" t="s">
        <v>1</v>
      </c>
      <c r="BC9" s="197" t="s">
        <v>311</v>
      </c>
      <c r="BD9" s="197" t="s">
        <v>82</v>
      </c>
    </row>
    <row r="10" spans="2:56" s="1" customFormat="1" ht="12" customHeight="1">
      <c r="B10" s="32"/>
      <c r="D10" s="27" t="s">
        <v>602</v>
      </c>
      <c r="L10" s="32"/>
      <c r="AZ10" s="197" t="s">
        <v>603</v>
      </c>
      <c r="BA10" s="197" t="s">
        <v>1</v>
      </c>
      <c r="BB10" s="197" t="s">
        <v>1</v>
      </c>
      <c r="BC10" s="197" t="s">
        <v>604</v>
      </c>
      <c r="BD10" s="197" t="s">
        <v>82</v>
      </c>
    </row>
    <row r="11" spans="2:56" s="1" customFormat="1" ht="16.5" customHeight="1">
      <c r="B11" s="32"/>
      <c r="E11" s="243" t="s">
        <v>605</v>
      </c>
      <c r="F11" s="252"/>
      <c r="G11" s="252"/>
      <c r="H11" s="252"/>
      <c r="L11" s="32"/>
      <c r="AZ11" s="197" t="s">
        <v>606</v>
      </c>
      <c r="BA11" s="197" t="s">
        <v>1</v>
      </c>
      <c r="BB11" s="197" t="s">
        <v>1</v>
      </c>
      <c r="BC11" s="197" t="s">
        <v>324</v>
      </c>
      <c r="BD11" s="197" t="s">
        <v>82</v>
      </c>
    </row>
    <row r="12" spans="2:56" s="1" customFormat="1">
      <c r="B12" s="32"/>
      <c r="L12" s="32"/>
      <c r="AZ12" s="197" t="s">
        <v>607</v>
      </c>
      <c r="BA12" s="197" t="s">
        <v>1</v>
      </c>
      <c r="BB12" s="197" t="s">
        <v>1</v>
      </c>
      <c r="BC12" s="197" t="s">
        <v>608</v>
      </c>
      <c r="BD12" s="197" t="s">
        <v>82</v>
      </c>
    </row>
    <row r="13" spans="2:56" s="1" customFormat="1" ht="12" customHeight="1">
      <c r="B13" s="32"/>
      <c r="D13" s="27" t="s">
        <v>18</v>
      </c>
      <c r="F13" s="25" t="s">
        <v>1</v>
      </c>
      <c r="I13" s="27" t="s">
        <v>19</v>
      </c>
      <c r="J13" s="25" t="s">
        <v>1</v>
      </c>
      <c r="L13" s="32"/>
      <c r="AZ13" s="197" t="s">
        <v>609</v>
      </c>
      <c r="BA13" s="197" t="s">
        <v>1</v>
      </c>
      <c r="BB13" s="197" t="s">
        <v>1</v>
      </c>
      <c r="BC13" s="197" t="s">
        <v>610</v>
      </c>
      <c r="BD13" s="197" t="s">
        <v>82</v>
      </c>
    </row>
    <row r="14" spans="2:56" s="1" customFormat="1" ht="12" customHeight="1">
      <c r="B14" s="32"/>
      <c r="D14" s="27" t="s">
        <v>20</v>
      </c>
      <c r="F14" s="25" t="s">
        <v>21</v>
      </c>
      <c r="I14" s="27" t="s">
        <v>22</v>
      </c>
      <c r="J14" s="52">
        <f>'Rekapitulace stavby'!AN8</f>
        <v>45149</v>
      </c>
      <c r="L14" s="32"/>
      <c r="AZ14" s="197" t="s">
        <v>611</v>
      </c>
      <c r="BA14" s="197" t="s">
        <v>1</v>
      </c>
      <c r="BB14" s="197" t="s">
        <v>1</v>
      </c>
      <c r="BC14" s="197" t="s">
        <v>612</v>
      </c>
      <c r="BD14" s="197" t="s">
        <v>82</v>
      </c>
    </row>
    <row r="15" spans="2:56" s="1" customFormat="1" ht="10.9" customHeight="1">
      <c r="B15" s="32"/>
      <c r="L15" s="32"/>
      <c r="AZ15" s="197" t="s">
        <v>613</v>
      </c>
      <c r="BA15" s="197" t="s">
        <v>1</v>
      </c>
      <c r="BB15" s="197" t="s">
        <v>1</v>
      </c>
      <c r="BC15" s="197" t="s">
        <v>614</v>
      </c>
      <c r="BD15" s="197" t="s">
        <v>82</v>
      </c>
    </row>
    <row r="16" spans="2:56" s="1" customFormat="1" ht="12" customHeight="1">
      <c r="B16" s="32"/>
      <c r="D16" s="27" t="s">
        <v>23</v>
      </c>
      <c r="I16" s="27" t="s">
        <v>24</v>
      </c>
      <c r="J16" s="25" t="s">
        <v>1</v>
      </c>
      <c r="L16" s="32"/>
      <c r="AZ16" s="197" t="s">
        <v>615</v>
      </c>
      <c r="BA16" s="197" t="s">
        <v>1</v>
      </c>
      <c r="BB16" s="197" t="s">
        <v>1</v>
      </c>
      <c r="BC16" s="197" t="s">
        <v>616</v>
      </c>
      <c r="BD16" s="197" t="s">
        <v>82</v>
      </c>
    </row>
    <row r="17" spans="2:56" s="1" customFormat="1" ht="18" customHeight="1">
      <c r="B17" s="32"/>
      <c r="E17" s="25" t="s">
        <v>21</v>
      </c>
      <c r="I17" s="27" t="s">
        <v>25</v>
      </c>
      <c r="J17" s="25" t="s">
        <v>1</v>
      </c>
      <c r="L17" s="32"/>
      <c r="AZ17" s="197" t="s">
        <v>617</v>
      </c>
      <c r="BA17" s="197" t="s">
        <v>1</v>
      </c>
      <c r="BB17" s="197" t="s">
        <v>1</v>
      </c>
      <c r="BC17" s="197" t="s">
        <v>618</v>
      </c>
      <c r="BD17" s="197" t="s">
        <v>82</v>
      </c>
    </row>
    <row r="18" spans="2:56" s="1" customFormat="1" ht="6.95" customHeight="1">
      <c r="B18" s="32"/>
      <c r="L18" s="32"/>
      <c r="AZ18" s="197" t="s">
        <v>619</v>
      </c>
      <c r="BA18" s="197" t="s">
        <v>1</v>
      </c>
      <c r="BB18" s="197" t="s">
        <v>1</v>
      </c>
      <c r="BC18" s="197" t="s">
        <v>620</v>
      </c>
      <c r="BD18" s="197" t="s">
        <v>82</v>
      </c>
    </row>
    <row r="19" spans="2:56" s="1" customFormat="1" ht="12" customHeight="1">
      <c r="B19" s="32"/>
      <c r="D19" s="27" t="s">
        <v>26</v>
      </c>
      <c r="I19" s="27" t="s">
        <v>24</v>
      </c>
      <c r="J19" s="28" t="str">
        <f>'Rekapitulace stavby'!AN13</f>
        <v>Vyplň údaj</v>
      </c>
      <c r="L19" s="32"/>
      <c r="AZ19" s="197" t="s">
        <v>621</v>
      </c>
      <c r="BA19" s="197" t="s">
        <v>1</v>
      </c>
      <c r="BB19" s="197" t="s">
        <v>1</v>
      </c>
      <c r="BC19" s="197" t="s">
        <v>622</v>
      </c>
      <c r="BD19" s="197" t="s">
        <v>82</v>
      </c>
    </row>
    <row r="20" spans="2:56" s="1" customFormat="1" ht="18" customHeight="1">
      <c r="B20" s="32"/>
      <c r="E20" s="255" t="str">
        <f>'Rekapitulace stavby'!E14</f>
        <v>Vyplň údaj</v>
      </c>
      <c r="F20" s="221"/>
      <c r="G20" s="221"/>
      <c r="H20" s="221"/>
      <c r="I20" s="27" t="s">
        <v>25</v>
      </c>
      <c r="J20" s="28" t="str">
        <f>'Rekapitulace stavby'!AN14</f>
        <v>Vyplň údaj</v>
      </c>
      <c r="L20" s="32"/>
    </row>
    <row r="21" spans="2:56" s="1" customFormat="1" ht="6.95" customHeight="1">
      <c r="B21" s="32"/>
      <c r="L21" s="32"/>
    </row>
    <row r="22" spans="2:56" s="1" customFormat="1" ht="12" customHeight="1">
      <c r="B22" s="32"/>
      <c r="D22" s="27" t="s">
        <v>28</v>
      </c>
      <c r="I22" s="27" t="s">
        <v>24</v>
      </c>
      <c r="J22" s="25" t="s">
        <v>1</v>
      </c>
      <c r="L22" s="32"/>
    </row>
    <row r="23" spans="2:56" s="1" customFormat="1" ht="18" customHeight="1">
      <c r="B23" s="32"/>
      <c r="E23" s="25" t="s">
        <v>623</v>
      </c>
      <c r="I23" s="27" t="s">
        <v>25</v>
      </c>
      <c r="J23" s="25" t="s">
        <v>1</v>
      </c>
      <c r="L23" s="32"/>
    </row>
    <row r="24" spans="2:56" s="1" customFormat="1" ht="6.95" customHeight="1">
      <c r="B24" s="32"/>
      <c r="L24" s="32"/>
    </row>
    <row r="25" spans="2:56" s="1" customFormat="1" ht="12" customHeight="1">
      <c r="B25" s="32"/>
      <c r="D25" s="27" t="s">
        <v>30</v>
      </c>
      <c r="I25" s="27" t="s">
        <v>24</v>
      </c>
      <c r="J25" s="25" t="s">
        <v>1</v>
      </c>
      <c r="L25" s="32"/>
    </row>
    <row r="26" spans="2:56" s="1" customFormat="1" ht="18" customHeight="1">
      <c r="B26" s="32"/>
      <c r="E26" s="25" t="s">
        <v>623</v>
      </c>
      <c r="I26" s="27" t="s">
        <v>25</v>
      </c>
      <c r="J26" s="25" t="s">
        <v>1</v>
      </c>
      <c r="L26" s="32"/>
    </row>
    <row r="27" spans="2:56" s="1" customFormat="1" ht="6.95" customHeight="1">
      <c r="B27" s="32"/>
      <c r="L27" s="32"/>
    </row>
    <row r="28" spans="2:56" s="1" customFormat="1" ht="12" customHeight="1">
      <c r="B28" s="32"/>
      <c r="D28" s="27" t="s">
        <v>31</v>
      </c>
      <c r="L28" s="32"/>
    </row>
    <row r="29" spans="2:56" s="7" customFormat="1" ht="16.5" customHeight="1">
      <c r="B29" s="94"/>
      <c r="E29" s="225" t="s">
        <v>1</v>
      </c>
      <c r="F29" s="225"/>
      <c r="G29" s="225"/>
      <c r="H29" s="225"/>
      <c r="L29" s="94"/>
    </row>
    <row r="30" spans="2:56" s="1" customFormat="1" ht="6.95" customHeight="1">
      <c r="B30" s="32"/>
      <c r="L30" s="32"/>
    </row>
    <row r="31" spans="2:56" s="1" customFormat="1" ht="6.95" customHeight="1">
      <c r="B31" s="32"/>
      <c r="D31" s="53"/>
      <c r="E31" s="53"/>
      <c r="F31" s="53"/>
      <c r="G31" s="53"/>
      <c r="H31" s="53"/>
      <c r="I31" s="53"/>
      <c r="J31" s="53"/>
      <c r="K31" s="53"/>
      <c r="L31" s="32"/>
    </row>
    <row r="32" spans="2:56" s="1" customFormat="1" ht="25.35" customHeight="1">
      <c r="B32" s="32"/>
      <c r="D32" s="95" t="s">
        <v>32</v>
      </c>
      <c r="J32" s="66">
        <f>ROUND(J130, 2)</f>
        <v>0</v>
      </c>
      <c r="L32" s="32"/>
    </row>
    <row r="33" spans="2:12" s="1" customFormat="1" ht="6.95" customHeight="1">
      <c r="B33" s="32"/>
      <c r="D33" s="53"/>
      <c r="E33" s="53"/>
      <c r="F33" s="53"/>
      <c r="G33" s="53"/>
      <c r="H33" s="53"/>
      <c r="I33" s="53"/>
      <c r="J33" s="53"/>
      <c r="K33" s="53"/>
      <c r="L33" s="32"/>
    </row>
    <row r="34" spans="2:12" s="1" customFormat="1" ht="14.45" customHeight="1">
      <c r="B34" s="32"/>
      <c r="F34" s="35" t="s">
        <v>34</v>
      </c>
      <c r="I34" s="35" t="s">
        <v>33</v>
      </c>
      <c r="J34" s="35" t="s">
        <v>35</v>
      </c>
      <c r="L34" s="32"/>
    </row>
    <row r="35" spans="2:12" s="1" customFormat="1" ht="14.45" customHeight="1">
      <c r="B35" s="32"/>
      <c r="D35" s="55" t="s">
        <v>36</v>
      </c>
      <c r="E35" s="27" t="s">
        <v>37</v>
      </c>
      <c r="F35" s="86">
        <f>ROUND((SUM(BE130:BE498)),  2)</f>
        <v>0</v>
      </c>
      <c r="I35" s="96">
        <v>0.21</v>
      </c>
      <c r="J35" s="86">
        <f>ROUND(((SUM(BE130:BE498))*I35),  2)</f>
        <v>0</v>
      </c>
      <c r="L35" s="32"/>
    </row>
    <row r="36" spans="2:12" s="1" customFormat="1" ht="14.45" customHeight="1">
      <c r="B36" s="32"/>
      <c r="E36" s="27" t="s">
        <v>38</v>
      </c>
      <c r="F36" s="86">
        <f>ROUND((SUM(BF130:BF498)),  2)</f>
        <v>0</v>
      </c>
      <c r="I36" s="96">
        <v>0.15</v>
      </c>
      <c r="J36" s="86">
        <f>ROUND(((SUM(BF130:BF498))*I36),  2)</f>
        <v>0</v>
      </c>
      <c r="L36" s="32"/>
    </row>
    <row r="37" spans="2:12" s="1" customFormat="1" ht="14.45" hidden="1" customHeight="1">
      <c r="B37" s="32"/>
      <c r="E37" s="27" t="s">
        <v>39</v>
      </c>
      <c r="F37" s="86">
        <f>ROUND((SUM(BG130:BG498)),  2)</f>
        <v>0</v>
      </c>
      <c r="I37" s="96">
        <v>0.21</v>
      </c>
      <c r="J37" s="86">
        <f>0</f>
        <v>0</v>
      </c>
      <c r="L37" s="32"/>
    </row>
    <row r="38" spans="2:12" s="1" customFormat="1" ht="14.45" hidden="1" customHeight="1">
      <c r="B38" s="32"/>
      <c r="E38" s="27" t="s">
        <v>40</v>
      </c>
      <c r="F38" s="86">
        <f>ROUND((SUM(BH130:BH498)),  2)</f>
        <v>0</v>
      </c>
      <c r="I38" s="96">
        <v>0.15</v>
      </c>
      <c r="J38" s="86">
        <f>0</f>
        <v>0</v>
      </c>
      <c r="L38" s="32"/>
    </row>
    <row r="39" spans="2:12" s="1" customFormat="1" ht="14.45" hidden="1" customHeight="1">
      <c r="B39" s="32"/>
      <c r="E39" s="27" t="s">
        <v>41</v>
      </c>
      <c r="F39" s="86">
        <f>ROUND((SUM(BI130:BI498)),  2)</f>
        <v>0</v>
      </c>
      <c r="I39" s="96">
        <v>0</v>
      </c>
      <c r="J39" s="86">
        <f>0</f>
        <v>0</v>
      </c>
      <c r="L39" s="32"/>
    </row>
    <row r="40" spans="2:12" s="1" customFormat="1" ht="6.95" customHeight="1">
      <c r="B40" s="32"/>
      <c r="L40" s="32"/>
    </row>
    <row r="41" spans="2:12" s="1" customFormat="1" ht="25.35" customHeight="1">
      <c r="B41" s="32"/>
      <c r="C41" s="97"/>
      <c r="D41" s="98" t="s">
        <v>42</v>
      </c>
      <c r="E41" s="57"/>
      <c r="F41" s="57"/>
      <c r="G41" s="99" t="s">
        <v>43</v>
      </c>
      <c r="H41" s="100" t="s">
        <v>44</v>
      </c>
      <c r="I41" s="57"/>
      <c r="J41" s="101">
        <f>SUM(J32:J39)</f>
        <v>0</v>
      </c>
      <c r="K41" s="102"/>
      <c r="L41" s="32"/>
    </row>
    <row r="42" spans="2:12" s="1" customFormat="1" ht="14.45" customHeight="1">
      <c r="B42" s="32"/>
      <c r="L42" s="32"/>
    </row>
    <row r="43" spans="2:12" ht="14.45" customHeight="1">
      <c r="B43" s="20"/>
      <c r="L43" s="20"/>
    </row>
    <row r="44" spans="2:12" ht="14.45" customHeight="1">
      <c r="B44" s="20"/>
      <c r="L44" s="20"/>
    </row>
    <row r="45" spans="2:12" ht="14.45" customHeight="1">
      <c r="B45" s="20"/>
      <c r="L45" s="20"/>
    </row>
    <row r="46" spans="2:12" ht="14.45" customHeight="1">
      <c r="B46" s="20"/>
      <c r="L46" s="20"/>
    </row>
    <row r="47" spans="2:12" ht="14.45" customHeight="1">
      <c r="B47" s="20"/>
      <c r="L47" s="20"/>
    </row>
    <row r="48" spans="2:12" ht="14.45" customHeight="1">
      <c r="B48" s="20"/>
      <c r="L48" s="20"/>
    </row>
    <row r="49" spans="2:12" ht="14.45" customHeight="1">
      <c r="B49" s="20"/>
      <c r="L49" s="20"/>
    </row>
    <row r="50" spans="2:12" s="1" customFormat="1" ht="14.45" customHeight="1">
      <c r="B50" s="32"/>
      <c r="D50" s="41" t="s">
        <v>45</v>
      </c>
      <c r="E50" s="42"/>
      <c r="F50" s="42"/>
      <c r="G50" s="41" t="s">
        <v>46</v>
      </c>
      <c r="H50" s="42"/>
      <c r="I50" s="42"/>
      <c r="J50" s="42"/>
      <c r="K50" s="42"/>
      <c r="L50" s="32"/>
    </row>
    <row r="51" spans="2:12">
      <c r="B51" s="20"/>
      <c r="L51" s="20"/>
    </row>
    <row r="52" spans="2:12">
      <c r="B52" s="20"/>
      <c r="L52" s="20"/>
    </row>
    <row r="53" spans="2:12">
      <c r="B53" s="20"/>
      <c r="L53" s="20"/>
    </row>
    <row r="54" spans="2:12">
      <c r="B54" s="20"/>
      <c r="L54" s="20"/>
    </row>
    <row r="55" spans="2:12">
      <c r="B55" s="20"/>
      <c r="L55" s="20"/>
    </row>
    <row r="56" spans="2:12">
      <c r="B56" s="20"/>
      <c r="L56" s="20"/>
    </row>
    <row r="57" spans="2:12">
      <c r="B57" s="20"/>
      <c r="L57" s="20"/>
    </row>
    <row r="58" spans="2:12">
      <c r="B58" s="20"/>
      <c r="L58" s="20"/>
    </row>
    <row r="59" spans="2:12">
      <c r="B59" s="20"/>
      <c r="L59" s="20"/>
    </row>
    <row r="60" spans="2:12">
      <c r="B60" s="20"/>
      <c r="L60" s="20"/>
    </row>
    <row r="61" spans="2:12" s="1" customFormat="1" ht="12.75">
      <c r="B61" s="32"/>
      <c r="D61" s="43" t="s">
        <v>47</v>
      </c>
      <c r="E61" s="34"/>
      <c r="F61" s="103" t="s">
        <v>48</v>
      </c>
      <c r="G61" s="43" t="s">
        <v>47</v>
      </c>
      <c r="H61" s="34"/>
      <c r="I61" s="34"/>
      <c r="J61" s="104" t="s">
        <v>48</v>
      </c>
      <c r="K61" s="34"/>
      <c r="L61" s="32"/>
    </row>
    <row r="62" spans="2:12">
      <c r="B62" s="20"/>
      <c r="L62" s="20"/>
    </row>
    <row r="63" spans="2:12">
      <c r="B63" s="20"/>
      <c r="L63" s="20"/>
    </row>
    <row r="64" spans="2:12">
      <c r="B64" s="20"/>
      <c r="L64" s="20"/>
    </row>
    <row r="65" spans="2:12" s="1" customFormat="1" ht="12.75">
      <c r="B65" s="32"/>
      <c r="D65" s="41" t="s">
        <v>49</v>
      </c>
      <c r="E65" s="42"/>
      <c r="F65" s="42"/>
      <c r="G65" s="41" t="s">
        <v>50</v>
      </c>
      <c r="H65" s="42"/>
      <c r="I65" s="42"/>
      <c r="J65" s="42"/>
      <c r="K65" s="42"/>
      <c r="L65" s="32"/>
    </row>
    <row r="66" spans="2:12">
      <c r="B66" s="20"/>
      <c r="L66" s="20"/>
    </row>
    <row r="67" spans="2:12">
      <c r="B67" s="20"/>
      <c r="L67" s="20"/>
    </row>
    <row r="68" spans="2:12">
      <c r="B68" s="20"/>
      <c r="L68" s="20"/>
    </row>
    <row r="69" spans="2:12">
      <c r="B69" s="20"/>
      <c r="L69" s="20"/>
    </row>
    <row r="70" spans="2:12">
      <c r="B70" s="20"/>
      <c r="L70" s="20"/>
    </row>
    <row r="71" spans="2:12">
      <c r="B71" s="20"/>
      <c r="L71" s="20"/>
    </row>
    <row r="72" spans="2:12">
      <c r="B72" s="20"/>
      <c r="L72" s="20"/>
    </row>
    <row r="73" spans="2:12">
      <c r="B73" s="20"/>
      <c r="L73" s="20"/>
    </row>
    <row r="74" spans="2:12">
      <c r="B74" s="20"/>
      <c r="L74" s="20"/>
    </row>
    <row r="75" spans="2:12">
      <c r="B75" s="20"/>
      <c r="L75" s="20"/>
    </row>
    <row r="76" spans="2:12" s="1" customFormat="1" ht="12.75">
      <c r="B76" s="32"/>
      <c r="D76" s="43" t="s">
        <v>47</v>
      </c>
      <c r="E76" s="34"/>
      <c r="F76" s="103" t="s">
        <v>48</v>
      </c>
      <c r="G76" s="43" t="s">
        <v>47</v>
      </c>
      <c r="H76" s="34"/>
      <c r="I76" s="34"/>
      <c r="J76" s="104" t="s">
        <v>48</v>
      </c>
      <c r="K76" s="34"/>
      <c r="L76" s="32"/>
    </row>
    <row r="77" spans="2:12" s="1" customFormat="1" ht="14.45" customHeight="1">
      <c r="B77" s="44"/>
      <c r="C77" s="45"/>
      <c r="D77" s="45"/>
      <c r="E77" s="45"/>
      <c r="F77" s="45"/>
      <c r="G77" s="45"/>
      <c r="H77" s="45"/>
      <c r="I77" s="45"/>
      <c r="J77" s="45"/>
      <c r="K77" s="45"/>
      <c r="L77" s="32"/>
    </row>
    <row r="81" spans="2:12" s="1" customFormat="1" ht="6.95" customHeight="1">
      <c r="B81" s="46"/>
      <c r="C81" s="47"/>
      <c r="D81" s="47"/>
      <c r="E81" s="47"/>
      <c r="F81" s="47"/>
      <c r="G81" s="47"/>
      <c r="H81" s="47"/>
      <c r="I81" s="47"/>
      <c r="J81" s="47"/>
      <c r="K81" s="47"/>
      <c r="L81" s="32"/>
    </row>
    <row r="82" spans="2:12" s="1" customFormat="1" ht="24.95" customHeight="1">
      <c r="B82" s="32"/>
      <c r="C82" s="21" t="s">
        <v>97</v>
      </c>
      <c r="L82" s="32"/>
    </row>
    <row r="83" spans="2:12" s="1" customFormat="1" ht="6.95" customHeight="1">
      <c r="B83" s="32"/>
      <c r="L83" s="32"/>
    </row>
    <row r="84" spans="2:12" s="1" customFormat="1" ht="12" customHeight="1">
      <c r="B84" s="32"/>
      <c r="C84" s="27" t="s">
        <v>16</v>
      </c>
      <c r="L84" s="32"/>
    </row>
    <row r="85" spans="2:12" s="1" customFormat="1" ht="16.5" customHeight="1">
      <c r="B85" s="32"/>
      <c r="E85" s="253" t="str">
        <f>E7</f>
        <v>PD - Regenerace sídliště Nádražní II etapa - ČÁST A</v>
      </c>
      <c r="F85" s="254"/>
      <c r="G85" s="254"/>
      <c r="H85" s="254"/>
      <c r="L85" s="32"/>
    </row>
    <row r="86" spans="2:12" ht="12" customHeight="1">
      <c r="B86" s="20"/>
      <c r="C86" s="27" t="s">
        <v>95</v>
      </c>
      <c r="L86" s="20"/>
    </row>
    <row r="87" spans="2:12" s="1" customFormat="1" ht="16.5" customHeight="1">
      <c r="B87" s="32"/>
      <c r="E87" s="253" t="s">
        <v>600</v>
      </c>
      <c r="F87" s="252"/>
      <c r="G87" s="252"/>
      <c r="H87" s="252"/>
      <c r="L87" s="32"/>
    </row>
    <row r="88" spans="2:12" s="1" customFormat="1" ht="12" customHeight="1">
      <c r="B88" s="32"/>
      <c r="C88" s="27" t="s">
        <v>602</v>
      </c>
      <c r="L88" s="32"/>
    </row>
    <row r="89" spans="2:12" s="1" customFormat="1" ht="16.5" customHeight="1">
      <c r="B89" s="32"/>
      <c r="E89" s="243" t="str">
        <f>E11</f>
        <v>SO 201 - Most na ulici u Střelnice</v>
      </c>
      <c r="F89" s="252"/>
      <c r="G89" s="252"/>
      <c r="H89" s="252"/>
      <c r="L89" s="32"/>
    </row>
    <row r="90" spans="2:12" s="1" customFormat="1" ht="6.95" customHeight="1">
      <c r="B90" s="32"/>
      <c r="L90" s="32"/>
    </row>
    <row r="91" spans="2:12" s="1" customFormat="1" ht="12" customHeight="1">
      <c r="B91" s="32"/>
      <c r="C91" s="27" t="s">
        <v>20</v>
      </c>
      <c r="F91" s="25" t="str">
        <f>F14</f>
        <v xml:space="preserve"> </v>
      </c>
      <c r="I91" s="27" t="s">
        <v>22</v>
      </c>
      <c r="J91" s="52">
        <f>IF(J14="","",J14)</f>
        <v>45149</v>
      </c>
      <c r="L91" s="32"/>
    </row>
    <row r="92" spans="2:12" s="1" customFormat="1" ht="6.95" customHeight="1">
      <c r="B92" s="32"/>
      <c r="L92" s="32"/>
    </row>
    <row r="93" spans="2:12" s="1" customFormat="1" ht="15.2" customHeight="1">
      <c r="B93" s="32"/>
      <c r="C93" s="27" t="s">
        <v>23</v>
      </c>
      <c r="F93" s="25" t="str">
        <f>E17</f>
        <v xml:space="preserve"> </v>
      </c>
      <c r="I93" s="27" t="s">
        <v>28</v>
      </c>
      <c r="J93" s="30" t="str">
        <f>E23</f>
        <v>Russnák</v>
      </c>
      <c r="L93" s="32"/>
    </row>
    <row r="94" spans="2:12" s="1" customFormat="1" ht="15.2" customHeight="1">
      <c r="B94" s="32"/>
      <c r="C94" s="27" t="s">
        <v>26</v>
      </c>
      <c r="F94" s="25" t="str">
        <f>IF(E20="","",E20)</f>
        <v>Vyplň údaj</v>
      </c>
      <c r="I94" s="27" t="s">
        <v>30</v>
      </c>
      <c r="J94" s="30" t="str">
        <f>E26</f>
        <v>Russnák</v>
      </c>
      <c r="L94" s="32"/>
    </row>
    <row r="95" spans="2:12" s="1" customFormat="1" ht="10.35" customHeight="1">
      <c r="B95" s="32"/>
      <c r="L95" s="32"/>
    </row>
    <row r="96" spans="2:12" s="1" customFormat="1" ht="29.25" customHeight="1">
      <c r="B96" s="32"/>
      <c r="C96" s="105" t="s">
        <v>98</v>
      </c>
      <c r="D96" s="97"/>
      <c r="E96" s="97"/>
      <c r="F96" s="97"/>
      <c r="G96" s="97"/>
      <c r="H96" s="97"/>
      <c r="I96" s="97"/>
      <c r="J96" s="106" t="s">
        <v>99</v>
      </c>
      <c r="K96" s="97"/>
      <c r="L96" s="32"/>
    </row>
    <row r="97" spans="2:47" s="1" customFormat="1" ht="10.35" customHeight="1">
      <c r="B97" s="32"/>
      <c r="L97" s="32"/>
    </row>
    <row r="98" spans="2:47" s="1" customFormat="1" ht="22.9" customHeight="1">
      <c r="B98" s="32"/>
      <c r="C98" s="107" t="s">
        <v>100</v>
      </c>
      <c r="J98" s="66">
        <f>J130</f>
        <v>0</v>
      </c>
      <c r="L98" s="32"/>
      <c r="AU98" s="17" t="s">
        <v>101</v>
      </c>
    </row>
    <row r="99" spans="2:47" s="8" customFormat="1" ht="24.95" customHeight="1">
      <c r="B99" s="108"/>
      <c r="D99" s="109" t="s">
        <v>624</v>
      </c>
      <c r="E99" s="110"/>
      <c r="F99" s="110"/>
      <c r="G99" s="110"/>
      <c r="H99" s="110"/>
      <c r="I99" s="110"/>
      <c r="J99" s="111">
        <f>J131</f>
        <v>0</v>
      </c>
      <c r="L99" s="108"/>
    </row>
    <row r="100" spans="2:47" s="8" customFormat="1" ht="24.95" customHeight="1">
      <c r="B100" s="108"/>
      <c r="D100" s="109" t="s">
        <v>625</v>
      </c>
      <c r="E100" s="110"/>
      <c r="F100" s="110"/>
      <c r="G100" s="110"/>
      <c r="H100" s="110"/>
      <c r="I100" s="110"/>
      <c r="J100" s="111">
        <f>J168</f>
        <v>0</v>
      </c>
      <c r="L100" s="108"/>
    </row>
    <row r="101" spans="2:47" s="8" customFormat="1" ht="24.95" customHeight="1">
      <c r="B101" s="108"/>
      <c r="D101" s="109" t="s">
        <v>626</v>
      </c>
      <c r="E101" s="110"/>
      <c r="F101" s="110"/>
      <c r="G101" s="110"/>
      <c r="H101" s="110"/>
      <c r="I101" s="110"/>
      <c r="J101" s="111">
        <f>J182</f>
        <v>0</v>
      </c>
      <c r="L101" s="108"/>
    </row>
    <row r="102" spans="2:47" s="8" customFormat="1" ht="24.95" customHeight="1">
      <c r="B102" s="108"/>
      <c r="D102" s="109" t="s">
        <v>627</v>
      </c>
      <c r="E102" s="110"/>
      <c r="F102" s="110"/>
      <c r="G102" s="110"/>
      <c r="H102" s="110"/>
      <c r="I102" s="110"/>
      <c r="J102" s="111">
        <f>J186</f>
        <v>0</v>
      </c>
      <c r="L102" s="108"/>
    </row>
    <row r="103" spans="2:47" s="8" customFormat="1" ht="24.95" customHeight="1">
      <c r="B103" s="108"/>
      <c r="D103" s="109" t="s">
        <v>628</v>
      </c>
      <c r="E103" s="110"/>
      <c r="F103" s="110"/>
      <c r="G103" s="110"/>
      <c r="H103" s="110"/>
      <c r="I103" s="110"/>
      <c r="J103" s="111">
        <f>J193</f>
        <v>0</v>
      </c>
      <c r="L103" s="108"/>
    </row>
    <row r="104" spans="2:47" s="8" customFormat="1" ht="24.95" customHeight="1">
      <c r="B104" s="108"/>
      <c r="D104" s="109" t="s">
        <v>629</v>
      </c>
      <c r="E104" s="110"/>
      <c r="F104" s="110"/>
      <c r="G104" s="110"/>
      <c r="H104" s="110"/>
      <c r="I104" s="110"/>
      <c r="J104" s="111">
        <f>J283</f>
        <v>0</v>
      </c>
      <c r="L104" s="108"/>
    </row>
    <row r="105" spans="2:47" s="8" customFormat="1" ht="24.95" customHeight="1">
      <c r="B105" s="108"/>
      <c r="D105" s="109" t="s">
        <v>630</v>
      </c>
      <c r="E105" s="110"/>
      <c r="F105" s="110"/>
      <c r="G105" s="110"/>
      <c r="H105" s="110"/>
      <c r="I105" s="110"/>
      <c r="J105" s="111">
        <f>J357</f>
        <v>0</v>
      </c>
      <c r="L105" s="108"/>
    </row>
    <row r="106" spans="2:47" s="8" customFormat="1" ht="24.95" customHeight="1">
      <c r="B106" s="108"/>
      <c r="D106" s="109" t="s">
        <v>631</v>
      </c>
      <c r="E106" s="110"/>
      <c r="F106" s="110"/>
      <c r="G106" s="110"/>
      <c r="H106" s="110"/>
      <c r="I106" s="110"/>
      <c r="J106" s="111">
        <f>J457</f>
        <v>0</v>
      </c>
      <c r="L106" s="108"/>
    </row>
    <row r="107" spans="2:47" s="8" customFormat="1" ht="24.95" customHeight="1">
      <c r="B107" s="108"/>
      <c r="D107" s="109" t="s">
        <v>632</v>
      </c>
      <c r="E107" s="110"/>
      <c r="F107" s="110"/>
      <c r="G107" s="110"/>
      <c r="H107" s="110"/>
      <c r="I107" s="110"/>
      <c r="J107" s="111">
        <f>J466</f>
        <v>0</v>
      </c>
      <c r="L107" s="108"/>
    </row>
    <row r="108" spans="2:47" s="8" customFormat="1" ht="24.95" customHeight="1">
      <c r="B108" s="108"/>
      <c r="D108" s="109" t="s">
        <v>633</v>
      </c>
      <c r="E108" s="110"/>
      <c r="F108" s="110"/>
      <c r="G108" s="110"/>
      <c r="H108" s="110"/>
      <c r="I108" s="110"/>
      <c r="J108" s="111">
        <f>J469</f>
        <v>0</v>
      </c>
      <c r="L108" s="108"/>
    </row>
    <row r="109" spans="2:47" s="1" customFormat="1" ht="21.75" customHeight="1">
      <c r="B109" s="32"/>
      <c r="L109" s="32"/>
    </row>
    <row r="110" spans="2:47" s="1" customFormat="1" ht="6.95" customHeight="1">
      <c r="B110" s="44"/>
      <c r="C110" s="45"/>
      <c r="D110" s="45"/>
      <c r="E110" s="45"/>
      <c r="F110" s="45"/>
      <c r="G110" s="45"/>
      <c r="H110" s="45"/>
      <c r="I110" s="45"/>
      <c r="J110" s="45"/>
      <c r="K110" s="45"/>
      <c r="L110" s="32"/>
    </row>
    <row r="114" spans="2:12" s="1" customFormat="1" ht="6.95" customHeight="1">
      <c r="B114" s="46"/>
      <c r="C114" s="47"/>
      <c r="D114" s="47"/>
      <c r="E114" s="47"/>
      <c r="F114" s="47"/>
      <c r="G114" s="47"/>
      <c r="H114" s="47"/>
      <c r="I114" s="47"/>
      <c r="J114" s="47"/>
      <c r="K114" s="47"/>
      <c r="L114" s="32"/>
    </row>
    <row r="115" spans="2:12" s="1" customFormat="1" ht="24.95" customHeight="1">
      <c r="B115" s="32"/>
      <c r="C115" s="21" t="s">
        <v>110</v>
      </c>
      <c r="L115" s="32"/>
    </row>
    <row r="116" spans="2:12" s="1" customFormat="1" ht="6.95" customHeight="1">
      <c r="B116" s="32"/>
      <c r="L116" s="32"/>
    </row>
    <row r="117" spans="2:12" s="1" customFormat="1" ht="12" customHeight="1">
      <c r="B117" s="32"/>
      <c r="C117" s="27" t="s">
        <v>16</v>
      </c>
      <c r="L117" s="32"/>
    </row>
    <row r="118" spans="2:12" s="1" customFormat="1" ht="16.5" customHeight="1">
      <c r="B118" s="32"/>
      <c r="E118" s="253" t="str">
        <f>E7</f>
        <v>PD - Regenerace sídliště Nádražní II etapa - ČÁST A</v>
      </c>
      <c r="F118" s="254"/>
      <c r="G118" s="254"/>
      <c r="H118" s="254"/>
      <c r="L118" s="32"/>
    </row>
    <row r="119" spans="2:12" ht="12" customHeight="1">
      <c r="B119" s="20"/>
      <c r="C119" s="27" t="s">
        <v>95</v>
      </c>
      <c r="L119" s="20"/>
    </row>
    <row r="120" spans="2:12" s="1" customFormat="1" ht="16.5" customHeight="1">
      <c r="B120" s="32"/>
      <c r="E120" s="253" t="s">
        <v>600</v>
      </c>
      <c r="F120" s="252"/>
      <c r="G120" s="252"/>
      <c r="H120" s="252"/>
      <c r="L120" s="32"/>
    </row>
    <row r="121" spans="2:12" s="1" customFormat="1" ht="12" customHeight="1">
      <c r="B121" s="32"/>
      <c r="C121" s="27" t="s">
        <v>602</v>
      </c>
      <c r="L121" s="32"/>
    </row>
    <row r="122" spans="2:12" s="1" customFormat="1" ht="16.5" customHeight="1">
      <c r="B122" s="32"/>
      <c r="E122" s="243" t="str">
        <f>E11</f>
        <v>SO 201 - Most na ulici u Střelnice</v>
      </c>
      <c r="F122" s="252"/>
      <c r="G122" s="252"/>
      <c r="H122" s="252"/>
      <c r="L122" s="32"/>
    </row>
    <row r="123" spans="2:12" s="1" customFormat="1" ht="6.95" customHeight="1">
      <c r="B123" s="32"/>
      <c r="L123" s="32"/>
    </row>
    <row r="124" spans="2:12" s="1" customFormat="1" ht="12" customHeight="1">
      <c r="B124" s="32"/>
      <c r="C124" s="27" t="s">
        <v>20</v>
      </c>
      <c r="F124" s="25" t="str">
        <f>F14</f>
        <v xml:space="preserve"> </v>
      </c>
      <c r="I124" s="27" t="s">
        <v>22</v>
      </c>
      <c r="J124" s="52">
        <f>IF(J14="","",J14)</f>
        <v>45149</v>
      </c>
      <c r="L124" s="32"/>
    </row>
    <row r="125" spans="2:12" s="1" customFormat="1" ht="6.95" customHeight="1">
      <c r="B125" s="32"/>
      <c r="L125" s="32"/>
    </row>
    <row r="126" spans="2:12" s="1" customFormat="1" ht="15.2" customHeight="1">
      <c r="B126" s="32"/>
      <c r="C126" s="27" t="s">
        <v>23</v>
      </c>
      <c r="F126" s="25" t="str">
        <f>E17</f>
        <v xml:space="preserve"> </v>
      </c>
      <c r="I126" s="27" t="s">
        <v>28</v>
      </c>
      <c r="J126" s="30" t="str">
        <f>E23</f>
        <v>Russnák</v>
      </c>
      <c r="L126" s="32"/>
    </row>
    <row r="127" spans="2:12" s="1" customFormat="1" ht="15.2" customHeight="1">
      <c r="B127" s="32"/>
      <c r="C127" s="27" t="s">
        <v>26</v>
      </c>
      <c r="F127" s="25" t="str">
        <f>IF(E20="","",E20)</f>
        <v>Vyplň údaj</v>
      </c>
      <c r="I127" s="27" t="s">
        <v>30</v>
      </c>
      <c r="J127" s="30" t="str">
        <f>E26</f>
        <v>Russnák</v>
      </c>
      <c r="L127" s="32"/>
    </row>
    <row r="128" spans="2:12" s="1" customFormat="1" ht="10.35" customHeight="1">
      <c r="B128" s="32"/>
      <c r="L128" s="32"/>
    </row>
    <row r="129" spans="2:65" s="10" customFormat="1" ht="29.25" customHeight="1">
      <c r="B129" s="116"/>
      <c r="C129" s="117" t="s">
        <v>111</v>
      </c>
      <c r="D129" s="118" t="s">
        <v>57</v>
      </c>
      <c r="E129" s="118" t="s">
        <v>53</v>
      </c>
      <c r="F129" s="118" t="s">
        <v>54</v>
      </c>
      <c r="G129" s="118" t="s">
        <v>112</v>
      </c>
      <c r="H129" s="118" t="s">
        <v>113</v>
      </c>
      <c r="I129" s="118" t="s">
        <v>114</v>
      </c>
      <c r="J129" s="118" t="s">
        <v>99</v>
      </c>
      <c r="K129" s="119" t="s">
        <v>115</v>
      </c>
      <c r="L129" s="116"/>
      <c r="M129" s="59" t="s">
        <v>1</v>
      </c>
      <c r="N129" s="60" t="s">
        <v>36</v>
      </c>
      <c r="O129" s="60" t="s">
        <v>116</v>
      </c>
      <c r="P129" s="60" t="s">
        <v>117</v>
      </c>
      <c r="Q129" s="60" t="s">
        <v>118</v>
      </c>
      <c r="R129" s="60" t="s">
        <v>119</v>
      </c>
      <c r="S129" s="60" t="s">
        <v>120</v>
      </c>
      <c r="T129" s="61" t="s">
        <v>121</v>
      </c>
    </row>
    <row r="130" spans="2:65" s="1" customFormat="1" ht="22.9" customHeight="1">
      <c r="B130" s="32"/>
      <c r="C130" s="64" t="s">
        <v>122</v>
      </c>
      <c r="J130" s="120">
        <f>BK130</f>
        <v>0</v>
      </c>
      <c r="L130" s="32"/>
      <c r="M130" s="62"/>
      <c r="N130" s="53"/>
      <c r="O130" s="53"/>
      <c r="P130" s="121">
        <f>P131+P168+P182+P186+P193+P283+P357+P457+P466+P469</f>
        <v>0</v>
      </c>
      <c r="Q130" s="53"/>
      <c r="R130" s="121">
        <f>R131+R168+R182+R186+R193+R283+R357+R457+R466+R469</f>
        <v>831.41574456000001</v>
      </c>
      <c r="S130" s="53"/>
      <c r="T130" s="122">
        <f>T131+T168+T182+T186+T193+T283+T357+T457+T466+T469</f>
        <v>156.64424000000002</v>
      </c>
      <c r="AT130" s="17" t="s">
        <v>71</v>
      </c>
      <c r="AU130" s="17" t="s">
        <v>101</v>
      </c>
      <c r="BK130" s="123">
        <f>BK131+BK168+BK182+BK186+BK193+BK283+BK357+BK457+BK466+BK469</f>
        <v>0</v>
      </c>
    </row>
    <row r="131" spans="2:65" s="11" customFormat="1" ht="25.9" customHeight="1">
      <c r="B131" s="124"/>
      <c r="D131" s="125" t="s">
        <v>71</v>
      </c>
      <c r="E131" s="126" t="s">
        <v>80</v>
      </c>
      <c r="F131" s="126" t="s">
        <v>126</v>
      </c>
      <c r="I131" s="127"/>
      <c r="J131" s="128">
        <f>BK131</f>
        <v>0</v>
      </c>
      <c r="L131" s="124"/>
      <c r="M131" s="129"/>
      <c r="P131" s="130">
        <f>SUM(P132:P167)</f>
        <v>0</v>
      </c>
      <c r="R131" s="130">
        <f>SUM(R132:R167)</f>
        <v>51.030182400000001</v>
      </c>
      <c r="T131" s="131">
        <f>SUM(T132:T167)</f>
        <v>9.1173599999999997</v>
      </c>
      <c r="AR131" s="125" t="s">
        <v>132</v>
      </c>
      <c r="AT131" s="132" t="s">
        <v>71</v>
      </c>
      <c r="AU131" s="132" t="s">
        <v>72</v>
      </c>
      <c r="AY131" s="125" t="s">
        <v>125</v>
      </c>
      <c r="BK131" s="133">
        <f>SUM(BK132:BK167)</f>
        <v>0</v>
      </c>
    </row>
    <row r="132" spans="2:65" s="1" customFormat="1" ht="16.5" customHeight="1">
      <c r="B132" s="136"/>
      <c r="C132" s="137" t="s">
        <v>80</v>
      </c>
      <c r="D132" s="137" t="s">
        <v>127</v>
      </c>
      <c r="E132" s="138" t="s">
        <v>634</v>
      </c>
      <c r="F132" s="139" t="s">
        <v>635</v>
      </c>
      <c r="G132" s="140" t="s">
        <v>130</v>
      </c>
      <c r="H132" s="141">
        <v>45.36</v>
      </c>
      <c r="I132" s="142"/>
      <c r="J132" s="143">
        <f>ROUND(I132*H132,2)</f>
        <v>0</v>
      </c>
      <c r="K132" s="139" t="s">
        <v>131</v>
      </c>
      <c r="L132" s="32"/>
      <c r="M132" s="144" t="s">
        <v>1</v>
      </c>
      <c r="N132" s="145" t="s">
        <v>37</v>
      </c>
      <c r="P132" s="146">
        <f>O132*H132</f>
        <v>0</v>
      </c>
      <c r="Q132" s="146">
        <v>0</v>
      </c>
      <c r="R132" s="146">
        <f>Q132*H132</f>
        <v>0</v>
      </c>
      <c r="S132" s="146">
        <v>9.8000000000000004E-2</v>
      </c>
      <c r="T132" s="147">
        <f>S132*H132</f>
        <v>4.4452800000000003</v>
      </c>
      <c r="AR132" s="148" t="s">
        <v>132</v>
      </c>
      <c r="AT132" s="148" t="s">
        <v>127</v>
      </c>
      <c r="AU132" s="148" t="s">
        <v>80</v>
      </c>
      <c r="AY132" s="17" t="s">
        <v>125</v>
      </c>
      <c r="BE132" s="149">
        <f>IF(N132="základní",J132,0)</f>
        <v>0</v>
      </c>
      <c r="BF132" s="149">
        <f>IF(N132="snížená",J132,0)</f>
        <v>0</v>
      </c>
      <c r="BG132" s="149">
        <f>IF(N132="zákl. přenesená",J132,0)</f>
        <v>0</v>
      </c>
      <c r="BH132" s="149">
        <f>IF(N132="sníž. přenesená",J132,0)</f>
        <v>0</v>
      </c>
      <c r="BI132" s="149">
        <f>IF(N132="nulová",J132,0)</f>
        <v>0</v>
      </c>
      <c r="BJ132" s="17" t="s">
        <v>80</v>
      </c>
      <c r="BK132" s="149">
        <f>ROUND(I132*H132,2)</f>
        <v>0</v>
      </c>
      <c r="BL132" s="17" t="s">
        <v>132</v>
      </c>
      <c r="BM132" s="148" t="s">
        <v>636</v>
      </c>
    </row>
    <row r="133" spans="2:65" s="1" customFormat="1" ht="19.5">
      <c r="B133" s="32"/>
      <c r="D133" s="150" t="s">
        <v>134</v>
      </c>
      <c r="F133" s="151" t="s">
        <v>637</v>
      </c>
      <c r="I133" s="152"/>
      <c r="L133" s="32"/>
      <c r="M133" s="153"/>
      <c r="T133" s="56"/>
      <c r="AT133" s="17" t="s">
        <v>134</v>
      </c>
      <c r="AU133" s="17" t="s">
        <v>80</v>
      </c>
    </row>
    <row r="134" spans="2:65" s="12" customFormat="1">
      <c r="B134" s="157"/>
      <c r="D134" s="150" t="s">
        <v>140</v>
      </c>
      <c r="E134" s="158" t="s">
        <v>1</v>
      </c>
      <c r="F134" s="159" t="s">
        <v>638</v>
      </c>
      <c r="H134" s="160">
        <v>45.36</v>
      </c>
      <c r="I134" s="161"/>
      <c r="L134" s="157"/>
      <c r="M134" s="162"/>
      <c r="T134" s="163"/>
      <c r="AT134" s="158" t="s">
        <v>140</v>
      </c>
      <c r="AU134" s="158" t="s">
        <v>80</v>
      </c>
      <c r="AV134" s="12" t="s">
        <v>82</v>
      </c>
      <c r="AW134" s="12" t="s">
        <v>29</v>
      </c>
      <c r="AX134" s="12" t="s">
        <v>80</v>
      </c>
      <c r="AY134" s="158" t="s">
        <v>125</v>
      </c>
    </row>
    <row r="135" spans="2:65" s="1" customFormat="1" ht="16.5" customHeight="1">
      <c r="B135" s="136"/>
      <c r="C135" s="137" t="s">
        <v>82</v>
      </c>
      <c r="D135" s="137" t="s">
        <v>127</v>
      </c>
      <c r="E135" s="138" t="s">
        <v>639</v>
      </c>
      <c r="F135" s="139" t="s">
        <v>640</v>
      </c>
      <c r="G135" s="140" t="s">
        <v>641</v>
      </c>
      <c r="H135" s="141">
        <v>45.36</v>
      </c>
      <c r="I135" s="142"/>
      <c r="J135" s="143">
        <f>ROUND(I135*H135,2)</f>
        <v>0</v>
      </c>
      <c r="K135" s="139" t="s">
        <v>131</v>
      </c>
      <c r="L135" s="32"/>
      <c r="M135" s="144" t="s">
        <v>1</v>
      </c>
      <c r="N135" s="145" t="s">
        <v>37</v>
      </c>
      <c r="P135" s="146">
        <f>O135*H135</f>
        <v>0</v>
      </c>
      <c r="Q135" s="146">
        <v>4.0000000000000003E-5</v>
      </c>
      <c r="R135" s="146">
        <f>Q135*H135</f>
        <v>1.8144000000000001E-3</v>
      </c>
      <c r="S135" s="146">
        <v>0.10299999999999999</v>
      </c>
      <c r="T135" s="147">
        <f>S135*H135</f>
        <v>4.6720799999999993</v>
      </c>
      <c r="AR135" s="148" t="s">
        <v>132</v>
      </c>
      <c r="AT135" s="148" t="s">
        <v>127</v>
      </c>
      <c r="AU135" s="148" t="s">
        <v>80</v>
      </c>
      <c r="AY135" s="17" t="s">
        <v>125</v>
      </c>
      <c r="BE135" s="149">
        <f>IF(N135="základní",J135,0)</f>
        <v>0</v>
      </c>
      <c r="BF135" s="149">
        <f>IF(N135="snížená",J135,0)</f>
        <v>0</v>
      </c>
      <c r="BG135" s="149">
        <f>IF(N135="zákl. přenesená",J135,0)</f>
        <v>0</v>
      </c>
      <c r="BH135" s="149">
        <f>IF(N135="sníž. přenesená",J135,0)</f>
        <v>0</v>
      </c>
      <c r="BI135" s="149">
        <f>IF(N135="nulová",J135,0)</f>
        <v>0</v>
      </c>
      <c r="BJ135" s="17" t="s">
        <v>80</v>
      </c>
      <c r="BK135" s="149">
        <f>ROUND(I135*H135,2)</f>
        <v>0</v>
      </c>
      <c r="BL135" s="17" t="s">
        <v>132</v>
      </c>
      <c r="BM135" s="148" t="s">
        <v>642</v>
      </c>
    </row>
    <row r="136" spans="2:65" s="1" customFormat="1">
      <c r="B136" s="32"/>
      <c r="D136" s="150" t="s">
        <v>134</v>
      </c>
      <c r="F136" s="151" t="s">
        <v>640</v>
      </c>
      <c r="I136" s="152"/>
      <c r="L136" s="32"/>
      <c r="M136" s="153"/>
      <c r="T136" s="56"/>
      <c r="AT136" s="17" t="s">
        <v>134</v>
      </c>
      <c r="AU136" s="17" t="s">
        <v>80</v>
      </c>
    </row>
    <row r="137" spans="2:65" s="12" customFormat="1">
      <c r="B137" s="157"/>
      <c r="D137" s="150" t="s">
        <v>140</v>
      </c>
      <c r="E137" s="158" t="s">
        <v>1</v>
      </c>
      <c r="F137" s="159" t="s">
        <v>638</v>
      </c>
      <c r="H137" s="160">
        <v>45.36</v>
      </c>
      <c r="I137" s="161"/>
      <c r="L137" s="157"/>
      <c r="M137" s="162"/>
      <c r="T137" s="163"/>
      <c r="AT137" s="158" t="s">
        <v>140</v>
      </c>
      <c r="AU137" s="158" t="s">
        <v>80</v>
      </c>
      <c r="AV137" s="12" t="s">
        <v>82</v>
      </c>
      <c r="AW137" s="12" t="s">
        <v>29</v>
      </c>
      <c r="AX137" s="12" t="s">
        <v>80</v>
      </c>
      <c r="AY137" s="158" t="s">
        <v>125</v>
      </c>
    </row>
    <row r="138" spans="2:65" s="1" customFormat="1" ht="16.5" customHeight="1">
      <c r="B138" s="136"/>
      <c r="C138" s="137" t="s">
        <v>149</v>
      </c>
      <c r="D138" s="137" t="s">
        <v>127</v>
      </c>
      <c r="E138" s="138" t="s">
        <v>643</v>
      </c>
      <c r="F138" s="139" t="s">
        <v>644</v>
      </c>
      <c r="G138" s="140" t="s">
        <v>178</v>
      </c>
      <c r="H138" s="141">
        <v>20</v>
      </c>
      <c r="I138" s="142"/>
      <c r="J138" s="143">
        <f>ROUND(I138*H138,2)</f>
        <v>0</v>
      </c>
      <c r="K138" s="139" t="s">
        <v>131</v>
      </c>
      <c r="L138" s="32"/>
      <c r="M138" s="144" t="s">
        <v>1</v>
      </c>
      <c r="N138" s="145" t="s">
        <v>37</v>
      </c>
      <c r="P138" s="146">
        <f>O138*H138</f>
        <v>0</v>
      </c>
      <c r="Q138" s="146">
        <v>2.6980000000000001E-2</v>
      </c>
      <c r="R138" s="146">
        <f>Q138*H138</f>
        <v>0.53959999999999997</v>
      </c>
      <c r="S138" s="146">
        <v>0</v>
      </c>
      <c r="T138" s="147">
        <f>S138*H138</f>
        <v>0</v>
      </c>
      <c r="AR138" s="148" t="s">
        <v>132</v>
      </c>
      <c r="AT138" s="148" t="s">
        <v>127</v>
      </c>
      <c r="AU138" s="148" t="s">
        <v>80</v>
      </c>
      <c r="AY138" s="17" t="s">
        <v>125</v>
      </c>
      <c r="BE138" s="149">
        <f>IF(N138="základní",J138,0)</f>
        <v>0</v>
      </c>
      <c r="BF138" s="149">
        <f>IF(N138="snížená",J138,0)</f>
        <v>0</v>
      </c>
      <c r="BG138" s="149">
        <f>IF(N138="zákl. přenesená",J138,0)</f>
        <v>0</v>
      </c>
      <c r="BH138" s="149">
        <f>IF(N138="sníž. přenesená",J138,0)</f>
        <v>0</v>
      </c>
      <c r="BI138" s="149">
        <f>IF(N138="nulová",J138,0)</f>
        <v>0</v>
      </c>
      <c r="BJ138" s="17" t="s">
        <v>80</v>
      </c>
      <c r="BK138" s="149">
        <f>ROUND(I138*H138,2)</f>
        <v>0</v>
      </c>
      <c r="BL138" s="17" t="s">
        <v>132</v>
      </c>
      <c r="BM138" s="148" t="s">
        <v>645</v>
      </c>
    </row>
    <row r="139" spans="2:65" s="1" customFormat="1">
      <c r="B139" s="32"/>
      <c r="D139" s="150" t="s">
        <v>134</v>
      </c>
      <c r="F139" s="151" t="s">
        <v>646</v>
      </c>
      <c r="I139" s="152"/>
      <c r="L139" s="32"/>
      <c r="M139" s="153"/>
      <c r="T139" s="56"/>
      <c r="AT139" s="17" t="s">
        <v>134</v>
      </c>
      <c r="AU139" s="17" t="s">
        <v>80</v>
      </c>
    </row>
    <row r="140" spans="2:65" s="1" customFormat="1" ht="16.5" customHeight="1">
      <c r="B140" s="136"/>
      <c r="C140" s="137" t="s">
        <v>132</v>
      </c>
      <c r="D140" s="137" t="s">
        <v>127</v>
      </c>
      <c r="E140" s="138" t="s">
        <v>647</v>
      </c>
      <c r="F140" s="139" t="s">
        <v>648</v>
      </c>
      <c r="G140" s="140" t="s">
        <v>649</v>
      </c>
      <c r="H140" s="141">
        <v>17.5</v>
      </c>
      <c r="I140" s="142"/>
      <c r="J140" s="143">
        <f>ROUND(I140*H140,2)</f>
        <v>0</v>
      </c>
      <c r="K140" s="139" t="s">
        <v>131</v>
      </c>
      <c r="L140" s="32"/>
      <c r="M140" s="144" t="s">
        <v>1</v>
      </c>
      <c r="N140" s="145" t="s">
        <v>37</v>
      </c>
      <c r="P140" s="146">
        <f>O140*H140</f>
        <v>0</v>
      </c>
      <c r="Q140" s="146">
        <v>0</v>
      </c>
      <c r="R140" s="146">
        <f>Q140*H140</f>
        <v>0</v>
      </c>
      <c r="S140" s="146">
        <v>0</v>
      </c>
      <c r="T140" s="147">
        <f>S140*H140</f>
        <v>0</v>
      </c>
      <c r="AR140" s="148" t="s">
        <v>132</v>
      </c>
      <c r="AT140" s="148" t="s">
        <v>127</v>
      </c>
      <c r="AU140" s="148" t="s">
        <v>80</v>
      </c>
      <c r="AY140" s="17" t="s">
        <v>125</v>
      </c>
      <c r="BE140" s="149">
        <f>IF(N140="základní",J140,0)</f>
        <v>0</v>
      </c>
      <c r="BF140" s="149">
        <f>IF(N140="snížená",J140,0)</f>
        <v>0</v>
      </c>
      <c r="BG140" s="149">
        <f>IF(N140="zákl. přenesená",J140,0)</f>
        <v>0</v>
      </c>
      <c r="BH140" s="149">
        <f>IF(N140="sníž. přenesená",J140,0)</f>
        <v>0</v>
      </c>
      <c r="BI140" s="149">
        <f>IF(N140="nulová",J140,0)</f>
        <v>0</v>
      </c>
      <c r="BJ140" s="17" t="s">
        <v>80</v>
      </c>
      <c r="BK140" s="149">
        <f>ROUND(I140*H140,2)</f>
        <v>0</v>
      </c>
      <c r="BL140" s="17" t="s">
        <v>132</v>
      </c>
      <c r="BM140" s="148" t="s">
        <v>650</v>
      </c>
    </row>
    <row r="141" spans="2:65" s="1" customFormat="1">
      <c r="B141" s="32"/>
      <c r="D141" s="150" t="s">
        <v>134</v>
      </c>
      <c r="F141" s="151" t="s">
        <v>648</v>
      </c>
      <c r="I141" s="152"/>
      <c r="L141" s="32"/>
      <c r="M141" s="153"/>
      <c r="T141" s="56"/>
      <c r="AT141" s="17" t="s">
        <v>134</v>
      </c>
      <c r="AU141" s="17" t="s">
        <v>80</v>
      </c>
    </row>
    <row r="142" spans="2:65" s="12" customFormat="1">
      <c r="B142" s="157"/>
      <c r="D142" s="150" t="s">
        <v>140</v>
      </c>
      <c r="E142" s="158" t="s">
        <v>590</v>
      </c>
      <c r="F142" s="159" t="s">
        <v>651</v>
      </c>
      <c r="H142" s="160">
        <v>17.5</v>
      </c>
      <c r="I142" s="161"/>
      <c r="L142" s="157"/>
      <c r="M142" s="162"/>
      <c r="T142" s="163"/>
      <c r="AT142" s="158" t="s">
        <v>140</v>
      </c>
      <c r="AU142" s="158" t="s">
        <v>80</v>
      </c>
      <c r="AV142" s="12" t="s">
        <v>82</v>
      </c>
      <c r="AW142" s="12" t="s">
        <v>29</v>
      </c>
      <c r="AX142" s="12" t="s">
        <v>80</v>
      </c>
      <c r="AY142" s="158" t="s">
        <v>125</v>
      </c>
    </row>
    <row r="143" spans="2:65" s="1" customFormat="1" ht="16.5" customHeight="1">
      <c r="B143" s="136"/>
      <c r="C143" s="171" t="s">
        <v>168</v>
      </c>
      <c r="D143" s="171" t="s">
        <v>217</v>
      </c>
      <c r="E143" s="172" t="s">
        <v>652</v>
      </c>
      <c r="F143" s="173" t="s">
        <v>653</v>
      </c>
      <c r="G143" s="174" t="s">
        <v>530</v>
      </c>
      <c r="H143" s="175">
        <v>42</v>
      </c>
      <c r="I143" s="176"/>
      <c r="J143" s="177">
        <f>ROUND(I143*H143,2)</f>
        <v>0</v>
      </c>
      <c r="K143" s="139" t="s">
        <v>131</v>
      </c>
      <c r="L143" s="178"/>
      <c r="M143" s="179" t="s">
        <v>1</v>
      </c>
      <c r="N143" s="180" t="s">
        <v>37</v>
      </c>
      <c r="P143" s="146">
        <f>O143*H143</f>
        <v>0</v>
      </c>
      <c r="Q143" s="146">
        <v>1</v>
      </c>
      <c r="R143" s="146">
        <f>Q143*H143</f>
        <v>42</v>
      </c>
      <c r="S143" s="146">
        <v>0</v>
      </c>
      <c r="T143" s="147">
        <f>S143*H143</f>
        <v>0</v>
      </c>
      <c r="AR143" s="148" t="s">
        <v>191</v>
      </c>
      <c r="AT143" s="148" t="s">
        <v>217</v>
      </c>
      <c r="AU143" s="148" t="s">
        <v>80</v>
      </c>
      <c r="AY143" s="17" t="s">
        <v>125</v>
      </c>
      <c r="BE143" s="149">
        <f>IF(N143="základní",J143,0)</f>
        <v>0</v>
      </c>
      <c r="BF143" s="149">
        <f>IF(N143="snížená",J143,0)</f>
        <v>0</v>
      </c>
      <c r="BG143" s="149">
        <f>IF(N143="zákl. přenesená",J143,0)</f>
        <v>0</v>
      </c>
      <c r="BH143" s="149">
        <f>IF(N143="sníž. přenesená",J143,0)</f>
        <v>0</v>
      </c>
      <c r="BI143" s="149">
        <f>IF(N143="nulová",J143,0)</f>
        <v>0</v>
      </c>
      <c r="BJ143" s="17" t="s">
        <v>80</v>
      </c>
      <c r="BK143" s="149">
        <f>ROUND(I143*H143,2)</f>
        <v>0</v>
      </c>
      <c r="BL143" s="17" t="s">
        <v>132</v>
      </c>
      <c r="BM143" s="148" t="s">
        <v>654</v>
      </c>
    </row>
    <row r="144" spans="2:65" s="1" customFormat="1">
      <c r="B144" s="32"/>
      <c r="D144" s="150" t="s">
        <v>134</v>
      </c>
      <c r="F144" s="151" t="s">
        <v>653</v>
      </c>
      <c r="I144" s="152"/>
      <c r="L144" s="32"/>
      <c r="M144" s="153"/>
      <c r="T144" s="56"/>
      <c r="AT144" s="17" t="s">
        <v>134</v>
      </c>
      <c r="AU144" s="17" t="s">
        <v>80</v>
      </c>
    </row>
    <row r="145" spans="2:65" s="12" customFormat="1">
      <c r="B145" s="157"/>
      <c r="D145" s="150" t="s">
        <v>140</v>
      </c>
      <c r="E145" s="158" t="s">
        <v>1</v>
      </c>
      <c r="F145" s="159" t="s">
        <v>655</v>
      </c>
      <c r="H145" s="160">
        <v>42</v>
      </c>
      <c r="I145" s="161"/>
      <c r="L145" s="157"/>
      <c r="M145" s="162"/>
      <c r="T145" s="163"/>
      <c r="AT145" s="158" t="s">
        <v>140</v>
      </c>
      <c r="AU145" s="158" t="s">
        <v>80</v>
      </c>
      <c r="AV145" s="12" t="s">
        <v>82</v>
      </c>
      <c r="AW145" s="12" t="s">
        <v>29</v>
      </c>
      <c r="AX145" s="12" t="s">
        <v>80</v>
      </c>
      <c r="AY145" s="158" t="s">
        <v>125</v>
      </c>
    </row>
    <row r="146" spans="2:65" s="1" customFormat="1" ht="16.5" customHeight="1">
      <c r="B146" s="136"/>
      <c r="C146" s="137" t="s">
        <v>175</v>
      </c>
      <c r="D146" s="137" t="s">
        <v>127</v>
      </c>
      <c r="E146" s="138" t="s">
        <v>656</v>
      </c>
      <c r="F146" s="139" t="s">
        <v>657</v>
      </c>
      <c r="G146" s="140" t="s">
        <v>194</v>
      </c>
      <c r="H146" s="141">
        <v>17.5</v>
      </c>
      <c r="I146" s="142"/>
      <c r="J146" s="143">
        <f>ROUND(I146*H146,2)</f>
        <v>0</v>
      </c>
      <c r="K146" s="139" t="s">
        <v>131</v>
      </c>
      <c r="L146" s="32"/>
      <c r="M146" s="144" t="s">
        <v>1</v>
      </c>
      <c r="N146" s="145" t="s">
        <v>37</v>
      </c>
      <c r="P146" s="146">
        <f>O146*H146</f>
        <v>0</v>
      </c>
      <c r="Q146" s="146">
        <v>0</v>
      </c>
      <c r="R146" s="146">
        <f>Q146*H146</f>
        <v>0</v>
      </c>
      <c r="S146" s="146">
        <v>0</v>
      </c>
      <c r="T146" s="147">
        <f>S146*H146</f>
        <v>0</v>
      </c>
      <c r="AR146" s="148" t="s">
        <v>132</v>
      </c>
      <c r="AT146" s="148" t="s">
        <v>127</v>
      </c>
      <c r="AU146" s="148" t="s">
        <v>80</v>
      </c>
      <c r="AY146" s="17" t="s">
        <v>125</v>
      </c>
      <c r="BE146" s="149">
        <f>IF(N146="základní",J146,0)</f>
        <v>0</v>
      </c>
      <c r="BF146" s="149">
        <f>IF(N146="snížená",J146,0)</f>
        <v>0</v>
      </c>
      <c r="BG146" s="149">
        <f>IF(N146="zákl. přenesená",J146,0)</f>
        <v>0</v>
      </c>
      <c r="BH146" s="149">
        <f>IF(N146="sníž. přenesená",J146,0)</f>
        <v>0</v>
      </c>
      <c r="BI146" s="149">
        <f>IF(N146="nulová",J146,0)</f>
        <v>0</v>
      </c>
      <c r="BJ146" s="17" t="s">
        <v>80</v>
      </c>
      <c r="BK146" s="149">
        <f>ROUND(I146*H146,2)</f>
        <v>0</v>
      </c>
      <c r="BL146" s="17" t="s">
        <v>132</v>
      </c>
      <c r="BM146" s="148" t="s">
        <v>658</v>
      </c>
    </row>
    <row r="147" spans="2:65" s="1" customFormat="1" ht="19.5">
      <c r="B147" s="32"/>
      <c r="D147" s="150" t="s">
        <v>134</v>
      </c>
      <c r="F147" s="151" t="s">
        <v>659</v>
      </c>
      <c r="I147" s="152"/>
      <c r="L147" s="32"/>
      <c r="M147" s="153"/>
      <c r="T147" s="56"/>
      <c r="AT147" s="17" t="s">
        <v>134</v>
      </c>
      <c r="AU147" s="17" t="s">
        <v>80</v>
      </c>
    </row>
    <row r="148" spans="2:65" s="12" customFormat="1">
      <c r="B148" s="157"/>
      <c r="D148" s="150" t="s">
        <v>140</v>
      </c>
      <c r="E148" s="158" t="s">
        <v>1</v>
      </c>
      <c r="F148" s="159" t="s">
        <v>590</v>
      </c>
      <c r="H148" s="160">
        <v>17.5</v>
      </c>
      <c r="I148" s="161"/>
      <c r="L148" s="157"/>
      <c r="M148" s="162"/>
      <c r="T148" s="163"/>
      <c r="AT148" s="158" t="s">
        <v>140</v>
      </c>
      <c r="AU148" s="158" t="s">
        <v>80</v>
      </c>
      <c r="AV148" s="12" t="s">
        <v>82</v>
      </c>
      <c r="AW148" s="12" t="s">
        <v>29</v>
      </c>
      <c r="AX148" s="12" t="s">
        <v>80</v>
      </c>
      <c r="AY148" s="158" t="s">
        <v>125</v>
      </c>
    </row>
    <row r="149" spans="2:65" s="1" customFormat="1" ht="16.5" customHeight="1">
      <c r="B149" s="136"/>
      <c r="C149" s="137" t="s">
        <v>184</v>
      </c>
      <c r="D149" s="137" t="s">
        <v>127</v>
      </c>
      <c r="E149" s="138" t="s">
        <v>660</v>
      </c>
      <c r="F149" s="139" t="s">
        <v>661</v>
      </c>
      <c r="G149" s="140" t="s">
        <v>178</v>
      </c>
      <c r="H149" s="141">
        <v>20.399999999999999</v>
      </c>
      <c r="I149" s="142"/>
      <c r="J149" s="143">
        <f>ROUND(I149*H149,2)</f>
        <v>0</v>
      </c>
      <c r="K149" s="139" t="s">
        <v>131</v>
      </c>
      <c r="L149" s="32"/>
      <c r="M149" s="144" t="s">
        <v>1</v>
      </c>
      <c r="N149" s="145" t="s">
        <v>37</v>
      </c>
      <c r="P149" s="146">
        <f>O149*H149</f>
        <v>0</v>
      </c>
      <c r="Q149" s="146">
        <v>9.2000000000000003E-4</v>
      </c>
      <c r="R149" s="146">
        <f>Q149*H149</f>
        <v>1.8768E-2</v>
      </c>
      <c r="S149" s="146">
        <v>0</v>
      </c>
      <c r="T149" s="147">
        <f>S149*H149</f>
        <v>0</v>
      </c>
      <c r="AR149" s="148" t="s">
        <v>132</v>
      </c>
      <c r="AT149" s="148" t="s">
        <v>127</v>
      </c>
      <c r="AU149" s="148" t="s">
        <v>80</v>
      </c>
      <c r="AY149" s="17" t="s">
        <v>125</v>
      </c>
      <c r="BE149" s="149">
        <f>IF(N149="základní",J149,0)</f>
        <v>0</v>
      </c>
      <c r="BF149" s="149">
        <f>IF(N149="snížená",J149,0)</f>
        <v>0</v>
      </c>
      <c r="BG149" s="149">
        <f>IF(N149="zákl. přenesená",J149,0)</f>
        <v>0</v>
      </c>
      <c r="BH149" s="149">
        <f>IF(N149="sníž. přenesená",J149,0)</f>
        <v>0</v>
      </c>
      <c r="BI149" s="149">
        <f>IF(N149="nulová",J149,0)</f>
        <v>0</v>
      </c>
      <c r="BJ149" s="17" t="s">
        <v>80</v>
      </c>
      <c r="BK149" s="149">
        <f>ROUND(I149*H149,2)</f>
        <v>0</v>
      </c>
      <c r="BL149" s="17" t="s">
        <v>132</v>
      </c>
      <c r="BM149" s="148" t="s">
        <v>662</v>
      </c>
    </row>
    <row r="150" spans="2:65" s="1" customFormat="1">
      <c r="B150" s="32"/>
      <c r="D150" s="150" t="s">
        <v>134</v>
      </c>
      <c r="F150" s="151" t="s">
        <v>663</v>
      </c>
      <c r="I150" s="152"/>
      <c r="L150" s="32"/>
      <c r="M150" s="153"/>
      <c r="T150" s="56"/>
      <c r="AT150" s="17" t="s">
        <v>134</v>
      </c>
      <c r="AU150" s="17" t="s">
        <v>80</v>
      </c>
    </row>
    <row r="151" spans="2:65" s="12" customFormat="1">
      <c r="B151" s="157"/>
      <c r="D151" s="150" t="s">
        <v>140</v>
      </c>
      <c r="E151" s="158" t="s">
        <v>1</v>
      </c>
      <c r="F151" s="159" t="s">
        <v>664</v>
      </c>
      <c r="H151" s="160">
        <v>20.399999999999999</v>
      </c>
      <c r="I151" s="161"/>
      <c r="L151" s="157"/>
      <c r="M151" s="162"/>
      <c r="T151" s="163"/>
      <c r="AT151" s="158" t="s">
        <v>140</v>
      </c>
      <c r="AU151" s="158" t="s">
        <v>80</v>
      </c>
      <c r="AV151" s="12" t="s">
        <v>82</v>
      </c>
      <c r="AW151" s="12" t="s">
        <v>29</v>
      </c>
      <c r="AX151" s="12" t="s">
        <v>80</v>
      </c>
      <c r="AY151" s="158" t="s">
        <v>125</v>
      </c>
    </row>
    <row r="152" spans="2:65" s="1" customFormat="1" ht="16.5" customHeight="1">
      <c r="B152" s="136"/>
      <c r="C152" s="171" t="s">
        <v>191</v>
      </c>
      <c r="D152" s="171" t="s">
        <v>217</v>
      </c>
      <c r="E152" s="172" t="s">
        <v>665</v>
      </c>
      <c r="F152" s="173" t="s">
        <v>666</v>
      </c>
      <c r="G152" s="174" t="s">
        <v>178</v>
      </c>
      <c r="H152" s="175">
        <v>20</v>
      </c>
      <c r="I152" s="176"/>
      <c r="J152" s="177">
        <f>ROUND(I152*H152,2)</f>
        <v>0</v>
      </c>
      <c r="K152" s="139" t="s">
        <v>131</v>
      </c>
      <c r="L152" s="178"/>
      <c r="M152" s="179" t="s">
        <v>1</v>
      </c>
      <c r="N152" s="180" t="s">
        <v>37</v>
      </c>
      <c r="P152" s="146">
        <f>O152*H152</f>
        <v>0</v>
      </c>
      <c r="Q152" s="146">
        <v>1.6000000000000001E-3</v>
      </c>
      <c r="R152" s="146">
        <f>Q152*H152</f>
        <v>3.2000000000000001E-2</v>
      </c>
      <c r="S152" s="146">
        <v>0</v>
      </c>
      <c r="T152" s="147">
        <f>S152*H152</f>
        <v>0</v>
      </c>
      <c r="AR152" s="148" t="s">
        <v>191</v>
      </c>
      <c r="AT152" s="148" t="s">
        <v>217</v>
      </c>
      <c r="AU152" s="148" t="s">
        <v>80</v>
      </c>
      <c r="AY152" s="17" t="s">
        <v>125</v>
      </c>
      <c r="BE152" s="149">
        <f>IF(N152="základní",J152,0)</f>
        <v>0</v>
      </c>
      <c r="BF152" s="149">
        <f>IF(N152="snížená",J152,0)</f>
        <v>0</v>
      </c>
      <c r="BG152" s="149">
        <f>IF(N152="zákl. přenesená",J152,0)</f>
        <v>0</v>
      </c>
      <c r="BH152" s="149">
        <f>IF(N152="sníž. přenesená",J152,0)</f>
        <v>0</v>
      </c>
      <c r="BI152" s="149">
        <f>IF(N152="nulová",J152,0)</f>
        <v>0</v>
      </c>
      <c r="BJ152" s="17" t="s">
        <v>80</v>
      </c>
      <c r="BK152" s="149">
        <f>ROUND(I152*H152,2)</f>
        <v>0</v>
      </c>
      <c r="BL152" s="17" t="s">
        <v>132</v>
      </c>
      <c r="BM152" s="148" t="s">
        <v>667</v>
      </c>
    </row>
    <row r="153" spans="2:65" s="1" customFormat="1">
      <c r="B153" s="32"/>
      <c r="D153" s="150" t="s">
        <v>134</v>
      </c>
      <c r="F153" s="151" t="s">
        <v>666</v>
      </c>
      <c r="I153" s="152"/>
      <c r="L153" s="32"/>
      <c r="M153" s="153"/>
      <c r="T153" s="56"/>
      <c r="AT153" s="17" t="s">
        <v>134</v>
      </c>
      <c r="AU153" s="17" t="s">
        <v>80</v>
      </c>
    </row>
    <row r="154" spans="2:65" s="1" customFormat="1" ht="16.5" customHeight="1">
      <c r="B154" s="136"/>
      <c r="C154" s="171" t="s">
        <v>200</v>
      </c>
      <c r="D154" s="171" t="s">
        <v>217</v>
      </c>
      <c r="E154" s="172" t="s">
        <v>668</v>
      </c>
      <c r="F154" s="173" t="s">
        <v>669</v>
      </c>
      <c r="G154" s="174" t="s">
        <v>530</v>
      </c>
      <c r="H154" s="175">
        <v>4.5</v>
      </c>
      <c r="I154" s="176"/>
      <c r="J154" s="177">
        <f>ROUND(I154*H154,2)</f>
        <v>0</v>
      </c>
      <c r="K154" s="139" t="s">
        <v>131</v>
      </c>
      <c r="L154" s="178"/>
      <c r="M154" s="179" t="s">
        <v>1</v>
      </c>
      <c r="N154" s="180" t="s">
        <v>37</v>
      </c>
      <c r="P154" s="146">
        <f>O154*H154</f>
        <v>0</v>
      </c>
      <c r="Q154" s="146">
        <v>1</v>
      </c>
      <c r="R154" s="146">
        <f>Q154*H154</f>
        <v>4.5</v>
      </c>
      <c r="S154" s="146">
        <v>0</v>
      </c>
      <c r="T154" s="147">
        <f>S154*H154</f>
        <v>0</v>
      </c>
      <c r="AR154" s="148" t="s">
        <v>191</v>
      </c>
      <c r="AT154" s="148" t="s">
        <v>217</v>
      </c>
      <c r="AU154" s="148" t="s">
        <v>80</v>
      </c>
      <c r="AY154" s="17" t="s">
        <v>125</v>
      </c>
      <c r="BE154" s="149">
        <f>IF(N154="základní",J154,0)</f>
        <v>0</v>
      </c>
      <c r="BF154" s="149">
        <f>IF(N154="snížená",J154,0)</f>
        <v>0</v>
      </c>
      <c r="BG154" s="149">
        <f>IF(N154="zákl. přenesená",J154,0)</f>
        <v>0</v>
      </c>
      <c r="BH154" s="149">
        <f>IF(N154="sníž. přenesená",J154,0)</f>
        <v>0</v>
      </c>
      <c r="BI154" s="149">
        <f>IF(N154="nulová",J154,0)</f>
        <v>0</v>
      </c>
      <c r="BJ154" s="17" t="s">
        <v>80</v>
      </c>
      <c r="BK154" s="149">
        <f>ROUND(I154*H154,2)</f>
        <v>0</v>
      </c>
      <c r="BL154" s="17" t="s">
        <v>132</v>
      </c>
      <c r="BM154" s="148" t="s">
        <v>670</v>
      </c>
    </row>
    <row r="155" spans="2:65" s="1" customFormat="1">
      <c r="B155" s="32"/>
      <c r="D155" s="150" t="s">
        <v>134</v>
      </c>
      <c r="F155" s="151" t="s">
        <v>669</v>
      </c>
      <c r="I155" s="152"/>
      <c r="L155" s="32"/>
      <c r="M155" s="153"/>
      <c r="T155" s="56"/>
      <c r="AT155" s="17" t="s">
        <v>134</v>
      </c>
      <c r="AU155" s="17" t="s">
        <v>80</v>
      </c>
    </row>
    <row r="156" spans="2:65" s="12" customFormat="1">
      <c r="B156" s="157"/>
      <c r="D156" s="150" t="s">
        <v>140</v>
      </c>
      <c r="E156" s="158" t="s">
        <v>1</v>
      </c>
      <c r="F156" s="159" t="s">
        <v>671</v>
      </c>
      <c r="H156" s="160">
        <v>4.5</v>
      </c>
      <c r="I156" s="161"/>
      <c r="L156" s="157"/>
      <c r="M156" s="162"/>
      <c r="T156" s="163"/>
      <c r="AT156" s="158" t="s">
        <v>140</v>
      </c>
      <c r="AU156" s="158" t="s">
        <v>80</v>
      </c>
      <c r="AV156" s="12" t="s">
        <v>82</v>
      </c>
      <c r="AW156" s="12" t="s">
        <v>29</v>
      </c>
      <c r="AX156" s="12" t="s">
        <v>80</v>
      </c>
      <c r="AY156" s="158" t="s">
        <v>125</v>
      </c>
    </row>
    <row r="157" spans="2:65" s="1" customFormat="1" ht="16.5" customHeight="1">
      <c r="B157" s="136"/>
      <c r="C157" s="137" t="s">
        <v>209</v>
      </c>
      <c r="D157" s="137" t="s">
        <v>127</v>
      </c>
      <c r="E157" s="138" t="s">
        <v>672</v>
      </c>
      <c r="F157" s="139" t="s">
        <v>673</v>
      </c>
      <c r="G157" s="140" t="s">
        <v>130</v>
      </c>
      <c r="H157" s="141">
        <v>45</v>
      </c>
      <c r="I157" s="142"/>
      <c r="J157" s="143">
        <f>ROUND(I157*H157,2)</f>
        <v>0</v>
      </c>
      <c r="K157" s="139" t="s">
        <v>131</v>
      </c>
      <c r="L157" s="32"/>
      <c r="M157" s="144" t="s">
        <v>1</v>
      </c>
      <c r="N157" s="145" t="s">
        <v>37</v>
      </c>
      <c r="P157" s="146">
        <f>O157*H157</f>
        <v>0</v>
      </c>
      <c r="Q157" s="146">
        <v>0</v>
      </c>
      <c r="R157" s="146">
        <f>Q157*H157</f>
        <v>0</v>
      </c>
      <c r="S157" s="146">
        <v>0</v>
      </c>
      <c r="T157" s="147">
        <f>S157*H157</f>
        <v>0</v>
      </c>
      <c r="AR157" s="148" t="s">
        <v>132</v>
      </c>
      <c r="AT157" s="148" t="s">
        <v>127</v>
      </c>
      <c r="AU157" s="148" t="s">
        <v>80</v>
      </c>
      <c r="AY157" s="17" t="s">
        <v>125</v>
      </c>
      <c r="BE157" s="149">
        <f>IF(N157="základní",J157,0)</f>
        <v>0</v>
      </c>
      <c r="BF157" s="149">
        <f>IF(N157="snížená",J157,0)</f>
        <v>0</v>
      </c>
      <c r="BG157" s="149">
        <f>IF(N157="zákl. přenesená",J157,0)</f>
        <v>0</v>
      </c>
      <c r="BH157" s="149">
        <f>IF(N157="sníž. přenesená",J157,0)</f>
        <v>0</v>
      </c>
      <c r="BI157" s="149">
        <f>IF(N157="nulová",J157,0)</f>
        <v>0</v>
      </c>
      <c r="BJ157" s="17" t="s">
        <v>80</v>
      </c>
      <c r="BK157" s="149">
        <f>ROUND(I157*H157,2)</f>
        <v>0</v>
      </c>
      <c r="BL157" s="17" t="s">
        <v>132</v>
      </c>
      <c r="BM157" s="148" t="s">
        <v>674</v>
      </c>
    </row>
    <row r="158" spans="2:65" s="1" customFormat="1">
      <c r="B158" s="32"/>
      <c r="D158" s="150" t="s">
        <v>134</v>
      </c>
      <c r="F158" s="151" t="s">
        <v>675</v>
      </c>
      <c r="I158" s="152"/>
      <c r="L158" s="32"/>
      <c r="M158" s="153"/>
      <c r="T158" s="56"/>
      <c r="AT158" s="17" t="s">
        <v>134</v>
      </c>
      <c r="AU158" s="17" t="s">
        <v>80</v>
      </c>
    </row>
    <row r="159" spans="2:65" s="12" customFormat="1">
      <c r="B159" s="157"/>
      <c r="D159" s="150" t="s">
        <v>140</v>
      </c>
      <c r="E159" s="158" t="s">
        <v>1</v>
      </c>
      <c r="F159" s="159" t="s">
        <v>606</v>
      </c>
      <c r="H159" s="160">
        <v>45</v>
      </c>
      <c r="I159" s="161"/>
      <c r="L159" s="157"/>
      <c r="M159" s="162"/>
      <c r="T159" s="163"/>
      <c r="AT159" s="158" t="s">
        <v>140</v>
      </c>
      <c r="AU159" s="158" t="s">
        <v>80</v>
      </c>
      <c r="AV159" s="12" t="s">
        <v>82</v>
      </c>
      <c r="AW159" s="12" t="s">
        <v>29</v>
      </c>
      <c r="AX159" s="12" t="s">
        <v>80</v>
      </c>
      <c r="AY159" s="158" t="s">
        <v>125</v>
      </c>
    </row>
    <row r="160" spans="2:65" s="1" customFormat="1" ht="16.5" customHeight="1">
      <c r="B160" s="136"/>
      <c r="C160" s="171" t="s">
        <v>216</v>
      </c>
      <c r="D160" s="171" t="s">
        <v>217</v>
      </c>
      <c r="E160" s="172" t="s">
        <v>676</v>
      </c>
      <c r="F160" s="173" t="s">
        <v>677</v>
      </c>
      <c r="G160" s="174" t="s">
        <v>530</v>
      </c>
      <c r="H160" s="175">
        <v>3.9380000000000002</v>
      </c>
      <c r="I160" s="176"/>
      <c r="J160" s="177">
        <f>ROUND(I160*H160,2)</f>
        <v>0</v>
      </c>
      <c r="K160" s="139" t="s">
        <v>131</v>
      </c>
      <c r="L160" s="178"/>
      <c r="M160" s="179" t="s">
        <v>1</v>
      </c>
      <c r="N160" s="180" t="s">
        <v>37</v>
      </c>
      <c r="P160" s="146">
        <f>O160*H160</f>
        <v>0</v>
      </c>
      <c r="Q160" s="146">
        <v>1</v>
      </c>
      <c r="R160" s="146">
        <f>Q160*H160</f>
        <v>3.9380000000000002</v>
      </c>
      <c r="S160" s="146">
        <v>0</v>
      </c>
      <c r="T160" s="147">
        <f>S160*H160</f>
        <v>0</v>
      </c>
      <c r="AR160" s="148" t="s">
        <v>191</v>
      </c>
      <c r="AT160" s="148" t="s">
        <v>217</v>
      </c>
      <c r="AU160" s="148" t="s">
        <v>80</v>
      </c>
      <c r="AY160" s="17" t="s">
        <v>125</v>
      </c>
      <c r="BE160" s="149">
        <f>IF(N160="základní",J160,0)</f>
        <v>0</v>
      </c>
      <c r="BF160" s="149">
        <f>IF(N160="snížená",J160,0)</f>
        <v>0</v>
      </c>
      <c r="BG160" s="149">
        <f>IF(N160="zákl. přenesená",J160,0)</f>
        <v>0</v>
      </c>
      <c r="BH160" s="149">
        <f>IF(N160="sníž. přenesená",J160,0)</f>
        <v>0</v>
      </c>
      <c r="BI160" s="149">
        <f>IF(N160="nulová",J160,0)</f>
        <v>0</v>
      </c>
      <c r="BJ160" s="17" t="s">
        <v>80</v>
      </c>
      <c r="BK160" s="149">
        <f>ROUND(I160*H160,2)</f>
        <v>0</v>
      </c>
      <c r="BL160" s="17" t="s">
        <v>132</v>
      </c>
      <c r="BM160" s="148" t="s">
        <v>678</v>
      </c>
    </row>
    <row r="161" spans="2:65" s="1" customFormat="1">
      <c r="B161" s="32"/>
      <c r="D161" s="150" t="s">
        <v>134</v>
      </c>
      <c r="F161" s="151" t="s">
        <v>677</v>
      </c>
      <c r="I161" s="152"/>
      <c r="L161" s="32"/>
      <c r="M161" s="153"/>
      <c r="T161" s="56"/>
      <c r="AT161" s="17" t="s">
        <v>134</v>
      </c>
      <c r="AU161" s="17" t="s">
        <v>80</v>
      </c>
    </row>
    <row r="162" spans="2:65" s="12" customFormat="1">
      <c r="B162" s="157"/>
      <c r="D162" s="150" t="s">
        <v>140</v>
      </c>
      <c r="E162" s="158" t="s">
        <v>1</v>
      </c>
      <c r="F162" s="159" t="s">
        <v>679</v>
      </c>
      <c r="H162" s="160">
        <v>3.9380000000000002</v>
      </c>
      <c r="I162" s="161"/>
      <c r="L162" s="157"/>
      <c r="M162" s="162"/>
      <c r="T162" s="163"/>
      <c r="AT162" s="158" t="s">
        <v>140</v>
      </c>
      <c r="AU162" s="158" t="s">
        <v>80</v>
      </c>
      <c r="AV162" s="12" t="s">
        <v>82</v>
      </c>
      <c r="AW162" s="12" t="s">
        <v>29</v>
      </c>
      <c r="AX162" s="12" t="s">
        <v>80</v>
      </c>
      <c r="AY162" s="158" t="s">
        <v>125</v>
      </c>
    </row>
    <row r="163" spans="2:65" s="1" customFormat="1" ht="21.75" customHeight="1">
      <c r="B163" s="136"/>
      <c r="C163" s="137" t="s">
        <v>222</v>
      </c>
      <c r="D163" s="137" t="s">
        <v>127</v>
      </c>
      <c r="E163" s="138" t="s">
        <v>680</v>
      </c>
      <c r="F163" s="139" t="s">
        <v>681</v>
      </c>
      <c r="G163" s="140" t="s">
        <v>530</v>
      </c>
      <c r="H163" s="141">
        <v>96.694999999999993</v>
      </c>
      <c r="I163" s="142"/>
      <c r="J163" s="143">
        <f>ROUND(I163*H163,2)</f>
        <v>0</v>
      </c>
      <c r="K163" s="139" t="s">
        <v>131</v>
      </c>
      <c r="L163" s="32"/>
      <c r="M163" s="144" t="s">
        <v>1</v>
      </c>
      <c r="N163" s="145" t="s">
        <v>37</v>
      </c>
      <c r="P163" s="146">
        <f>O163*H163</f>
        <v>0</v>
      </c>
      <c r="Q163" s="146">
        <v>0</v>
      </c>
      <c r="R163" s="146">
        <f>Q163*H163</f>
        <v>0</v>
      </c>
      <c r="S163" s="146">
        <v>0</v>
      </c>
      <c r="T163" s="147">
        <f>S163*H163</f>
        <v>0</v>
      </c>
      <c r="AR163" s="148" t="s">
        <v>132</v>
      </c>
      <c r="AT163" s="148" t="s">
        <v>127</v>
      </c>
      <c r="AU163" s="148" t="s">
        <v>80</v>
      </c>
      <c r="AY163" s="17" t="s">
        <v>125</v>
      </c>
      <c r="BE163" s="149">
        <f>IF(N163="základní",J163,0)</f>
        <v>0</v>
      </c>
      <c r="BF163" s="149">
        <f>IF(N163="snížená",J163,0)</f>
        <v>0</v>
      </c>
      <c r="BG163" s="149">
        <f>IF(N163="zákl. přenesená",J163,0)</f>
        <v>0</v>
      </c>
      <c r="BH163" s="149">
        <f>IF(N163="sníž. přenesená",J163,0)</f>
        <v>0</v>
      </c>
      <c r="BI163" s="149">
        <f>IF(N163="nulová",J163,0)</f>
        <v>0</v>
      </c>
      <c r="BJ163" s="17" t="s">
        <v>80</v>
      </c>
      <c r="BK163" s="149">
        <f>ROUND(I163*H163,2)</f>
        <v>0</v>
      </c>
      <c r="BL163" s="17" t="s">
        <v>132</v>
      </c>
      <c r="BM163" s="148" t="s">
        <v>682</v>
      </c>
    </row>
    <row r="164" spans="2:65" s="1" customFormat="1" ht="19.5">
      <c r="B164" s="32"/>
      <c r="D164" s="150" t="s">
        <v>134</v>
      </c>
      <c r="F164" s="151" t="s">
        <v>683</v>
      </c>
      <c r="I164" s="152"/>
      <c r="L164" s="32"/>
      <c r="M164" s="153"/>
      <c r="T164" s="56"/>
      <c r="AT164" s="17" t="s">
        <v>134</v>
      </c>
      <c r="AU164" s="17" t="s">
        <v>80</v>
      </c>
    </row>
    <row r="165" spans="2:65" s="12" customFormat="1">
      <c r="B165" s="157"/>
      <c r="D165" s="150" t="s">
        <v>140</v>
      </c>
      <c r="E165" s="158" t="s">
        <v>1</v>
      </c>
      <c r="F165" s="159" t="s">
        <v>684</v>
      </c>
      <c r="H165" s="160">
        <v>22.32</v>
      </c>
      <c r="I165" s="161"/>
      <c r="L165" s="157"/>
      <c r="M165" s="162"/>
      <c r="T165" s="163"/>
      <c r="AT165" s="158" t="s">
        <v>140</v>
      </c>
      <c r="AU165" s="158" t="s">
        <v>80</v>
      </c>
      <c r="AV165" s="12" t="s">
        <v>82</v>
      </c>
      <c r="AW165" s="12" t="s">
        <v>29</v>
      </c>
      <c r="AX165" s="12" t="s">
        <v>72</v>
      </c>
      <c r="AY165" s="158" t="s">
        <v>125</v>
      </c>
    </row>
    <row r="166" spans="2:65" s="12" customFormat="1">
      <c r="B166" s="157"/>
      <c r="D166" s="150" t="s">
        <v>140</v>
      </c>
      <c r="E166" s="158" t="s">
        <v>1</v>
      </c>
      <c r="F166" s="159" t="s">
        <v>685</v>
      </c>
      <c r="H166" s="160">
        <v>74.375</v>
      </c>
      <c r="I166" s="161"/>
      <c r="L166" s="157"/>
      <c r="M166" s="162"/>
      <c r="T166" s="163"/>
      <c r="AT166" s="158" t="s">
        <v>140</v>
      </c>
      <c r="AU166" s="158" t="s">
        <v>80</v>
      </c>
      <c r="AV166" s="12" t="s">
        <v>82</v>
      </c>
      <c r="AW166" s="12" t="s">
        <v>29</v>
      </c>
      <c r="AX166" s="12" t="s">
        <v>72</v>
      </c>
      <c r="AY166" s="158" t="s">
        <v>125</v>
      </c>
    </row>
    <row r="167" spans="2:65" s="13" customFormat="1">
      <c r="B167" s="164"/>
      <c r="D167" s="150" t="s">
        <v>140</v>
      </c>
      <c r="E167" s="165" t="s">
        <v>1</v>
      </c>
      <c r="F167" s="166" t="s">
        <v>142</v>
      </c>
      <c r="H167" s="167">
        <v>96.694999999999993</v>
      </c>
      <c r="I167" s="168"/>
      <c r="L167" s="164"/>
      <c r="M167" s="169"/>
      <c r="T167" s="170"/>
      <c r="AT167" s="165" t="s">
        <v>140</v>
      </c>
      <c r="AU167" s="165" t="s">
        <v>80</v>
      </c>
      <c r="AV167" s="13" t="s">
        <v>132</v>
      </c>
      <c r="AW167" s="13" t="s">
        <v>29</v>
      </c>
      <c r="AX167" s="13" t="s">
        <v>80</v>
      </c>
      <c r="AY167" s="165" t="s">
        <v>125</v>
      </c>
    </row>
    <row r="168" spans="2:65" s="11" customFormat="1" ht="25.9" customHeight="1">
      <c r="B168" s="124"/>
      <c r="D168" s="125" t="s">
        <v>71</v>
      </c>
      <c r="E168" s="126" t="s">
        <v>82</v>
      </c>
      <c r="F168" s="126" t="s">
        <v>686</v>
      </c>
      <c r="I168" s="127"/>
      <c r="J168" s="128">
        <f>BK168</f>
        <v>0</v>
      </c>
      <c r="L168" s="124"/>
      <c r="M168" s="129"/>
      <c r="P168" s="130">
        <f>SUM(P169:P181)</f>
        <v>0</v>
      </c>
      <c r="R168" s="130">
        <f>SUM(R169:R181)</f>
        <v>3.6959203799999996</v>
      </c>
      <c r="T168" s="131">
        <f>SUM(T169:T181)</f>
        <v>0</v>
      </c>
      <c r="AR168" s="125" t="s">
        <v>132</v>
      </c>
      <c r="AT168" s="132" t="s">
        <v>71</v>
      </c>
      <c r="AU168" s="132" t="s">
        <v>72</v>
      </c>
      <c r="AY168" s="125" t="s">
        <v>125</v>
      </c>
      <c r="BK168" s="133">
        <f>SUM(BK169:BK181)</f>
        <v>0</v>
      </c>
    </row>
    <row r="169" spans="2:65" s="1" customFormat="1" ht="16.5" customHeight="1">
      <c r="B169" s="136"/>
      <c r="C169" s="137" t="s">
        <v>230</v>
      </c>
      <c r="D169" s="137" t="s">
        <v>127</v>
      </c>
      <c r="E169" s="138" t="s">
        <v>687</v>
      </c>
      <c r="F169" s="139" t="s">
        <v>688</v>
      </c>
      <c r="G169" s="140" t="s">
        <v>689</v>
      </c>
      <c r="H169" s="141">
        <v>3.5089999999999999</v>
      </c>
      <c r="I169" s="142"/>
      <c r="J169" s="143">
        <f>ROUND(I169*H169,2)</f>
        <v>0</v>
      </c>
      <c r="K169" s="139" t="s">
        <v>131</v>
      </c>
      <c r="L169" s="32"/>
      <c r="M169" s="144" t="s">
        <v>1</v>
      </c>
      <c r="N169" s="145" t="s">
        <v>37</v>
      </c>
      <c r="P169" s="146">
        <f>O169*H169</f>
        <v>0</v>
      </c>
      <c r="Q169" s="146">
        <v>1.0382199999999999</v>
      </c>
      <c r="R169" s="146">
        <f>Q169*H169</f>
        <v>3.6431139799999994</v>
      </c>
      <c r="S169" s="146">
        <v>0</v>
      </c>
      <c r="T169" s="147">
        <f>S169*H169</f>
        <v>0</v>
      </c>
      <c r="AR169" s="148" t="s">
        <v>132</v>
      </c>
      <c r="AT169" s="148" t="s">
        <v>127</v>
      </c>
      <c r="AU169" s="148" t="s">
        <v>80</v>
      </c>
      <c r="AY169" s="17" t="s">
        <v>125</v>
      </c>
      <c r="BE169" s="149">
        <f>IF(N169="základní",J169,0)</f>
        <v>0</v>
      </c>
      <c r="BF169" s="149">
        <f>IF(N169="snížená",J169,0)</f>
        <v>0</v>
      </c>
      <c r="BG169" s="149">
        <f>IF(N169="zákl. přenesená",J169,0)</f>
        <v>0</v>
      </c>
      <c r="BH169" s="149">
        <f>IF(N169="sníž. přenesená",J169,0)</f>
        <v>0</v>
      </c>
      <c r="BI169" s="149">
        <f>IF(N169="nulová",J169,0)</f>
        <v>0</v>
      </c>
      <c r="BJ169" s="17" t="s">
        <v>80</v>
      </c>
      <c r="BK169" s="149">
        <f>ROUND(I169*H169,2)</f>
        <v>0</v>
      </c>
      <c r="BL169" s="17" t="s">
        <v>132</v>
      </c>
      <c r="BM169" s="148" t="s">
        <v>690</v>
      </c>
    </row>
    <row r="170" spans="2:65" s="1" customFormat="1">
      <c r="B170" s="32"/>
      <c r="D170" s="150" t="s">
        <v>134</v>
      </c>
      <c r="F170" s="151" t="s">
        <v>688</v>
      </c>
      <c r="I170" s="152"/>
      <c r="L170" s="32"/>
      <c r="M170" s="153"/>
      <c r="T170" s="56"/>
      <c r="AT170" s="17" t="s">
        <v>134</v>
      </c>
      <c r="AU170" s="17" t="s">
        <v>80</v>
      </c>
    </row>
    <row r="171" spans="2:65" s="12" customFormat="1">
      <c r="B171" s="157"/>
      <c r="D171" s="150" t="s">
        <v>140</v>
      </c>
      <c r="E171" s="158" t="s">
        <v>691</v>
      </c>
      <c r="F171" s="159" t="s">
        <v>692</v>
      </c>
      <c r="H171" s="160">
        <v>3.5089999999999999</v>
      </c>
      <c r="I171" s="161"/>
      <c r="L171" s="157"/>
      <c r="M171" s="162"/>
      <c r="T171" s="163"/>
      <c r="AT171" s="158" t="s">
        <v>140</v>
      </c>
      <c r="AU171" s="158" t="s">
        <v>80</v>
      </c>
      <c r="AV171" s="12" t="s">
        <v>82</v>
      </c>
      <c r="AW171" s="12" t="s">
        <v>29</v>
      </c>
      <c r="AX171" s="12" t="s">
        <v>80</v>
      </c>
      <c r="AY171" s="158" t="s">
        <v>125</v>
      </c>
    </row>
    <row r="172" spans="2:65" s="1" customFormat="1" ht="16.5" customHeight="1">
      <c r="B172" s="136"/>
      <c r="C172" s="137" t="s">
        <v>238</v>
      </c>
      <c r="D172" s="137" t="s">
        <v>127</v>
      </c>
      <c r="E172" s="138" t="s">
        <v>693</v>
      </c>
      <c r="F172" s="139" t="s">
        <v>694</v>
      </c>
      <c r="G172" s="140" t="s">
        <v>130</v>
      </c>
      <c r="H172" s="141">
        <v>35.68</v>
      </c>
      <c r="I172" s="142"/>
      <c r="J172" s="143">
        <f>ROUND(I172*H172,2)</f>
        <v>0</v>
      </c>
      <c r="K172" s="139" t="s">
        <v>131</v>
      </c>
      <c r="L172" s="32"/>
      <c r="M172" s="144" t="s">
        <v>1</v>
      </c>
      <c r="N172" s="145" t="s">
        <v>37</v>
      </c>
      <c r="P172" s="146">
        <f>O172*H172</f>
        <v>0</v>
      </c>
      <c r="Q172" s="146">
        <v>1.4400000000000001E-3</v>
      </c>
      <c r="R172" s="146">
        <f>Q172*H172</f>
        <v>5.13792E-2</v>
      </c>
      <c r="S172" s="146">
        <v>0</v>
      </c>
      <c r="T172" s="147">
        <f>S172*H172</f>
        <v>0</v>
      </c>
      <c r="AR172" s="148" t="s">
        <v>132</v>
      </c>
      <c r="AT172" s="148" t="s">
        <v>127</v>
      </c>
      <c r="AU172" s="148" t="s">
        <v>80</v>
      </c>
      <c r="AY172" s="17" t="s">
        <v>125</v>
      </c>
      <c r="BE172" s="149">
        <f>IF(N172="základní",J172,0)</f>
        <v>0</v>
      </c>
      <c r="BF172" s="149">
        <f>IF(N172="snížená",J172,0)</f>
        <v>0</v>
      </c>
      <c r="BG172" s="149">
        <f>IF(N172="zákl. přenesená",J172,0)</f>
        <v>0</v>
      </c>
      <c r="BH172" s="149">
        <f>IF(N172="sníž. přenesená",J172,0)</f>
        <v>0</v>
      </c>
      <c r="BI172" s="149">
        <f>IF(N172="nulová",J172,0)</f>
        <v>0</v>
      </c>
      <c r="BJ172" s="17" t="s">
        <v>80</v>
      </c>
      <c r="BK172" s="149">
        <f>ROUND(I172*H172,2)</f>
        <v>0</v>
      </c>
      <c r="BL172" s="17" t="s">
        <v>132</v>
      </c>
      <c r="BM172" s="148" t="s">
        <v>695</v>
      </c>
    </row>
    <row r="173" spans="2:65" s="1" customFormat="1">
      <c r="B173" s="32"/>
      <c r="D173" s="150" t="s">
        <v>134</v>
      </c>
      <c r="F173" s="151" t="s">
        <v>696</v>
      </c>
      <c r="I173" s="152"/>
      <c r="L173" s="32"/>
      <c r="M173" s="153"/>
      <c r="T173" s="56"/>
      <c r="AT173" s="17" t="s">
        <v>134</v>
      </c>
      <c r="AU173" s="17" t="s">
        <v>80</v>
      </c>
    </row>
    <row r="174" spans="2:65" s="12" customFormat="1">
      <c r="B174" s="157"/>
      <c r="D174" s="150" t="s">
        <v>140</v>
      </c>
      <c r="E174" s="158" t="s">
        <v>1</v>
      </c>
      <c r="F174" s="159" t="s">
        <v>697</v>
      </c>
      <c r="H174" s="160">
        <v>6.88</v>
      </c>
      <c r="I174" s="161"/>
      <c r="L174" s="157"/>
      <c r="M174" s="162"/>
      <c r="T174" s="163"/>
      <c r="AT174" s="158" t="s">
        <v>140</v>
      </c>
      <c r="AU174" s="158" t="s">
        <v>80</v>
      </c>
      <c r="AV174" s="12" t="s">
        <v>82</v>
      </c>
      <c r="AW174" s="12" t="s">
        <v>29</v>
      </c>
      <c r="AX174" s="12" t="s">
        <v>72</v>
      </c>
      <c r="AY174" s="158" t="s">
        <v>125</v>
      </c>
    </row>
    <row r="175" spans="2:65" s="12" customFormat="1">
      <c r="B175" s="157"/>
      <c r="D175" s="150" t="s">
        <v>140</v>
      </c>
      <c r="E175" s="158" t="s">
        <v>1</v>
      </c>
      <c r="F175" s="159" t="s">
        <v>698</v>
      </c>
      <c r="H175" s="160">
        <v>28.8</v>
      </c>
      <c r="I175" s="161"/>
      <c r="L175" s="157"/>
      <c r="M175" s="162"/>
      <c r="T175" s="163"/>
      <c r="AT175" s="158" t="s">
        <v>140</v>
      </c>
      <c r="AU175" s="158" t="s">
        <v>80</v>
      </c>
      <c r="AV175" s="12" t="s">
        <v>82</v>
      </c>
      <c r="AW175" s="12" t="s">
        <v>29</v>
      </c>
      <c r="AX175" s="12" t="s">
        <v>72</v>
      </c>
      <c r="AY175" s="158" t="s">
        <v>125</v>
      </c>
    </row>
    <row r="176" spans="2:65" s="13" customFormat="1">
      <c r="B176" s="164"/>
      <c r="D176" s="150" t="s">
        <v>140</v>
      </c>
      <c r="E176" s="165" t="s">
        <v>1</v>
      </c>
      <c r="F176" s="166" t="s">
        <v>142</v>
      </c>
      <c r="H176" s="167">
        <v>35.68</v>
      </c>
      <c r="I176" s="168"/>
      <c r="L176" s="164"/>
      <c r="M176" s="169"/>
      <c r="T176" s="170"/>
      <c r="AT176" s="165" t="s">
        <v>140</v>
      </c>
      <c r="AU176" s="165" t="s">
        <v>80</v>
      </c>
      <c r="AV176" s="13" t="s">
        <v>132</v>
      </c>
      <c r="AW176" s="13" t="s">
        <v>29</v>
      </c>
      <c r="AX176" s="13" t="s">
        <v>80</v>
      </c>
      <c r="AY176" s="165" t="s">
        <v>125</v>
      </c>
    </row>
    <row r="177" spans="2:65" s="1" customFormat="1" ht="16.5" customHeight="1">
      <c r="B177" s="136"/>
      <c r="C177" s="137" t="s">
        <v>8</v>
      </c>
      <c r="D177" s="137" t="s">
        <v>127</v>
      </c>
      <c r="E177" s="138" t="s">
        <v>699</v>
      </c>
      <c r="F177" s="139" t="s">
        <v>700</v>
      </c>
      <c r="G177" s="140" t="s">
        <v>130</v>
      </c>
      <c r="H177" s="141">
        <v>35.68</v>
      </c>
      <c r="I177" s="142"/>
      <c r="J177" s="143">
        <f>ROUND(I177*H177,2)</f>
        <v>0</v>
      </c>
      <c r="K177" s="139" t="s">
        <v>131</v>
      </c>
      <c r="L177" s="32"/>
      <c r="M177" s="144" t="s">
        <v>1</v>
      </c>
      <c r="N177" s="145" t="s">
        <v>37</v>
      </c>
      <c r="P177" s="146">
        <f>O177*H177</f>
        <v>0</v>
      </c>
      <c r="Q177" s="146">
        <v>4.0000000000000003E-5</v>
      </c>
      <c r="R177" s="146">
        <f>Q177*H177</f>
        <v>1.4272000000000002E-3</v>
      </c>
      <c r="S177" s="146">
        <v>0</v>
      </c>
      <c r="T177" s="147">
        <f>S177*H177</f>
        <v>0</v>
      </c>
      <c r="AR177" s="148" t="s">
        <v>132</v>
      </c>
      <c r="AT177" s="148" t="s">
        <v>127</v>
      </c>
      <c r="AU177" s="148" t="s">
        <v>80</v>
      </c>
      <c r="AY177" s="17" t="s">
        <v>125</v>
      </c>
      <c r="BE177" s="149">
        <f>IF(N177="základní",J177,0)</f>
        <v>0</v>
      </c>
      <c r="BF177" s="149">
        <f>IF(N177="snížená",J177,0)</f>
        <v>0</v>
      </c>
      <c r="BG177" s="149">
        <f>IF(N177="zákl. přenesená",J177,0)</f>
        <v>0</v>
      </c>
      <c r="BH177" s="149">
        <f>IF(N177="sníž. přenesená",J177,0)</f>
        <v>0</v>
      </c>
      <c r="BI177" s="149">
        <f>IF(N177="nulová",J177,0)</f>
        <v>0</v>
      </c>
      <c r="BJ177" s="17" t="s">
        <v>80</v>
      </c>
      <c r="BK177" s="149">
        <f>ROUND(I177*H177,2)</f>
        <v>0</v>
      </c>
      <c r="BL177" s="17" t="s">
        <v>132</v>
      </c>
      <c r="BM177" s="148" t="s">
        <v>701</v>
      </c>
    </row>
    <row r="178" spans="2:65" s="1" customFormat="1">
      <c r="B178" s="32"/>
      <c r="D178" s="150" t="s">
        <v>134</v>
      </c>
      <c r="F178" s="151" t="s">
        <v>702</v>
      </c>
      <c r="I178" s="152"/>
      <c r="L178" s="32"/>
      <c r="M178" s="153"/>
      <c r="T178" s="56"/>
      <c r="AT178" s="17" t="s">
        <v>134</v>
      </c>
      <c r="AU178" s="17" t="s">
        <v>80</v>
      </c>
    </row>
    <row r="179" spans="2:65" s="1" customFormat="1" ht="16.5" customHeight="1">
      <c r="B179" s="136"/>
      <c r="C179" s="137" t="s">
        <v>255</v>
      </c>
      <c r="D179" s="137" t="s">
        <v>127</v>
      </c>
      <c r="E179" s="138" t="s">
        <v>703</v>
      </c>
      <c r="F179" s="139" t="s">
        <v>704</v>
      </c>
      <c r="G179" s="140" t="s">
        <v>130</v>
      </c>
      <c r="H179" s="141">
        <v>47.6</v>
      </c>
      <c r="I179" s="142"/>
      <c r="J179" s="143">
        <f>ROUND(I179*H179,2)</f>
        <v>0</v>
      </c>
      <c r="K179" s="139" t="s">
        <v>131</v>
      </c>
      <c r="L179" s="32"/>
      <c r="M179" s="144" t="s">
        <v>1</v>
      </c>
      <c r="N179" s="145" t="s">
        <v>37</v>
      </c>
      <c r="P179" s="146">
        <f>O179*H179</f>
        <v>0</v>
      </c>
      <c r="Q179" s="146">
        <v>0</v>
      </c>
      <c r="R179" s="146">
        <f>Q179*H179</f>
        <v>0</v>
      </c>
      <c r="S179" s="146">
        <v>0</v>
      </c>
      <c r="T179" s="147">
        <f>S179*H179</f>
        <v>0</v>
      </c>
      <c r="AR179" s="148" t="s">
        <v>132</v>
      </c>
      <c r="AT179" s="148" t="s">
        <v>127</v>
      </c>
      <c r="AU179" s="148" t="s">
        <v>80</v>
      </c>
      <c r="AY179" s="17" t="s">
        <v>125</v>
      </c>
      <c r="BE179" s="149">
        <f>IF(N179="základní",J179,0)</f>
        <v>0</v>
      </c>
      <c r="BF179" s="149">
        <f>IF(N179="snížená",J179,0)</f>
        <v>0</v>
      </c>
      <c r="BG179" s="149">
        <f>IF(N179="zákl. přenesená",J179,0)</f>
        <v>0</v>
      </c>
      <c r="BH179" s="149">
        <f>IF(N179="sníž. přenesená",J179,0)</f>
        <v>0</v>
      </c>
      <c r="BI179" s="149">
        <f>IF(N179="nulová",J179,0)</f>
        <v>0</v>
      </c>
      <c r="BJ179" s="17" t="s">
        <v>80</v>
      </c>
      <c r="BK179" s="149">
        <f>ROUND(I179*H179,2)</f>
        <v>0</v>
      </c>
      <c r="BL179" s="17" t="s">
        <v>132</v>
      </c>
      <c r="BM179" s="148" t="s">
        <v>705</v>
      </c>
    </row>
    <row r="180" spans="2:65" s="1" customFormat="1">
      <c r="B180" s="32"/>
      <c r="D180" s="150" t="s">
        <v>134</v>
      </c>
      <c r="F180" s="151" t="s">
        <v>706</v>
      </c>
      <c r="I180" s="152"/>
      <c r="L180" s="32"/>
      <c r="M180" s="153"/>
      <c r="T180" s="56"/>
      <c r="AT180" s="17" t="s">
        <v>134</v>
      </c>
      <c r="AU180" s="17" t="s">
        <v>80</v>
      </c>
    </row>
    <row r="181" spans="2:65" s="12" customFormat="1">
      <c r="B181" s="157"/>
      <c r="D181" s="150" t="s">
        <v>140</v>
      </c>
      <c r="E181" s="158" t="s">
        <v>1</v>
      </c>
      <c r="F181" s="159" t="s">
        <v>707</v>
      </c>
      <c r="H181" s="160">
        <v>47.6</v>
      </c>
      <c r="I181" s="161"/>
      <c r="L181" s="157"/>
      <c r="M181" s="162"/>
      <c r="T181" s="163"/>
      <c r="AT181" s="158" t="s">
        <v>140</v>
      </c>
      <c r="AU181" s="158" t="s">
        <v>80</v>
      </c>
      <c r="AV181" s="12" t="s">
        <v>82</v>
      </c>
      <c r="AW181" s="12" t="s">
        <v>29</v>
      </c>
      <c r="AX181" s="12" t="s">
        <v>80</v>
      </c>
      <c r="AY181" s="158" t="s">
        <v>125</v>
      </c>
    </row>
    <row r="182" spans="2:65" s="11" customFormat="1" ht="25.9" customHeight="1">
      <c r="B182" s="124"/>
      <c r="D182" s="125" t="s">
        <v>71</v>
      </c>
      <c r="E182" s="126" t="s">
        <v>149</v>
      </c>
      <c r="F182" s="126" t="s">
        <v>708</v>
      </c>
      <c r="I182" s="127"/>
      <c r="J182" s="128">
        <f>BK182</f>
        <v>0</v>
      </c>
      <c r="L182" s="124"/>
      <c r="M182" s="129"/>
      <c r="P182" s="130">
        <f>SUM(P183:P185)</f>
        <v>0</v>
      </c>
      <c r="R182" s="130">
        <f>SUM(R183:R185)</f>
        <v>0</v>
      </c>
      <c r="T182" s="131">
        <f>SUM(T183:T185)</f>
        <v>0</v>
      </c>
      <c r="AR182" s="125" t="s">
        <v>132</v>
      </c>
      <c r="AT182" s="132" t="s">
        <v>71</v>
      </c>
      <c r="AU182" s="132" t="s">
        <v>72</v>
      </c>
      <c r="AY182" s="125" t="s">
        <v>125</v>
      </c>
      <c r="BK182" s="133">
        <f>SUM(BK183:BK185)</f>
        <v>0</v>
      </c>
    </row>
    <row r="183" spans="2:65" s="1" customFormat="1" ht="16.5" customHeight="1">
      <c r="B183" s="136"/>
      <c r="C183" s="171" t="s">
        <v>262</v>
      </c>
      <c r="D183" s="171" t="s">
        <v>217</v>
      </c>
      <c r="E183" s="172" t="s">
        <v>709</v>
      </c>
      <c r="F183" s="173" t="s">
        <v>710</v>
      </c>
      <c r="G183" s="174" t="s">
        <v>711</v>
      </c>
      <c r="H183" s="175">
        <v>14</v>
      </c>
      <c r="I183" s="176"/>
      <c r="J183" s="177">
        <f>ROUND(I183*H183,2)</f>
        <v>0</v>
      </c>
      <c r="K183" s="139" t="s">
        <v>131</v>
      </c>
      <c r="L183" s="178"/>
      <c r="M183" s="179" t="s">
        <v>1</v>
      </c>
      <c r="N183" s="180" t="s">
        <v>37</v>
      </c>
      <c r="P183" s="146">
        <f>O183*H183</f>
        <v>0</v>
      </c>
      <c r="Q183" s="146">
        <v>0</v>
      </c>
      <c r="R183" s="146">
        <f>Q183*H183</f>
        <v>0</v>
      </c>
      <c r="S183" s="146">
        <v>0</v>
      </c>
      <c r="T183" s="147">
        <f>S183*H183</f>
        <v>0</v>
      </c>
      <c r="AR183" s="148" t="s">
        <v>191</v>
      </c>
      <c r="AT183" s="148" t="s">
        <v>217</v>
      </c>
      <c r="AU183" s="148" t="s">
        <v>80</v>
      </c>
      <c r="AY183" s="17" t="s">
        <v>125</v>
      </c>
      <c r="BE183" s="149">
        <f>IF(N183="základní",J183,0)</f>
        <v>0</v>
      </c>
      <c r="BF183" s="149">
        <f>IF(N183="snížená",J183,0)</f>
        <v>0</v>
      </c>
      <c r="BG183" s="149">
        <f>IF(N183="zákl. přenesená",J183,0)</f>
        <v>0</v>
      </c>
      <c r="BH183" s="149">
        <f>IF(N183="sníž. přenesená",J183,0)</f>
        <v>0</v>
      </c>
      <c r="BI183" s="149">
        <f>IF(N183="nulová",J183,0)</f>
        <v>0</v>
      </c>
      <c r="BJ183" s="17" t="s">
        <v>80</v>
      </c>
      <c r="BK183" s="149">
        <f>ROUND(I183*H183,2)</f>
        <v>0</v>
      </c>
      <c r="BL183" s="17" t="s">
        <v>132</v>
      </c>
      <c r="BM183" s="148" t="s">
        <v>712</v>
      </c>
    </row>
    <row r="184" spans="2:65" s="1" customFormat="1">
      <c r="B184" s="32"/>
      <c r="D184" s="150" t="s">
        <v>134</v>
      </c>
      <c r="F184" s="151" t="s">
        <v>710</v>
      </c>
      <c r="I184" s="152"/>
      <c r="L184" s="32"/>
      <c r="M184" s="153"/>
      <c r="T184" s="56"/>
      <c r="AT184" s="17" t="s">
        <v>134</v>
      </c>
      <c r="AU184" s="17" t="s">
        <v>80</v>
      </c>
    </row>
    <row r="185" spans="2:65" s="12" customFormat="1">
      <c r="B185" s="157"/>
      <c r="D185" s="150" t="s">
        <v>140</v>
      </c>
      <c r="E185" s="158" t="s">
        <v>1</v>
      </c>
      <c r="F185" s="159" t="s">
        <v>713</v>
      </c>
      <c r="H185" s="160">
        <v>14</v>
      </c>
      <c r="I185" s="161"/>
      <c r="L185" s="157"/>
      <c r="M185" s="162"/>
      <c r="T185" s="163"/>
      <c r="AT185" s="158" t="s">
        <v>140</v>
      </c>
      <c r="AU185" s="158" t="s">
        <v>80</v>
      </c>
      <c r="AV185" s="12" t="s">
        <v>82</v>
      </c>
      <c r="AW185" s="12" t="s">
        <v>29</v>
      </c>
      <c r="AX185" s="12" t="s">
        <v>80</v>
      </c>
      <c r="AY185" s="158" t="s">
        <v>125</v>
      </c>
    </row>
    <row r="186" spans="2:65" s="11" customFormat="1" ht="25.9" customHeight="1">
      <c r="B186" s="124"/>
      <c r="D186" s="125" t="s">
        <v>71</v>
      </c>
      <c r="E186" s="126" t="s">
        <v>168</v>
      </c>
      <c r="F186" s="126" t="s">
        <v>254</v>
      </c>
      <c r="I186" s="127"/>
      <c r="J186" s="128">
        <f>BK186</f>
        <v>0</v>
      </c>
      <c r="L186" s="124"/>
      <c r="M186" s="129"/>
      <c r="P186" s="130">
        <f>SUM(P187:P192)</f>
        <v>0</v>
      </c>
      <c r="R186" s="130">
        <f>SUM(R187:R192)</f>
        <v>0</v>
      </c>
      <c r="T186" s="131">
        <f>SUM(T187:T192)</f>
        <v>0</v>
      </c>
      <c r="AR186" s="125" t="s">
        <v>132</v>
      </c>
      <c r="AT186" s="132" t="s">
        <v>71</v>
      </c>
      <c r="AU186" s="132" t="s">
        <v>72</v>
      </c>
      <c r="AY186" s="125" t="s">
        <v>125</v>
      </c>
      <c r="BK186" s="133">
        <f>SUM(BK187:BK192)</f>
        <v>0</v>
      </c>
    </row>
    <row r="187" spans="2:65" s="1" customFormat="1" ht="16.5" customHeight="1">
      <c r="B187" s="136"/>
      <c r="C187" s="137" t="s">
        <v>270</v>
      </c>
      <c r="D187" s="137" t="s">
        <v>127</v>
      </c>
      <c r="E187" s="138" t="s">
        <v>714</v>
      </c>
      <c r="F187" s="139" t="s">
        <v>715</v>
      </c>
      <c r="G187" s="140" t="s">
        <v>641</v>
      </c>
      <c r="H187" s="141">
        <v>45</v>
      </c>
      <c r="I187" s="142"/>
      <c r="J187" s="143">
        <f>ROUND(I187*H187,2)</f>
        <v>0</v>
      </c>
      <c r="K187" s="139" t="s">
        <v>131</v>
      </c>
      <c r="L187" s="32"/>
      <c r="M187" s="144" t="s">
        <v>1</v>
      </c>
      <c r="N187" s="145" t="s">
        <v>37</v>
      </c>
      <c r="P187" s="146">
        <f>O187*H187</f>
        <v>0</v>
      </c>
      <c r="Q187" s="146">
        <v>0</v>
      </c>
      <c r="R187" s="146">
        <f>Q187*H187</f>
        <v>0</v>
      </c>
      <c r="S187" s="146">
        <v>0</v>
      </c>
      <c r="T187" s="147">
        <f>S187*H187</f>
        <v>0</v>
      </c>
      <c r="AR187" s="148" t="s">
        <v>132</v>
      </c>
      <c r="AT187" s="148" t="s">
        <v>127</v>
      </c>
      <c r="AU187" s="148" t="s">
        <v>80</v>
      </c>
      <c r="AY187" s="17" t="s">
        <v>125</v>
      </c>
      <c r="BE187" s="149">
        <f>IF(N187="základní",J187,0)</f>
        <v>0</v>
      </c>
      <c r="BF187" s="149">
        <f>IF(N187="snížená",J187,0)</f>
        <v>0</v>
      </c>
      <c r="BG187" s="149">
        <f>IF(N187="zákl. přenesená",J187,0)</f>
        <v>0</v>
      </c>
      <c r="BH187" s="149">
        <f>IF(N187="sníž. přenesená",J187,0)</f>
        <v>0</v>
      </c>
      <c r="BI187" s="149">
        <f>IF(N187="nulová",J187,0)</f>
        <v>0</v>
      </c>
      <c r="BJ187" s="17" t="s">
        <v>80</v>
      </c>
      <c r="BK187" s="149">
        <f>ROUND(I187*H187,2)</f>
        <v>0</v>
      </c>
      <c r="BL187" s="17" t="s">
        <v>132</v>
      </c>
      <c r="BM187" s="148" t="s">
        <v>716</v>
      </c>
    </row>
    <row r="188" spans="2:65" s="1" customFormat="1">
      <c r="B188" s="32"/>
      <c r="D188" s="150" t="s">
        <v>134</v>
      </c>
      <c r="F188" s="151" t="s">
        <v>715</v>
      </c>
      <c r="I188" s="152"/>
      <c r="L188" s="32"/>
      <c r="M188" s="153"/>
      <c r="T188" s="56"/>
      <c r="AT188" s="17" t="s">
        <v>134</v>
      </c>
      <c r="AU188" s="17" t="s">
        <v>80</v>
      </c>
    </row>
    <row r="189" spans="2:65" s="12" customFormat="1">
      <c r="B189" s="157"/>
      <c r="D189" s="150" t="s">
        <v>140</v>
      </c>
      <c r="E189" s="158" t="s">
        <v>606</v>
      </c>
      <c r="F189" s="159" t="s">
        <v>717</v>
      </c>
      <c r="H189" s="160">
        <v>45</v>
      </c>
      <c r="I189" s="161"/>
      <c r="L189" s="157"/>
      <c r="M189" s="162"/>
      <c r="T189" s="163"/>
      <c r="AT189" s="158" t="s">
        <v>140</v>
      </c>
      <c r="AU189" s="158" t="s">
        <v>80</v>
      </c>
      <c r="AV189" s="12" t="s">
        <v>82</v>
      </c>
      <c r="AW189" s="12" t="s">
        <v>29</v>
      </c>
      <c r="AX189" s="12" t="s">
        <v>80</v>
      </c>
      <c r="AY189" s="158" t="s">
        <v>125</v>
      </c>
    </row>
    <row r="190" spans="2:65" s="1" customFormat="1" ht="16.5" customHeight="1">
      <c r="B190" s="136"/>
      <c r="C190" s="137" t="s">
        <v>279</v>
      </c>
      <c r="D190" s="137" t="s">
        <v>127</v>
      </c>
      <c r="E190" s="138" t="s">
        <v>718</v>
      </c>
      <c r="F190" s="139" t="s">
        <v>719</v>
      </c>
      <c r="G190" s="140" t="s">
        <v>641</v>
      </c>
      <c r="H190" s="141">
        <v>45</v>
      </c>
      <c r="I190" s="142"/>
      <c r="J190" s="143">
        <f>ROUND(I190*H190,2)</f>
        <v>0</v>
      </c>
      <c r="K190" s="139" t="s">
        <v>131</v>
      </c>
      <c r="L190" s="32"/>
      <c r="M190" s="144" t="s">
        <v>1</v>
      </c>
      <c r="N190" s="145" t="s">
        <v>37</v>
      </c>
      <c r="P190" s="146">
        <f>O190*H190</f>
        <v>0</v>
      </c>
      <c r="Q190" s="146">
        <v>0</v>
      </c>
      <c r="R190" s="146">
        <f>Q190*H190</f>
        <v>0</v>
      </c>
      <c r="S190" s="146">
        <v>0</v>
      </c>
      <c r="T190" s="147">
        <f>S190*H190</f>
        <v>0</v>
      </c>
      <c r="AR190" s="148" t="s">
        <v>132</v>
      </c>
      <c r="AT190" s="148" t="s">
        <v>127</v>
      </c>
      <c r="AU190" s="148" t="s">
        <v>80</v>
      </c>
      <c r="AY190" s="17" t="s">
        <v>125</v>
      </c>
      <c r="BE190" s="149">
        <f>IF(N190="základní",J190,0)</f>
        <v>0</v>
      </c>
      <c r="BF190" s="149">
        <f>IF(N190="snížená",J190,0)</f>
        <v>0</v>
      </c>
      <c r="BG190" s="149">
        <f>IF(N190="zákl. přenesená",J190,0)</f>
        <v>0</v>
      </c>
      <c r="BH190" s="149">
        <f>IF(N190="sníž. přenesená",J190,0)</f>
        <v>0</v>
      </c>
      <c r="BI190" s="149">
        <f>IF(N190="nulová",J190,0)</f>
        <v>0</v>
      </c>
      <c r="BJ190" s="17" t="s">
        <v>80</v>
      </c>
      <c r="BK190" s="149">
        <f>ROUND(I190*H190,2)</f>
        <v>0</v>
      </c>
      <c r="BL190" s="17" t="s">
        <v>132</v>
      </c>
      <c r="BM190" s="148" t="s">
        <v>720</v>
      </c>
    </row>
    <row r="191" spans="2:65" s="1" customFormat="1">
      <c r="B191" s="32"/>
      <c r="D191" s="150" t="s">
        <v>134</v>
      </c>
      <c r="F191" s="151" t="s">
        <v>719</v>
      </c>
      <c r="I191" s="152"/>
      <c r="L191" s="32"/>
      <c r="M191" s="153"/>
      <c r="T191" s="56"/>
      <c r="AT191" s="17" t="s">
        <v>134</v>
      </c>
      <c r="AU191" s="17" t="s">
        <v>80</v>
      </c>
    </row>
    <row r="192" spans="2:65" s="12" customFormat="1">
      <c r="B192" s="157"/>
      <c r="D192" s="150" t="s">
        <v>140</v>
      </c>
      <c r="E192" s="158" t="s">
        <v>1</v>
      </c>
      <c r="F192" s="159" t="s">
        <v>606</v>
      </c>
      <c r="H192" s="160">
        <v>45</v>
      </c>
      <c r="I192" s="161"/>
      <c r="L192" s="157"/>
      <c r="M192" s="162"/>
      <c r="T192" s="163"/>
      <c r="AT192" s="158" t="s">
        <v>140</v>
      </c>
      <c r="AU192" s="158" t="s">
        <v>80</v>
      </c>
      <c r="AV192" s="12" t="s">
        <v>82</v>
      </c>
      <c r="AW192" s="12" t="s">
        <v>29</v>
      </c>
      <c r="AX192" s="12" t="s">
        <v>80</v>
      </c>
      <c r="AY192" s="158" t="s">
        <v>125</v>
      </c>
    </row>
    <row r="193" spans="2:65" s="11" customFormat="1" ht="25.9" customHeight="1">
      <c r="B193" s="124"/>
      <c r="D193" s="125" t="s">
        <v>71</v>
      </c>
      <c r="E193" s="126" t="s">
        <v>721</v>
      </c>
      <c r="F193" s="126" t="s">
        <v>722</v>
      </c>
      <c r="I193" s="127"/>
      <c r="J193" s="128">
        <f>BK193</f>
        <v>0</v>
      </c>
      <c r="L193" s="124"/>
      <c r="M193" s="129"/>
      <c r="P193" s="130">
        <f>SUM(P194:P282)</f>
        <v>0</v>
      </c>
      <c r="R193" s="130">
        <f>SUM(R194:R282)</f>
        <v>1.3402509600000001</v>
      </c>
      <c r="T193" s="131">
        <f>SUM(T194:T282)</f>
        <v>2.6931799999999999</v>
      </c>
      <c r="AR193" s="125" t="s">
        <v>132</v>
      </c>
      <c r="AT193" s="132" t="s">
        <v>71</v>
      </c>
      <c r="AU193" s="132" t="s">
        <v>72</v>
      </c>
      <c r="AY193" s="125" t="s">
        <v>125</v>
      </c>
      <c r="BK193" s="133">
        <f>SUM(BK194:BK282)</f>
        <v>0</v>
      </c>
    </row>
    <row r="194" spans="2:65" s="1" customFormat="1" ht="16.5" customHeight="1">
      <c r="B194" s="136"/>
      <c r="C194" s="171" t="s">
        <v>286</v>
      </c>
      <c r="D194" s="171" t="s">
        <v>217</v>
      </c>
      <c r="E194" s="172" t="s">
        <v>723</v>
      </c>
      <c r="F194" s="173" t="s">
        <v>724</v>
      </c>
      <c r="G194" s="174" t="s">
        <v>641</v>
      </c>
      <c r="H194" s="175">
        <v>47.6</v>
      </c>
      <c r="I194" s="176"/>
      <c r="J194" s="177">
        <f>ROUND(I194*H194,2)</f>
        <v>0</v>
      </c>
      <c r="K194" s="139" t="s">
        <v>131</v>
      </c>
      <c r="L194" s="178"/>
      <c r="M194" s="179" t="s">
        <v>1</v>
      </c>
      <c r="N194" s="180" t="s">
        <v>37</v>
      </c>
      <c r="P194" s="146">
        <f>O194*H194</f>
        <v>0</v>
      </c>
      <c r="Q194" s="146">
        <v>5.6999999999999998E-4</v>
      </c>
      <c r="R194" s="146">
        <f>Q194*H194</f>
        <v>2.7132E-2</v>
      </c>
      <c r="S194" s="146">
        <v>0</v>
      </c>
      <c r="T194" s="147">
        <f>S194*H194</f>
        <v>0</v>
      </c>
      <c r="AR194" s="148" t="s">
        <v>191</v>
      </c>
      <c r="AT194" s="148" t="s">
        <v>217</v>
      </c>
      <c r="AU194" s="148" t="s">
        <v>80</v>
      </c>
      <c r="AY194" s="17" t="s">
        <v>125</v>
      </c>
      <c r="BE194" s="149">
        <f>IF(N194="základní",J194,0)</f>
        <v>0</v>
      </c>
      <c r="BF194" s="149">
        <f>IF(N194="snížená",J194,0)</f>
        <v>0</v>
      </c>
      <c r="BG194" s="149">
        <f>IF(N194="zákl. přenesená",J194,0)</f>
        <v>0</v>
      </c>
      <c r="BH194" s="149">
        <f>IF(N194="sníž. přenesená",J194,0)</f>
        <v>0</v>
      </c>
      <c r="BI194" s="149">
        <f>IF(N194="nulová",J194,0)</f>
        <v>0</v>
      </c>
      <c r="BJ194" s="17" t="s">
        <v>80</v>
      </c>
      <c r="BK194" s="149">
        <f>ROUND(I194*H194,2)</f>
        <v>0</v>
      </c>
      <c r="BL194" s="17" t="s">
        <v>132</v>
      </c>
      <c r="BM194" s="148" t="s">
        <v>725</v>
      </c>
    </row>
    <row r="195" spans="2:65" s="1" customFormat="1">
      <c r="B195" s="32"/>
      <c r="D195" s="150" t="s">
        <v>134</v>
      </c>
      <c r="F195" s="151" t="s">
        <v>724</v>
      </c>
      <c r="I195" s="152"/>
      <c r="L195" s="32"/>
      <c r="M195" s="153"/>
      <c r="T195" s="56"/>
      <c r="AT195" s="17" t="s">
        <v>134</v>
      </c>
      <c r="AU195" s="17" t="s">
        <v>80</v>
      </c>
    </row>
    <row r="196" spans="2:65" s="12" customFormat="1">
      <c r="B196" s="157"/>
      <c r="D196" s="150" t="s">
        <v>140</v>
      </c>
      <c r="E196" s="158" t="s">
        <v>1</v>
      </c>
      <c r="F196" s="159" t="s">
        <v>726</v>
      </c>
      <c r="H196" s="160">
        <v>47.6</v>
      </c>
      <c r="I196" s="161"/>
      <c r="L196" s="157"/>
      <c r="M196" s="162"/>
      <c r="T196" s="163"/>
      <c r="AT196" s="158" t="s">
        <v>140</v>
      </c>
      <c r="AU196" s="158" t="s">
        <v>80</v>
      </c>
      <c r="AV196" s="12" t="s">
        <v>82</v>
      </c>
      <c r="AW196" s="12" t="s">
        <v>29</v>
      </c>
      <c r="AX196" s="12" t="s">
        <v>80</v>
      </c>
      <c r="AY196" s="158" t="s">
        <v>125</v>
      </c>
    </row>
    <row r="197" spans="2:65" s="1" customFormat="1" ht="16.5" customHeight="1">
      <c r="B197" s="136"/>
      <c r="C197" s="137" t="s">
        <v>7</v>
      </c>
      <c r="D197" s="137" t="s">
        <v>127</v>
      </c>
      <c r="E197" s="138" t="s">
        <v>727</v>
      </c>
      <c r="F197" s="139" t="s">
        <v>728</v>
      </c>
      <c r="G197" s="140" t="s">
        <v>178</v>
      </c>
      <c r="H197" s="141">
        <v>14.6</v>
      </c>
      <c r="I197" s="142"/>
      <c r="J197" s="143">
        <f>ROUND(I197*H197,2)</f>
        <v>0</v>
      </c>
      <c r="K197" s="139" t="s">
        <v>131</v>
      </c>
      <c r="L197" s="32"/>
      <c r="M197" s="144" t="s">
        <v>1</v>
      </c>
      <c r="N197" s="145" t="s">
        <v>37</v>
      </c>
      <c r="P197" s="146">
        <f>O197*H197</f>
        <v>0</v>
      </c>
      <c r="Q197" s="146">
        <v>9.1E-4</v>
      </c>
      <c r="R197" s="146">
        <f>Q197*H197</f>
        <v>1.3285999999999999E-2</v>
      </c>
      <c r="S197" s="146">
        <v>0</v>
      </c>
      <c r="T197" s="147">
        <f>S197*H197</f>
        <v>0</v>
      </c>
      <c r="AR197" s="148" t="s">
        <v>132</v>
      </c>
      <c r="AT197" s="148" t="s">
        <v>127</v>
      </c>
      <c r="AU197" s="148" t="s">
        <v>80</v>
      </c>
      <c r="AY197" s="17" t="s">
        <v>125</v>
      </c>
      <c r="BE197" s="149">
        <f>IF(N197="základní",J197,0)</f>
        <v>0</v>
      </c>
      <c r="BF197" s="149">
        <f>IF(N197="snížená",J197,0)</f>
        <v>0</v>
      </c>
      <c r="BG197" s="149">
        <f>IF(N197="zákl. přenesená",J197,0)</f>
        <v>0</v>
      </c>
      <c r="BH197" s="149">
        <f>IF(N197="sníž. přenesená",J197,0)</f>
        <v>0</v>
      </c>
      <c r="BI197" s="149">
        <f>IF(N197="nulová",J197,0)</f>
        <v>0</v>
      </c>
      <c r="BJ197" s="17" t="s">
        <v>80</v>
      </c>
      <c r="BK197" s="149">
        <f>ROUND(I197*H197,2)</f>
        <v>0</v>
      </c>
      <c r="BL197" s="17" t="s">
        <v>132</v>
      </c>
      <c r="BM197" s="148" t="s">
        <v>729</v>
      </c>
    </row>
    <row r="198" spans="2:65" s="1" customFormat="1">
      <c r="B198" s="32"/>
      <c r="D198" s="150" t="s">
        <v>134</v>
      </c>
      <c r="F198" s="151" t="s">
        <v>730</v>
      </c>
      <c r="I198" s="152"/>
      <c r="L198" s="32"/>
      <c r="M198" s="153"/>
      <c r="T198" s="56"/>
      <c r="AT198" s="17" t="s">
        <v>134</v>
      </c>
      <c r="AU198" s="17" t="s">
        <v>80</v>
      </c>
    </row>
    <row r="199" spans="2:65" s="12" customFormat="1">
      <c r="B199" s="157"/>
      <c r="D199" s="150" t="s">
        <v>140</v>
      </c>
      <c r="E199" s="158" t="s">
        <v>1</v>
      </c>
      <c r="F199" s="159" t="s">
        <v>731</v>
      </c>
      <c r="H199" s="160">
        <v>14.6</v>
      </c>
      <c r="I199" s="161"/>
      <c r="L199" s="157"/>
      <c r="M199" s="162"/>
      <c r="T199" s="163"/>
      <c r="AT199" s="158" t="s">
        <v>140</v>
      </c>
      <c r="AU199" s="158" t="s">
        <v>80</v>
      </c>
      <c r="AV199" s="12" t="s">
        <v>82</v>
      </c>
      <c r="AW199" s="12" t="s">
        <v>29</v>
      </c>
      <c r="AX199" s="12" t="s">
        <v>80</v>
      </c>
      <c r="AY199" s="158" t="s">
        <v>125</v>
      </c>
    </row>
    <row r="200" spans="2:65" s="1" customFormat="1" ht="16.5" customHeight="1">
      <c r="B200" s="136"/>
      <c r="C200" s="171" t="s">
        <v>299</v>
      </c>
      <c r="D200" s="171" t="s">
        <v>217</v>
      </c>
      <c r="E200" s="172" t="s">
        <v>732</v>
      </c>
      <c r="F200" s="173" t="s">
        <v>733</v>
      </c>
      <c r="G200" s="174" t="s">
        <v>178</v>
      </c>
      <c r="H200" s="175">
        <v>14.6</v>
      </c>
      <c r="I200" s="176"/>
      <c r="J200" s="177">
        <f>ROUND(I200*H200,2)</f>
        <v>0</v>
      </c>
      <c r="K200" s="139" t="s">
        <v>131</v>
      </c>
      <c r="L200" s="178"/>
      <c r="M200" s="179" t="s">
        <v>1</v>
      </c>
      <c r="N200" s="180" t="s">
        <v>37</v>
      </c>
      <c r="P200" s="146">
        <f>O200*H200</f>
        <v>0</v>
      </c>
      <c r="Q200" s="146">
        <v>7.5000000000000002E-4</v>
      </c>
      <c r="R200" s="146">
        <f>Q200*H200</f>
        <v>1.095E-2</v>
      </c>
      <c r="S200" s="146">
        <v>0</v>
      </c>
      <c r="T200" s="147">
        <f>S200*H200</f>
        <v>0</v>
      </c>
      <c r="AR200" s="148" t="s">
        <v>191</v>
      </c>
      <c r="AT200" s="148" t="s">
        <v>217</v>
      </c>
      <c r="AU200" s="148" t="s">
        <v>80</v>
      </c>
      <c r="AY200" s="17" t="s">
        <v>125</v>
      </c>
      <c r="BE200" s="149">
        <f>IF(N200="základní",J200,0)</f>
        <v>0</v>
      </c>
      <c r="BF200" s="149">
        <f>IF(N200="snížená",J200,0)</f>
        <v>0</v>
      </c>
      <c r="BG200" s="149">
        <f>IF(N200="zákl. přenesená",J200,0)</f>
        <v>0</v>
      </c>
      <c r="BH200" s="149">
        <f>IF(N200="sníž. přenesená",J200,0)</f>
        <v>0</v>
      </c>
      <c r="BI200" s="149">
        <f>IF(N200="nulová",J200,0)</f>
        <v>0</v>
      </c>
      <c r="BJ200" s="17" t="s">
        <v>80</v>
      </c>
      <c r="BK200" s="149">
        <f>ROUND(I200*H200,2)</f>
        <v>0</v>
      </c>
      <c r="BL200" s="17" t="s">
        <v>132</v>
      </c>
      <c r="BM200" s="148" t="s">
        <v>734</v>
      </c>
    </row>
    <row r="201" spans="2:65" s="1" customFormat="1">
      <c r="B201" s="32"/>
      <c r="D201" s="150" t="s">
        <v>134</v>
      </c>
      <c r="F201" s="151" t="s">
        <v>733</v>
      </c>
      <c r="I201" s="152"/>
      <c r="L201" s="32"/>
      <c r="M201" s="153"/>
      <c r="T201" s="56"/>
      <c r="AT201" s="17" t="s">
        <v>134</v>
      </c>
      <c r="AU201" s="17" t="s">
        <v>80</v>
      </c>
    </row>
    <row r="202" spans="2:65" s="1" customFormat="1" ht="16.5" customHeight="1">
      <c r="B202" s="136"/>
      <c r="C202" s="137" t="s">
        <v>305</v>
      </c>
      <c r="D202" s="137" t="s">
        <v>127</v>
      </c>
      <c r="E202" s="138" t="s">
        <v>735</v>
      </c>
      <c r="F202" s="139" t="s">
        <v>736</v>
      </c>
      <c r="G202" s="140" t="s">
        <v>130</v>
      </c>
      <c r="H202" s="141">
        <v>33.450000000000003</v>
      </c>
      <c r="I202" s="142"/>
      <c r="J202" s="143">
        <f>ROUND(I202*H202,2)</f>
        <v>0</v>
      </c>
      <c r="K202" s="139" t="s">
        <v>131</v>
      </c>
      <c r="L202" s="32"/>
      <c r="M202" s="144" t="s">
        <v>1</v>
      </c>
      <c r="N202" s="145" t="s">
        <v>37</v>
      </c>
      <c r="P202" s="146">
        <f>O202*H202</f>
        <v>0</v>
      </c>
      <c r="Q202" s="146">
        <v>4.2000000000000002E-4</v>
      </c>
      <c r="R202" s="146">
        <f>Q202*H202</f>
        <v>1.4049000000000002E-2</v>
      </c>
      <c r="S202" s="146">
        <v>0</v>
      </c>
      <c r="T202" s="147">
        <f>S202*H202</f>
        <v>0</v>
      </c>
      <c r="AR202" s="148" t="s">
        <v>132</v>
      </c>
      <c r="AT202" s="148" t="s">
        <v>127</v>
      </c>
      <c r="AU202" s="148" t="s">
        <v>80</v>
      </c>
      <c r="AY202" s="17" t="s">
        <v>125</v>
      </c>
      <c r="BE202" s="149">
        <f>IF(N202="základní",J202,0)</f>
        <v>0</v>
      </c>
      <c r="BF202" s="149">
        <f>IF(N202="snížená",J202,0)</f>
        <v>0</v>
      </c>
      <c r="BG202" s="149">
        <f>IF(N202="zákl. přenesená",J202,0)</f>
        <v>0</v>
      </c>
      <c r="BH202" s="149">
        <f>IF(N202="sníž. přenesená",J202,0)</f>
        <v>0</v>
      </c>
      <c r="BI202" s="149">
        <f>IF(N202="nulová",J202,0)</f>
        <v>0</v>
      </c>
      <c r="BJ202" s="17" t="s">
        <v>80</v>
      </c>
      <c r="BK202" s="149">
        <f>ROUND(I202*H202,2)</f>
        <v>0</v>
      </c>
      <c r="BL202" s="17" t="s">
        <v>132</v>
      </c>
      <c r="BM202" s="148" t="s">
        <v>737</v>
      </c>
    </row>
    <row r="203" spans="2:65" s="1" customFormat="1">
      <c r="B203" s="32"/>
      <c r="D203" s="150" t="s">
        <v>134</v>
      </c>
      <c r="F203" s="151" t="s">
        <v>738</v>
      </c>
      <c r="I203" s="152"/>
      <c r="L203" s="32"/>
      <c r="M203" s="153"/>
      <c r="T203" s="56"/>
      <c r="AT203" s="17" t="s">
        <v>134</v>
      </c>
      <c r="AU203" s="17" t="s">
        <v>80</v>
      </c>
    </row>
    <row r="204" spans="2:65" s="12" customFormat="1">
      <c r="B204" s="157"/>
      <c r="D204" s="150" t="s">
        <v>140</v>
      </c>
      <c r="E204" s="158" t="s">
        <v>1</v>
      </c>
      <c r="F204" s="159" t="s">
        <v>739</v>
      </c>
      <c r="H204" s="160">
        <v>33.450000000000003</v>
      </c>
      <c r="I204" s="161"/>
      <c r="L204" s="157"/>
      <c r="M204" s="162"/>
      <c r="T204" s="163"/>
      <c r="AT204" s="158" t="s">
        <v>140</v>
      </c>
      <c r="AU204" s="158" t="s">
        <v>80</v>
      </c>
      <c r="AV204" s="12" t="s">
        <v>82</v>
      </c>
      <c r="AW204" s="12" t="s">
        <v>29</v>
      </c>
      <c r="AX204" s="12" t="s">
        <v>80</v>
      </c>
      <c r="AY204" s="158" t="s">
        <v>125</v>
      </c>
    </row>
    <row r="205" spans="2:65" s="1" customFormat="1" ht="16.5" customHeight="1">
      <c r="B205" s="136"/>
      <c r="C205" s="137" t="s">
        <v>311</v>
      </c>
      <c r="D205" s="137" t="s">
        <v>127</v>
      </c>
      <c r="E205" s="138" t="s">
        <v>740</v>
      </c>
      <c r="F205" s="139" t="s">
        <v>741</v>
      </c>
      <c r="G205" s="140" t="s">
        <v>130</v>
      </c>
      <c r="H205" s="141">
        <v>9.6379999999999999</v>
      </c>
      <c r="I205" s="142"/>
      <c r="J205" s="143">
        <f>ROUND(I205*H205,2)</f>
        <v>0</v>
      </c>
      <c r="K205" s="139" t="s">
        <v>131</v>
      </c>
      <c r="L205" s="32"/>
      <c r="M205" s="144" t="s">
        <v>1</v>
      </c>
      <c r="N205" s="145" t="s">
        <v>37</v>
      </c>
      <c r="P205" s="146">
        <f>O205*H205</f>
        <v>0</v>
      </c>
      <c r="Q205" s="146">
        <v>8.1999999999999998E-4</v>
      </c>
      <c r="R205" s="146">
        <f>Q205*H205</f>
        <v>7.9031599999999994E-3</v>
      </c>
      <c r="S205" s="146">
        <v>0</v>
      </c>
      <c r="T205" s="147">
        <f>S205*H205</f>
        <v>0</v>
      </c>
      <c r="AR205" s="148" t="s">
        <v>132</v>
      </c>
      <c r="AT205" s="148" t="s">
        <v>127</v>
      </c>
      <c r="AU205" s="148" t="s">
        <v>80</v>
      </c>
      <c r="AY205" s="17" t="s">
        <v>125</v>
      </c>
      <c r="BE205" s="149">
        <f>IF(N205="základní",J205,0)</f>
        <v>0</v>
      </c>
      <c r="BF205" s="149">
        <f>IF(N205="snížená",J205,0)</f>
        <v>0</v>
      </c>
      <c r="BG205" s="149">
        <f>IF(N205="zákl. přenesená",J205,0)</f>
        <v>0</v>
      </c>
      <c r="BH205" s="149">
        <f>IF(N205="sníž. přenesená",J205,0)</f>
        <v>0</v>
      </c>
      <c r="BI205" s="149">
        <f>IF(N205="nulová",J205,0)</f>
        <v>0</v>
      </c>
      <c r="BJ205" s="17" t="s">
        <v>80</v>
      </c>
      <c r="BK205" s="149">
        <f>ROUND(I205*H205,2)</f>
        <v>0</v>
      </c>
      <c r="BL205" s="17" t="s">
        <v>132</v>
      </c>
      <c r="BM205" s="148" t="s">
        <v>742</v>
      </c>
    </row>
    <row r="206" spans="2:65" s="1" customFormat="1">
      <c r="B206" s="32"/>
      <c r="D206" s="150" t="s">
        <v>134</v>
      </c>
      <c r="F206" s="151" t="s">
        <v>743</v>
      </c>
      <c r="I206" s="152"/>
      <c r="L206" s="32"/>
      <c r="M206" s="153"/>
      <c r="T206" s="56"/>
      <c r="AT206" s="17" t="s">
        <v>134</v>
      </c>
      <c r="AU206" s="17" t="s">
        <v>80</v>
      </c>
    </row>
    <row r="207" spans="2:65" s="12" customFormat="1">
      <c r="B207" s="157"/>
      <c r="D207" s="150" t="s">
        <v>140</v>
      </c>
      <c r="E207" s="158" t="s">
        <v>1</v>
      </c>
      <c r="F207" s="159" t="s">
        <v>744</v>
      </c>
      <c r="H207" s="160">
        <v>9.6379999999999999</v>
      </c>
      <c r="I207" s="161"/>
      <c r="L207" s="157"/>
      <c r="M207" s="162"/>
      <c r="T207" s="163"/>
      <c r="AT207" s="158" t="s">
        <v>140</v>
      </c>
      <c r="AU207" s="158" t="s">
        <v>80</v>
      </c>
      <c r="AV207" s="12" t="s">
        <v>82</v>
      </c>
      <c r="AW207" s="12" t="s">
        <v>29</v>
      </c>
      <c r="AX207" s="12" t="s">
        <v>80</v>
      </c>
      <c r="AY207" s="158" t="s">
        <v>125</v>
      </c>
    </row>
    <row r="208" spans="2:65" s="1" customFormat="1" ht="16.5" customHeight="1">
      <c r="B208" s="136"/>
      <c r="C208" s="137" t="s">
        <v>318</v>
      </c>
      <c r="D208" s="137" t="s">
        <v>127</v>
      </c>
      <c r="E208" s="138" t="s">
        <v>745</v>
      </c>
      <c r="F208" s="139" t="s">
        <v>746</v>
      </c>
      <c r="G208" s="140" t="s">
        <v>130</v>
      </c>
      <c r="H208" s="141">
        <v>4.5</v>
      </c>
      <c r="I208" s="142"/>
      <c r="J208" s="143">
        <f>ROUND(I208*H208,2)</f>
        <v>0</v>
      </c>
      <c r="K208" s="139" t="s">
        <v>131</v>
      </c>
      <c r="L208" s="32"/>
      <c r="M208" s="144" t="s">
        <v>1</v>
      </c>
      <c r="N208" s="145" t="s">
        <v>37</v>
      </c>
      <c r="P208" s="146">
        <f>O208*H208</f>
        <v>0</v>
      </c>
      <c r="Q208" s="146">
        <v>5.1999999999999995E-4</v>
      </c>
      <c r="R208" s="146">
        <f>Q208*H208</f>
        <v>2.3399999999999996E-3</v>
      </c>
      <c r="S208" s="146">
        <v>0</v>
      </c>
      <c r="T208" s="147">
        <f>S208*H208</f>
        <v>0</v>
      </c>
      <c r="AR208" s="148" t="s">
        <v>132</v>
      </c>
      <c r="AT208" s="148" t="s">
        <v>127</v>
      </c>
      <c r="AU208" s="148" t="s">
        <v>80</v>
      </c>
      <c r="AY208" s="17" t="s">
        <v>125</v>
      </c>
      <c r="BE208" s="149">
        <f>IF(N208="základní",J208,0)</f>
        <v>0</v>
      </c>
      <c r="BF208" s="149">
        <f>IF(N208="snížená",J208,0)</f>
        <v>0</v>
      </c>
      <c r="BG208" s="149">
        <f>IF(N208="zákl. přenesená",J208,0)</f>
        <v>0</v>
      </c>
      <c r="BH208" s="149">
        <f>IF(N208="sníž. přenesená",J208,0)</f>
        <v>0</v>
      </c>
      <c r="BI208" s="149">
        <f>IF(N208="nulová",J208,0)</f>
        <v>0</v>
      </c>
      <c r="BJ208" s="17" t="s">
        <v>80</v>
      </c>
      <c r="BK208" s="149">
        <f>ROUND(I208*H208,2)</f>
        <v>0</v>
      </c>
      <c r="BL208" s="17" t="s">
        <v>132</v>
      </c>
      <c r="BM208" s="148" t="s">
        <v>747</v>
      </c>
    </row>
    <row r="209" spans="2:65" s="1" customFormat="1">
      <c r="B209" s="32"/>
      <c r="D209" s="150" t="s">
        <v>134</v>
      </c>
      <c r="F209" s="151" t="s">
        <v>748</v>
      </c>
      <c r="I209" s="152"/>
      <c r="L209" s="32"/>
      <c r="M209" s="153"/>
      <c r="T209" s="56"/>
      <c r="AT209" s="17" t="s">
        <v>134</v>
      </c>
      <c r="AU209" s="17" t="s">
        <v>80</v>
      </c>
    </row>
    <row r="210" spans="2:65" s="12" customFormat="1">
      <c r="B210" s="157"/>
      <c r="D210" s="150" t="s">
        <v>140</v>
      </c>
      <c r="E210" s="158" t="s">
        <v>1</v>
      </c>
      <c r="F210" s="159" t="s">
        <v>749</v>
      </c>
      <c r="H210" s="160">
        <v>4.5</v>
      </c>
      <c r="I210" s="161"/>
      <c r="L210" s="157"/>
      <c r="M210" s="162"/>
      <c r="T210" s="163"/>
      <c r="AT210" s="158" t="s">
        <v>140</v>
      </c>
      <c r="AU210" s="158" t="s">
        <v>80</v>
      </c>
      <c r="AV210" s="12" t="s">
        <v>82</v>
      </c>
      <c r="AW210" s="12" t="s">
        <v>29</v>
      </c>
      <c r="AX210" s="12" t="s">
        <v>80</v>
      </c>
      <c r="AY210" s="158" t="s">
        <v>125</v>
      </c>
    </row>
    <row r="211" spans="2:65" s="1" customFormat="1" ht="16.5" customHeight="1">
      <c r="B211" s="136"/>
      <c r="C211" s="137" t="s">
        <v>325</v>
      </c>
      <c r="D211" s="137" t="s">
        <v>127</v>
      </c>
      <c r="E211" s="138" t="s">
        <v>750</v>
      </c>
      <c r="F211" s="139" t="s">
        <v>751</v>
      </c>
      <c r="G211" s="140" t="s">
        <v>641</v>
      </c>
      <c r="H211" s="141">
        <v>58.662999999999997</v>
      </c>
      <c r="I211" s="142"/>
      <c r="J211" s="143">
        <f>ROUND(I211*H211,2)</f>
        <v>0</v>
      </c>
      <c r="K211" s="139" t="s">
        <v>131</v>
      </c>
      <c r="L211" s="32"/>
      <c r="M211" s="144" t="s">
        <v>1</v>
      </c>
      <c r="N211" s="145" t="s">
        <v>37</v>
      </c>
      <c r="P211" s="146">
        <f>O211*H211</f>
        <v>0</v>
      </c>
      <c r="Q211" s="146">
        <v>0</v>
      </c>
      <c r="R211" s="146">
        <f>Q211*H211</f>
        <v>0</v>
      </c>
      <c r="S211" s="146">
        <v>0</v>
      </c>
      <c r="T211" s="147">
        <f>S211*H211</f>
        <v>0</v>
      </c>
      <c r="AR211" s="148" t="s">
        <v>132</v>
      </c>
      <c r="AT211" s="148" t="s">
        <v>127</v>
      </c>
      <c r="AU211" s="148" t="s">
        <v>80</v>
      </c>
      <c r="AY211" s="17" t="s">
        <v>125</v>
      </c>
      <c r="BE211" s="149">
        <f>IF(N211="základní",J211,0)</f>
        <v>0</v>
      </c>
      <c r="BF211" s="149">
        <f>IF(N211="snížená",J211,0)</f>
        <v>0</v>
      </c>
      <c r="BG211" s="149">
        <f>IF(N211="zákl. přenesená",J211,0)</f>
        <v>0</v>
      </c>
      <c r="BH211" s="149">
        <f>IF(N211="sníž. přenesená",J211,0)</f>
        <v>0</v>
      </c>
      <c r="BI211" s="149">
        <f>IF(N211="nulová",J211,0)</f>
        <v>0</v>
      </c>
      <c r="BJ211" s="17" t="s">
        <v>80</v>
      </c>
      <c r="BK211" s="149">
        <f>ROUND(I211*H211,2)</f>
        <v>0</v>
      </c>
      <c r="BL211" s="17" t="s">
        <v>132</v>
      </c>
      <c r="BM211" s="148" t="s">
        <v>752</v>
      </c>
    </row>
    <row r="212" spans="2:65" s="1" customFormat="1">
      <c r="B212" s="32"/>
      <c r="D212" s="150" t="s">
        <v>134</v>
      </c>
      <c r="F212" s="151" t="s">
        <v>751</v>
      </c>
      <c r="I212" s="152"/>
      <c r="L212" s="32"/>
      <c r="M212" s="153"/>
      <c r="T212" s="56"/>
      <c r="AT212" s="17" t="s">
        <v>134</v>
      </c>
      <c r="AU212" s="17" t="s">
        <v>80</v>
      </c>
    </row>
    <row r="213" spans="2:65" s="12" customFormat="1">
      <c r="B213" s="157"/>
      <c r="D213" s="150" t="s">
        <v>140</v>
      </c>
      <c r="E213" s="158" t="s">
        <v>1</v>
      </c>
      <c r="F213" s="159" t="s">
        <v>753</v>
      </c>
      <c r="H213" s="160">
        <v>32.49</v>
      </c>
      <c r="I213" s="161"/>
      <c r="L213" s="157"/>
      <c r="M213" s="162"/>
      <c r="T213" s="163"/>
      <c r="AT213" s="158" t="s">
        <v>140</v>
      </c>
      <c r="AU213" s="158" t="s">
        <v>80</v>
      </c>
      <c r="AV213" s="12" t="s">
        <v>82</v>
      </c>
      <c r="AW213" s="12" t="s">
        <v>29</v>
      </c>
      <c r="AX213" s="12" t="s">
        <v>72</v>
      </c>
      <c r="AY213" s="158" t="s">
        <v>125</v>
      </c>
    </row>
    <row r="214" spans="2:65" s="12" customFormat="1">
      <c r="B214" s="157"/>
      <c r="D214" s="150" t="s">
        <v>140</v>
      </c>
      <c r="E214" s="158" t="s">
        <v>1</v>
      </c>
      <c r="F214" s="159" t="s">
        <v>754</v>
      </c>
      <c r="H214" s="160">
        <v>26.172999999999998</v>
      </c>
      <c r="I214" s="161"/>
      <c r="L214" s="157"/>
      <c r="M214" s="162"/>
      <c r="T214" s="163"/>
      <c r="AT214" s="158" t="s">
        <v>140</v>
      </c>
      <c r="AU214" s="158" t="s">
        <v>80</v>
      </c>
      <c r="AV214" s="12" t="s">
        <v>82</v>
      </c>
      <c r="AW214" s="12" t="s">
        <v>29</v>
      </c>
      <c r="AX214" s="12" t="s">
        <v>72</v>
      </c>
      <c r="AY214" s="158" t="s">
        <v>125</v>
      </c>
    </row>
    <row r="215" spans="2:65" s="13" customFormat="1">
      <c r="B215" s="164"/>
      <c r="D215" s="150" t="s">
        <v>140</v>
      </c>
      <c r="E215" s="165" t="s">
        <v>607</v>
      </c>
      <c r="F215" s="166" t="s">
        <v>142</v>
      </c>
      <c r="H215" s="167">
        <v>58.662999999999997</v>
      </c>
      <c r="I215" s="168"/>
      <c r="L215" s="164"/>
      <c r="M215" s="169"/>
      <c r="T215" s="170"/>
      <c r="AT215" s="165" t="s">
        <v>140</v>
      </c>
      <c r="AU215" s="165" t="s">
        <v>80</v>
      </c>
      <c r="AV215" s="13" t="s">
        <v>132</v>
      </c>
      <c r="AW215" s="13" t="s">
        <v>29</v>
      </c>
      <c r="AX215" s="13" t="s">
        <v>80</v>
      </c>
      <c r="AY215" s="165" t="s">
        <v>125</v>
      </c>
    </row>
    <row r="216" spans="2:65" s="1" customFormat="1" ht="16.5" customHeight="1">
      <c r="B216" s="136"/>
      <c r="C216" s="171" t="s">
        <v>330</v>
      </c>
      <c r="D216" s="171" t="s">
        <v>217</v>
      </c>
      <c r="E216" s="172" t="s">
        <v>755</v>
      </c>
      <c r="F216" s="173" t="s">
        <v>756</v>
      </c>
      <c r="G216" s="174" t="s">
        <v>530</v>
      </c>
      <c r="H216" s="175">
        <v>2.1000000000000001E-2</v>
      </c>
      <c r="I216" s="176"/>
      <c r="J216" s="177">
        <f>ROUND(I216*H216,2)</f>
        <v>0</v>
      </c>
      <c r="K216" s="139" t="s">
        <v>131</v>
      </c>
      <c r="L216" s="178"/>
      <c r="M216" s="179" t="s">
        <v>1</v>
      </c>
      <c r="N216" s="180" t="s">
        <v>37</v>
      </c>
      <c r="P216" s="146">
        <f>O216*H216</f>
        <v>0</v>
      </c>
      <c r="Q216" s="146">
        <v>1</v>
      </c>
      <c r="R216" s="146">
        <f>Q216*H216</f>
        <v>2.1000000000000001E-2</v>
      </c>
      <c r="S216" s="146">
        <v>0</v>
      </c>
      <c r="T216" s="147">
        <f>S216*H216</f>
        <v>0</v>
      </c>
      <c r="AR216" s="148" t="s">
        <v>191</v>
      </c>
      <c r="AT216" s="148" t="s">
        <v>217</v>
      </c>
      <c r="AU216" s="148" t="s">
        <v>80</v>
      </c>
      <c r="AY216" s="17" t="s">
        <v>125</v>
      </c>
      <c r="BE216" s="149">
        <f>IF(N216="základní",J216,0)</f>
        <v>0</v>
      </c>
      <c r="BF216" s="149">
        <f>IF(N216="snížená",J216,0)</f>
        <v>0</v>
      </c>
      <c r="BG216" s="149">
        <f>IF(N216="zákl. přenesená",J216,0)</f>
        <v>0</v>
      </c>
      <c r="BH216" s="149">
        <f>IF(N216="sníž. přenesená",J216,0)</f>
        <v>0</v>
      </c>
      <c r="BI216" s="149">
        <f>IF(N216="nulová",J216,0)</f>
        <v>0</v>
      </c>
      <c r="BJ216" s="17" t="s">
        <v>80</v>
      </c>
      <c r="BK216" s="149">
        <f>ROUND(I216*H216,2)</f>
        <v>0</v>
      </c>
      <c r="BL216" s="17" t="s">
        <v>132</v>
      </c>
      <c r="BM216" s="148" t="s">
        <v>757</v>
      </c>
    </row>
    <row r="217" spans="2:65" s="1" customFormat="1">
      <c r="B217" s="32"/>
      <c r="D217" s="150" t="s">
        <v>134</v>
      </c>
      <c r="F217" s="151" t="s">
        <v>756</v>
      </c>
      <c r="I217" s="152"/>
      <c r="L217" s="32"/>
      <c r="M217" s="153"/>
      <c r="T217" s="56"/>
      <c r="AT217" s="17" t="s">
        <v>134</v>
      </c>
      <c r="AU217" s="17" t="s">
        <v>80</v>
      </c>
    </row>
    <row r="218" spans="2:65" s="12" customFormat="1">
      <c r="B218" s="157"/>
      <c r="D218" s="150" t="s">
        <v>140</v>
      </c>
      <c r="E218" s="158" t="s">
        <v>1</v>
      </c>
      <c r="F218" s="159" t="s">
        <v>758</v>
      </c>
      <c r="H218" s="160">
        <v>2.1000000000000001E-2</v>
      </c>
      <c r="I218" s="161"/>
      <c r="L218" s="157"/>
      <c r="M218" s="162"/>
      <c r="T218" s="163"/>
      <c r="AT218" s="158" t="s">
        <v>140</v>
      </c>
      <c r="AU218" s="158" t="s">
        <v>80</v>
      </c>
      <c r="AV218" s="12" t="s">
        <v>82</v>
      </c>
      <c r="AW218" s="12" t="s">
        <v>29</v>
      </c>
      <c r="AX218" s="12" t="s">
        <v>80</v>
      </c>
      <c r="AY218" s="158" t="s">
        <v>125</v>
      </c>
    </row>
    <row r="219" spans="2:65" s="1" customFormat="1" ht="16.5" customHeight="1">
      <c r="B219" s="136"/>
      <c r="C219" s="137" t="s">
        <v>335</v>
      </c>
      <c r="D219" s="137" t="s">
        <v>127</v>
      </c>
      <c r="E219" s="138" t="s">
        <v>759</v>
      </c>
      <c r="F219" s="139" t="s">
        <v>760</v>
      </c>
      <c r="G219" s="140" t="s">
        <v>641</v>
      </c>
      <c r="H219" s="141">
        <v>58.662999999999997</v>
      </c>
      <c r="I219" s="142"/>
      <c r="J219" s="143">
        <f>ROUND(I219*H219,2)</f>
        <v>0</v>
      </c>
      <c r="K219" s="139" t="s">
        <v>131</v>
      </c>
      <c r="L219" s="32"/>
      <c r="M219" s="144" t="s">
        <v>1</v>
      </c>
      <c r="N219" s="145" t="s">
        <v>37</v>
      </c>
      <c r="P219" s="146">
        <f>O219*H219</f>
        <v>0</v>
      </c>
      <c r="Q219" s="146">
        <v>0</v>
      </c>
      <c r="R219" s="146">
        <f>Q219*H219</f>
        <v>0</v>
      </c>
      <c r="S219" s="146">
        <v>0</v>
      </c>
      <c r="T219" s="147">
        <f>S219*H219</f>
        <v>0</v>
      </c>
      <c r="AR219" s="148" t="s">
        <v>132</v>
      </c>
      <c r="AT219" s="148" t="s">
        <v>127</v>
      </c>
      <c r="AU219" s="148" t="s">
        <v>80</v>
      </c>
      <c r="AY219" s="17" t="s">
        <v>125</v>
      </c>
      <c r="BE219" s="149">
        <f>IF(N219="základní",J219,0)</f>
        <v>0</v>
      </c>
      <c r="BF219" s="149">
        <f>IF(N219="snížená",J219,0)</f>
        <v>0</v>
      </c>
      <c r="BG219" s="149">
        <f>IF(N219="zákl. přenesená",J219,0)</f>
        <v>0</v>
      </c>
      <c r="BH219" s="149">
        <f>IF(N219="sníž. přenesená",J219,0)</f>
        <v>0</v>
      </c>
      <c r="BI219" s="149">
        <f>IF(N219="nulová",J219,0)</f>
        <v>0</v>
      </c>
      <c r="BJ219" s="17" t="s">
        <v>80</v>
      </c>
      <c r="BK219" s="149">
        <f>ROUND(I219*H219,2)</f>
        <v>0</v>
      </c>
      <c r="BL219" s="17" t="s">
        <v>132</v>
      </c>
      <c r="BM219" s="148" t="s">
        <v>761</v>
      </c>
    </row>
    <row r="220" spans="2:65" s="1" customFormat="1">
      <c r="B220" s="32"/>
      <c r="D220" s="150" t="s">
        <v>134</v>
      </c>
      <c r="F220" s="151" t="s">
        <v>760</v>
      </c>
      <c r="I220" s="152"/>
      <c r="L220" s="32"/>
      <c r="M220" s="153"/>
      <c r="T220" s="56"/>
      <c r="AT220" s="17" t="s">
        <v>134</v>
      </c>
      <c r="AU220" s="17" t="s">
        <v>80</v>
      </c>
    </row>
    <row r="221" spans="2:65" s="12" customFormat="1">
      <c r="B221" s="157"/>
      <c r="D221" s="150" t="s">
        <v>140</v>
      </c>
      <c r="E221" s="158" t="s">
        <v>1</v>
      </c>
      <c r="F221" s="159" t="s">
        <v>762</v>
      </c>
      <c r="H221" s="160">
        <v>58.662999999999997</v>
      </c>
      <c r="I221" s="161"/>
      <c r="L221" s="157"/>
      <c r="M221" s="162"/>
      <c r="T221" s="163"/>
      <c r="AT221" s="158" t="s">
        <v>140</v>
      </c>
      <c r="AU221" s="158" t="s">
        <v>80</v>
      </c>
      <c r="AV221" s="12" t="s">
        <v>82</v>
      </c>
      <c r="AW221" s="12" t="s">
        <v>29</v>
      </c>
      <c r="AX221" s="12" t="s">
        <v>80</v>
      </c>
      <c r="AY221" s="158" t="s">
        <v>125</v>
      </c>
    </row>
    <row r="222" spans="2:65" s="1" customFormat="1" ht="16.5" customHeight="1">
      <c r="B222" s="136"/>
      <c r="C222" s="171" t="s">
        <v>340</v>
      </c>
      <c r="D222" s="171" t="s">
        <v>217</v>
      </c>
      <c r="E222" s="172" t="s">
        <v>763</v>
      </c>
      <c r="F222" s="173" t="s">
        <v>764</v>
      </c>
      <c r="G222" s="174" t="s">
        <v>530</v>
      </c>
      <c r="H222" s="175">
        <v>2.3E-2</v>
      </c>
      <c r="I222" s="176"/>
      <c r="J222" s="177">
        <f>ROUND(I222*H222,2)</f>
        <v>0</v>
      </c>
      <c r="K222" s="139" t="s">
        <v>131</v>
      </c>
      <c r="L222" s="178"/>
      <c r="M222" s="179" t="s">
        <v>1</v>
      </c>
      <c r="N222" s="180" t="s">
        <v>37</v>
      </c>
      <c r="P222" s="146">
        <f>O222*H222</f>
        <v>0</v>
      </c>
      <c r="Q222" s="146">
        <v>1</v>
      </c>
      <c r="R222" s="146">
        <f>Q222*H222</f>
        <v>2.3E-2</v>
      </c>
      <c r="S222" s="146">
        <v>0</v>
      </c>
      <c r="T222" s="147">
        <f>S222*H222</f>
        <v>0</v>
      </c>
      <c r="AR222" s="148" t="s">
        <v>191</v>
      </c>
      <c r="AT222" s="148" t="s">
        <v>217</v>
      </c>
      <c r="AU222" s="148" t="s">
        <v>80</v>
      </c>
      <c r="AY222" s="17" t="s">
        <v>125</v>
      </c>
      <c r="BE222" s="149">
        <f>IF(N222="základní",J222,0)</f>
        <v>0</v>
      </c>
      <c r="BF222" s="149">
        <f>IF(N222="snížená",J222,0)</f>
        <v>0</v>
      </c>
      <c r="BG222" s="149">
        <f>IF(N222="zákl. přenesená",J222,0)</f>
        <v>0</v>
      </c>
      <c r="BH222" s="149">
        <f>IF(N222="sníž. přenesená",J222,0)</f>
        <v>0</v>
      </c>
      <c r="BI222" s="149">
        <f>IF(N222="nulová",J222,0)</f>
        <v>0</v>
      </c>
      <c r="BJ222" s="17" t="s">
        <v>80</v>
      </c>
      <c r="BK222" s="149">
        <f>ROUND(I222*H222,2)</f>
        <v>0</v>
      </c>
      <c r="BL222" s="17" t="s">
        <v>132</v>
      </c>
      <c r="BM222" s="148" t="s">
        <v>765</v>
      </c>
    </row>
    <row r="223" spans="2:65" s="1" customFormat="1">
      <c r="B223" s="32"/>
      <c r="D223" s="150" t="s">
        <v>134</v>
      </c>
      <c r="F223" s="151" t="s">
        <v>764</v>
      </c>
      <c r="I223" s="152"/>
      <c r="L223" s="32"/>
      <c r="M223" s="153"/>
      <c r="T223" s="56"/>
      <c r="AT223" s="17" t="s">
        <v>134</v>
      </c>
      <c r="AU223" s="17" t="s">
        <v>80</v>
      </c>
    </row>
    <row r="224" spans="2:65" s="12" customFormat="1">
      <c r="B224" s="157"/>
      <c r="D224" s="150" t="s">
        <v>140</v>
      </c>
      <c r="E224" s="158" t="s">
        <v>1</v>
      </c>
      <c r="F224" s="159" t="s">
        <v>766</v>
      </c>
      <c r="H224" s="160">
        <v>2.3E-2</v>
      </c>
      <c r="I224" s="161"/>
      <c r="L224" s="157"/>
      <c r="M224" s="162"/>
      <c r="T224" s="163"/>
      <c r="AT224" s="158" t="s">
        <v>140</v>
      </c>
      <c r="AU224" s="158" t="s">
        <v>80</v>
      </c>
      <c r="AV224" s="12" t="s">
        <v>82</v>
      </c>
      <c r="AW224" s="12" t="s">
        <v>29</v>
      </c>
      <c r="AX224" s="12" t="s">
        <v>80</v>
      </c>
      <c r="AY224" s="158" t="s">
        <v>125</v>
      </c>
    </row>
    <row r="225" spans="2:65" s="1" customFormat="1" ht="16.5" customHeight="1">
      <c r="B225" s="136"/>
      <c r="C225" s="137" t="s">
        <v>347</v>
      </c>
      <c r="D225" s="137" t="s">
        <v>127</v>
      </c>
      <c r="E225" s="138" t="s">
        <v>767</v>
      </c>
      <c r="F225" s="139" t="s">
        <v>768</v>
      </c>
      <c r="G225" s="140" t="s">
        <v>641</v>
      </c>
      <c r="H225" s="141">
        <v>45.36</v>
      </c>
      <c r="I225" s="142"/>
      <c r="J225" s="143">
        <f>ROUND(I225*H225,2)</f>
        <v>0</v>
      </c>
      <c r="K225" s="139" t="s">
        <v>131</v>
      </c>
      <c r="L225" s="32"/>
      <c r="M225" s="144" t="s">
        <v>1</v>
      </c>
      <c r="N225" s="145" t="s">
        <v>37</v>
      </c>
      <c r="P225" s="146">
        <f>O225*H225</f>
        <v>0</v>
      </c>
      <c r="Q225" s="146">
        <v>0</v>
      </c>
      <c r="R225" s="146">
        <f>Q225*H225</f>
        <v>0</v>
      </c>
      <c r="S225" s="146">
        <v>0</v>
      </c>
      <c r="T225" s="147">
        <f>S225*H225</f>
        <v>0</v>
      </c>
      <c r="AR225" s="148" t="s">
        <v>132</v>
      </c>
      <c r="AT225" s="148" t="s">
        <v>127</v>
      </c>
      <c r="AU225" s="148" t="s">
        <v>80</v>
      </c>
      <c r="AY225" s="17" t="s">
        <v>125</v>
      </c>
      <c r="BE225" s="149">
        <f>IF(N225="základní",J225,0)</f>
        <v>0</v>
      </c>
      <c r="BF225" s="149">
        <f>IF(N225="snížená",J225,0)</f>
        <v>0</v>
      </c>
      <c r="BG225" s="149">
        <f>IF(N225="zákl. přenesená",J225,0)</f>
        <v>0</v>
      </c>
      <c r="BH225" s="149">
        <f>IF(N225="sníž. přenesená",J225,0)</f>
        <v>0</v>
      </c>
      <c r="BI225" s="149">
        <f>IF(N225="nulová",J225,0)</f>
        <v>0</v>
      </c>
      <c r="BJ225" s="17" t="s">
        <v>80</v>
      </c>
      <c r="BK225" s="149">
        <f>ROUND(I225*H225,2)</f>
        <v>0</v>
      </c>
      <c r="BL225" s="17" t="s">
        <v>132</v>
      </c>
      <c r="BM225" s="148" t="s">
        <v>769</v>
      </c>
    </row>
    <row r="226" spans="2:65" s="1" customFormat="1">
      <c r="B226" s="32"/>
      <c r="D226" s="150" t="s">
        <v>134</v>
      </c>
      <c r="F226" s="151" t="s">
        <v>770</v>
      </c>
      <c r="I226" s="152"/>
      <c r="L226" s="32"/>
      <c r="M226" s="153"/>
      <c r="T226" s="56"/>
      <c r="AT226" s="17" t="s">
        <v>134</v>
      </c>
      <c r="AU226" s="17" t="s">
        <v>80</v>
      </c>
    </row>
    <row r="227" spans="2:65" s="12" customFormat="1">
      <c r="B227" s="157"/>
      <c r="D227" s="150" t="s">
        <v>140</v>
      </c>
      <c r="E227" s="158" t="s">
        <v>1</v>
      </c>
      <c r="F227" s="159" t="s">
        <v>638</v>
      </c>
      <c r="H227" s="160">
        <v>45.36</v>
      </c>
      <c r="I227" s="161"/>
      <c r="L227" s="157"/>
      <c r="M227" s="162"/>
      <c r="T227" s="163"/>
      <c r="AT227" s="158" t="s">
        <v>140</v>
      </c>
      <c r="AU227" s="158" t="s">
        <v>80</v>
      </c>
      <c r="AV227" s="12" t="s">
        <v>82</v>
      </c>
      <c r="AW227" s="12" t="s">
        <v>29</v>
      </c>
      <c r="AX227" s="12" t="s">
        <v>80</v>
      </c>
      <c r="AY227" s="158" t="s">
        <v>125</v>
      </c>
    </row>
    <row r="228" spans="2:65" s="1" customFormat="1" ht="16.5" customHeight="1">
      <c r="B228" s="136"/>
      <c r="C228" s="137" t="s">
        <v>355</v>
      </c>
      <c r="D228" s="137" t="s">
        <v>127</v>
      </c>
      <c r="E228" s="138" t="s">
        <v>771</v>
      </c>
      <c r="F228" s="139" t="s">
        <v>772</v>
      </c>
      <c r="G228" s="140" t="s">
        <v>641</v>
      </c>
      <c r="H228" s="141">
        <v>63.174999999999997</v>
      </c>
      <c r="I228" s="142"/>
      <c r="J228" s="143">
        <f>ROUND(I228*H228,2)</f>
        <v>0</v>
      </c>
      <c r="K228" s="139" t="s">
        <v>131</v>
      </c>
      <c r="L228" s="32"/>
      <c r="M228" s="144" t="s">
        <v>1</v>
      </c>
      <c r="N228" s="145" t="s">
        <v>37</v>
      </c>
      <c r="P228" s="146">
        <f>O228*H228</f>
        <v>0</v>
      </c>
      <c r="Q228" s="146">
        <v>0</v>
      </c>
      <c r="R228" s="146">
        <f>Q228*H228</f>
        <v>0</v>
      </c>
      <c r="S228" s="146">
        <v>0</v>
      </c>
      <c r="T228" s="147">
        <f>S228*H228</f>
        <v>0</v>
      </c>
      <c r="AR228" s="148" t="s">
        <v>132</v>
      </c>
      <c r="AT228" s="148" t="s">
        <v>127</v>
      </c>
      <c r="AU228" s="148" t="s">
        <v>80</v>
      </c>
      <c r="AY228" s="17" t="s">
        <v>125</v>
      </c>
      <c r="BE228" s="149">
        <f>IF(N228="základní",J228,0)</f>
        <v>0</v>
      </c>
      <c r="BF228" s="149">
        <f>IF(N228="snížená",J228,0)</f>
        <v>0</v>
      </c>
      <c r="BG228" s="149">
        <f>IF(N228="zákl. přenesená",J228,0)</f>
        <v>0</v>
      </c>
      <c r="BH228" s="149">
        <f>IF(N228="sníž. přenesená",J228,0)</f>
        <v>0</v>
      </c>
      <c r="BI228" s="149">
        <f>IF(N228="nulová",J228,0)</f>
        <v>0</v>
      </c>
      <c r="BJ228" s="17" t="s">
        <v>80</v>
      </c>
      <c r="BK228" s="149">
        <f>ROUND(I228*H228,2)</f>
        <v>0</v>
      </c>
      <c r="BL228" s="17" t="s">
        <v>132</v>
      </c>
      <c r="BM228" s="148" t="s">
        <v>773</v>
      </c>
    </row>
    <row r="229" spans="2:65" s="1" customFormat="1">
      <c r="B229" s="32"/>
      <c r="D229" s="150" t="s">
        <v>134</v>
      </c>
      <c r="F229" s="151" t="s">
        <v>772</v>
      </c>
      <c r="I229" s="152"/>
      <c r="L229" s="32"/>
      <c r="M229" s="153"/>
      <c r="T229" s="56"/>
      <c r="AT229" s="17" t="s">
        <v>134</v>
      </c>
      <c r="AU229" s="17" t="s">
        <v>80</v>
      </c>
    </row>
    <row r="230" spans="2:65" s="12" customFormat="1">
      <c r="B230" s="157"/>
      <c r="D230" s="150" t="s">
        <v>140</v>
      </c>
      <c r="E230" s="158" t="s">
        <v>1</v>
      </c>
      <c r="F230" s="159" t="s">
        <v>774</v>
      </c>
      <c r="H230" s="160">
        <v>45.125</v>
      </c>
      <c r="I230" s="161"/>
      <c r="L230" s="157"/>
      <c r="M230" s="162"/>
      <c r="T230" s="163"/>
      <c r="AT230" s="158" t="s">
        <v>140</v>
      </c>
      <c r="AU230" s="158" t="s">
        <v>80</v>
      </c>
      <c r="AV230" s="12" t="s">
        <v>82</v>
      </c>
      <c r="AW230" s="12" t="s">
        <v>29</v>
      </c>
      <c r="AX230" s="12" t="s">
        <v>72</v>
      </c>
      <c r="AY230" s="158" t="s">
        <v>125</v>
      </c>
    </row>
    <row r="231" spans="2:65" s="12" customFormat="1">
      <c r="B231" s="157"/>
      <c r="D231" s="150" t="s">
        <v>140</v>
      </c>
      <c r="E231" s="158" t="s">
        <v>1</v>
      </c>
      <c r="F231" s="159" t="s">
        <v>775</v>
      </c>
      <c r="H231" s="160">
        <v>18.05</v>
      </c>
      <c r="I231" s="161"/>
      <c r="L231" s="157"/>
      <c r="M231" s="162"/>
      <c r="T231" s="163"/>
      <c r="AT231" s="158" t="s">
        <v>140</v>
      </c>
      <c r="AU231" s="158" t="s">
        <v>80</v>
      </c>
      <c r="AV231" s="12" t="s">
        <v>82</v>
      </c>
      <c r="AW231" s="12" t="s">
        <v>29</v>
      </c>
      <c r="AX231" s="12" t="s">
        <v>72</v>
      </c>
      <c r="AY231" s="158" t="s">
        <v>125</v>
      </c>
    </row>
    <row r="232" spans="2:65" s="13" customFormat="1">
      <c r="B232" s="164"/>
      <c r="D232" s="150" t="s">
        <v>140</v>
      </c>
      <c r="E232" s="165" t="s">
        <v>609</v>
      </c>
      <c r="F232" s="166" t="s">
        <v>142</v>
      </c>
      <c r="H232" s="167">
        <v>63.174999999999997</v>
      </c>
      <c r="I232" s="168"/>
      <c r="L232" s="164"/>
      <c r="M232" s="169"/>
      <c r="T232" s="170"/>
      <c r="AT232" s="165" t="s">
        <v>140</v>
      </c>
      <c r="AU232" s="165" t="s">
        <v>80</v>
      </c>
      <c r="AV232" s="13" t="s">
        <v>132</v>
      </c>
      <c r="AW232" s="13" t="s">
        <v>29</v>
      </c>
      <c r="AX232" s="13" t="s">
        <v>80</v>
      </c>
      <c r="AY232" s="165" t="s">
        <v>125</v>
      </c>
    </row>
    <row r="233" spans="2:65" s="1" customFormat="1" ht="24.2" customHeight="1">
      <c r="B233" s="136"/>
      <c r="C233" s="171" t="s">
        <v>360</v>
      </c>
      <c r="D233" s="171" t="s">
        <v>217</v>
      </c>
      <c r="E233" s="172" t="s">
        <v>776</v>
      </c>
      <c r="F233" s="173" t="s">
        <v>777</v>
      </c>
      <c r="G233" s="174" t="s">
        <v>130</v>
      </c>
      <c r="H233" s="175">
        <v>75.81</v>
      </c>
      <c r="I233" s="176"/>
      <c r="J233" s="177">
        <f>ROUND(I233*H233,2)</f>
        <v>0</v>
      </c>
      <c r="K233" s="139" t="s">
        <v>131</v>
      </c>
      <c r="L233" s="178"/>
      <c r="M233" s="179" t="s">
        <v>1</v>
      </c>
      <c r="N233" s="180" t="s">
        <v>37</v>
      </c>
      <c r="P233" s="146">
        <f>O233*H233</f>
        <v>0</v>
      </c>
      <c r="Q233" s="146">
        <v>5.4000000000000003E-3</v>
      </c>
      <c r="R233" s="146">
        <f>Q233*H233</f>
        <v>0.40937400000000002</v>
      </c>
      <c r="S233" s="146">
        <v>0</v>
      </c>
      <c r="T233" s="147">
        <f>S233*H233</f>
        <v>0</v>
      </c>
      <c r="AR233" s="148" t="s">
        <v>191</v>
      </c>
      <c r="AT233" s="148" t="s">
        <v>217</v>
      </c>
      <c r="AU233" s="148" t="s">
        <v>80</v>
      </c>
      <c r="AY233" s="17" t="s">
        <v>125</v>
      </c>
      <c r="BE233" s="149">
        <f>IF(N233="základní",J233,0)</f>
        <v>0</v>
      </c>
      <c r="BF233" s="149">
        <f>IF(N233="snížená",J233,0)</f>
        <v>0</v>
      </c>
      <c r="BG233" s="149">
        <f>IF(N233="zákl. přenesená",J233,0)</f>
        <v>0</v>
      </c>
      <c r="BH233" s="149">
        <f>IF(N233="sníž. přenesená",J233,0)</f>
        <v>0</v>
      </c>
      <c r="BI233" s="149">
        <f>IF(N233="nulová",J233,0)</f>
        <v>0</v>
      </c>
      <c r="BJ233" s="17" t="s">
        <v>80</v>
      </c>
      <c r="BK233" s="149">
        <f>ROUND(I233*H233,2)</f>
        <v>0</v>
      </c>
      <c r="BL233" s="17" t="s">
        <v>132</v>
      </c>
      <c r="BM233" s="148" t="s">
        <v>778</v>
      </c>
    </row>
    <row r="234" spans="2:65" s="1" customFormat="1">
      <c r="B234" s="32"/>
      <c r="D234" s="150" t="s">
        <v>134</v>
      </c>
      <c r="F234" s="151" t="s">
        <v>777</v>
      </c>
      <c r="I234" s="152"/>
      <c r="L234" s="32"/>
      <c r="M234" s="153"/>
      <c r="T234" s="56"/>
      <c r="AT234" s="17" t="s">
        <v>134</v>
      </c>
      <c r="AU234" s="17" t="s">
        <v>80</v>
      </c>
    </row>
    <row r="235" spans="2:65" s="12" customFormat="1">
      <c r="B235" s="157"/>
      <c r="D235" s="150" t="s">
        <v>140</v>
      </c>
      <c r="E235" s="158" t="s">
        <v>1</v>
      </c>
      <c r="F235" s="159" t="s">
        <v>779</v>
      </c>
      <c r="H235" s="160">
        <v>75.81</v>
      </c>
      <c r="I235" s="161"/>
      <c r="L235" s="157"/>
      <c r="M235" s="162"/>
      <c r="T235" s="163"/>
      <c r="AT235" s="158" t="s">
        <v>140</v>
      </c>
      <c r="AU235" s="158" t="s">
        <v>80</v>
      </c>
      <c r="AV235" s="12" t="s">
        <v>82</v>
      </c>
      <c r="AW235" s="12" t="s">
        <v>29</v>
      </c>
      <c r="AX235" s="12" t="s">
        <v>80</v>
      </c>
      <c r="AY235" s="158" t="s">
        <v>125</v>
      </c>
    </row>
    <row r="236" spans="2:65" s="1" customFormat="1" ht="16.5" customHeight="1">
      <c r="B236" s="136"/>
      <c r="C236" s="137" t="s">
        <v>368</v>
      </c>
      <c r="D236" s="137" t="s">
        <v>127</v>
      </c>
      <c r="E236" s="138" t="s">
        <v>780</v>
      </c>
      <c r="F236" s="139" t="s">
        <v>781</v>
      </c>
      <c r="G236" s="140" t="s">
        <v>641</v>
      </c>
      <c r="H236" s="141">
        <v>63.75</v>
      </c>
      <c r="I236" s="142"/>
      <c r="J236" s="143">
        <f>ROUND(I236*H236,2)</f>
        <v>0</v>
      </c>
      <c r="K236" s="139" t="s">
        <v>131</v>
      </c>
      <c r="L236" s="32"/>
      <c r="M236" s="144" t="s">
        <v>1</v>
      </c>
      <c r="N236" s="145" t="s">
        <v>37</v>
      </c>
      <c r="P236" s="146">
        <f>O236*H236</f>
        <v>0</v>
      </c>
      <c r="Q236" s="146">
        <v>0</v>
      </c>
      <c r="R236" s="146">
        <f>Q236*H236</f>
        <v>0</v>
      </c>
      <c r="S236" s="146">
        <v>0</v>
      </c>
      <c r="T236" s="147">
        <f>S236*H236</f>
        <v>0</v>
      </c>
      <c r="AR236" s="148" t="s">
        <v>132</v>
      </c>
      <c r="AT236" s="148" t="s">
        <v>127</v>
      </c>
      <c r="AU236" s="148" t="s">
        <v>80</v>
      </c>
      <c r="AY236" s="17" t="s">
        <v>125</v>
      </c>
      <c r="BE236" s="149">
        <f>IF(N236="základní",J236,0)</f>
        <v>0</v>
      </c>
      <c r="BF236" s="149">
        <f>IF(N236="snížená",J236,0)</f>
        <v>0</v>
      </c>
      <c r="BG236" s="149">
        <f>IF(N236="zákl. přenesená",J236,0)</f>
        <v>0</v>
      </c>
      <c r="BH236" s="149">
        <f>IF(N236="sníž. přenesená",J236,0)</f>
        <v>0</v>
      </c>
      <c r="BI236" s="149">
        <f>IF(N236="nulová",J236,0)</f>
        <v>0</v>
      </c>
      <c r="BJ236" s="17" t="s">
        <v>80</v>
      </c>
      <c r="BK236" s="149">
        <f>ROUND(I236*H236,2)</f>
        <v>0</v>
      </c>
      <c r="BL236" s="17" t="s">
        <v>132</v>
      </c>
      <c r="BM236" s="148" t="s">
        <v>782</v>
      </c>
    </row>
    <row r="237" spans="2:65" s="1" customFormat="1">
      <c r="B237" s="32"/>
      <c r="D237" s="150" t="s">
        <v>134</v>
      </c>
      <c r="F237" s="151" t="s">
        <v>781</v>
      </c>
      <c r="I237" s="152"/>
      <c r="L237" s="32"/>
      <c r="M237" s="153"/>
      <c r="T237" s="56"/>
      <c r="AT237" s="17" t="s">
        <v>134</v>
      </c>
      <c r="AU237" s="17" t="s">
        <v>80</v>
      </c>
    </row>
    <row r="238" spans="2:65" s="12" customFormat="1">
      <c r="B238" s="157"/>
      <c r="D238" s="150" t="s">
        <v>140</v>
      </c>
      <c r="E238" s="158" t="s">
        <v>611</v>
      </c>
      <c r="F238" s="159" t="s">
        <v>783</v>
      </c>
      <c r="H238" s="160">
        <v>63.75</v>
      </c>
      <c r="I238" s="161"/>
      <c r="L238" s="157"/>
      <c r="M238" s="162"/>
      <c r="T238" s="163"/>
      <c r="AT238" s="158" t="s">
        <v>140</v>
      </c>
      <c r="AU238" s="158" t="s">
        <v>80</v>
      </c>
      <c r="AV238" s="12" t="s">
        <v>82</v>
      </c>
      <c r="AW238" s="12" t="s">
        <v>29</v>
      </c>
      <c r="AX238" s="12" t="s">
        <v>80</v>
      </c>
      <c r="AY238" s="158" t="s">
        <v>125</v>
      </c>
    </row>
    <row r="239" spans="2:65" s="1" customFormat="1" ht="24.2" customHeight="1">
      <c r="B239" s="136"/>
      <c r="C239" s="171" t="s">
        <v>375</v>
      </c>
      <c r="D239" s="171" t="s">
        <v>217</v>
      </c>
      <c r="E239" s="172" t="s">
        <v>784</v>
      </c>
      <c r="F239" s="173" t="s">
        <v>785</v>
      </c>
      <c r="G239" s="174" t="s">
        <v>130</v>
      </c>
      <c r="H239" s="175">
        <v>76.5</v>
      </c>
      <c r="I239" s="176"/>
      <c r="J239" s="177">
        <f>ROUND(I239*H239,2)</f>
        <v>0</v>
      </c>
      <c r="K239" s="139" t="s">
        <v>131</v>
      </c>
      <c r="L239" s="178"/>
      <c r="M239" s="179" t="s">
        <v>1</v>
      </c>
      <c r="N239" s="180" t="s">
        <v>37</v>
      </c>
      <c r="P239" s="146">
        <f>O239*H239</f>
        <v>0</v>
      </c>
      <c r="Q239" s="146">
        <v>4.4999999999999997E-3</v>
      </c>
      <c r="R239" s="146">
        <f>Q239*H239</f>
        <v>0.34425</v>
      </c>
      <c r="S239" s="146">
        <v>0</v>
      </c>
      <c r="T239" s="147">
        <f>S239*H239</f>
        <v>0</v>
      </c>
      <c r="AR239" s="148" t="s">
        <v>191</v>
      </c>
      <c r="AT239" s="148" t="s">
        <v>217</v>
      </c>
      <c r="AU239" s="148" t="s">
        <v>80</v>
      </c>
      <c r="AY239" s="17" t="s">
        <v>125</v>
      </c>
      <c r="BE239" s="149">
        <f>IF(N239="základní",J239,0)</f>
        <v>0</v>
      </c>
      <c r="BF239" s="149">
        <f>IF(N239="snížená",J239,0)</f>
        <v>0</v>
      </c>
      <c r="BG239" s="149">
        <f>IF(N239="zákl. přenesená",J239,0)</f>
        <v>0</v>
      </c>
      <c r="BH239" s="149">
        <f>IF(N239="sníž. přenesená",J239,0)</f>
        <v>0</v>
      </c>
      <c r="BI239" s="149">
        <f>IF(N239="nulová",J239,0)</f>
        <v>0</v>
      </c>
      <c r="BJ239" s="17" t="s">
        <v>80</v>
      </c>
      <c r="BK239" s="149">
        <f>ROUND(I239*H239,2)</f>
        <v>0</v>
      </c>
      <c r="BL239" s="17" t="s">
        <v>132</v>
      </c>
      <c r="BM239" s="148" t="s">
        <v>786</v>
      </c>
    </row>
    <row r="240" spans="2:65" s="1" customFormat="1">
      <c r="B240" s="32"/>
      <c r="D240" s="150" t="s">
        <v>134</v>
      </c>
      <c r="F240" s="151" t="s">
        <v>785</v>
      </c>
      <c r="I240" s="152"/>
      <c r="L240" s="32"/>
      <c r="M240" s="153"/>
      <c r="T240" s="56"/>
      <c r="AT240" s="17" t="s">
        <v>134</v>
      </c>
      <c r="AU240" s="17" t="s">
        <v>80</v>
      </c>
    </row>
    <row r="241" spans="2:65" s="12" customFormat="1">
      <c r="B241" s="157"/>
      <c r="D241" s="150" t="s">
        <v>140</v>
      </c>
      <c r="E241" s="158" t="s">
        <v>1</v>
      </c>
      <c r="F241" s="159" t="s">
        <v>787</v>
      </c>
      <c r="H241" s="160">
        <v>76.5</v>
      </c>
      <c r="I241" s="161"/>
      <c r="L241" s="157"/>
      <c r="M241" s="162"/>
      <c r="T241" s="163"/>
      <c r="AT241" s="158" t="s">
        <v>140</v>
      </c>
      <c r="AU241" s="158" t="s">
        <v>80</v>
      </c>
      <c r="AV241" s="12" t="s">
        <v>82</v>
      </c>
      <c r="AW241" s="12" t="s">
        <v>29</v>
      </c>
      <c r="AX241" s="12" t="s">
        <v>80</v>
      </c>
      <c r="AY241" s="158" t="s">
        <v>125</v>
      </c>
    </row>
    <row r="242" spans="2:65" s="1" customFormat="1" ht="24.2" customHeight="1">
      <c r="B242" s="136"/>
      <c r="C242" s="171" t="s">
        <v>385</v>
      </c>
      <c r="D242" s="171" t="s">
        <v>217</v>
      </c>
      <c r="E242" s="172" t="s">
        <v>788</v>
      </c>
      <c r="F242" s="173" t="s">
        <v>789</v>
      </c>
      <c r="G242" s="174" t="s">
        <v>130</v>
      </c>
      <c r="H242" s="175">
        <v>24.84</v>
      </c>
      <c r="I242" s="176"/>
      <c r="J242" s="177">
        <f>ROUND(I242*H242,2)</f>
        <v>0</v>
      </c>
      <c r="K242" s="139" t="s">
        <v>131</v>
      </c>
      <c r="L242" s="178"/>
      <c r="M242" s="179" t="s">
        <v>1</v>
      </c>
      <c r="N242" s="180" t="s">
        <v>37</v>
      </c>
      <c r="P242" s="146">
        <f>O242*H242</f>
        <v>0</v>
      </c>
      <c r="Q242" s="146">
        <v>5.4000000000000003E-3</v>
      </c>
      <c r="R242" s="146">
        <f>Q242*H242</f>
        <v>0.13413600000000001</v>
      </c>
      <c r="S242" s="146">
        <v>0</v>
      </c>
      <c r="T242" s="147">
        <f>S242*H242</f>
        <v>0</v>
      </c>
      <c r="AR242" s="148" t="s">
        <v>191</v>
      </c>
      <c r="AT242" s="148" t="s">
        <v>217</v>
      </c>
      <c r="AU242" s="148" t="s">
        <v>80</v>
      </c>
      <c r="AY242" s="17" t="s">
        <v>125</v>
      </c>
      <c r="BE242" s="149">
        <f>IF(N242="základní",J242,0)</f>
        <v>0</v>
      </c>
      <c r="BF242" s="149">
        <f>IF(N242="snížená",J242,0)</f>
        <v>0</v>
      </c>
      <c r="BG242" s="149">
        <f>IF(N242="zákl. přenesená",J242,0)</f>
        <v>0</v>
      </c>
      <c r="BH242" s="149">
        <f>IF(N242="sníž. přenesená",J242,0)</f>
        <v>0</v>
      </c>
      <c r="BI242" s="149">
        <f>IF(N242="nulová",J242,0)</f>
        <v>0</v>
      </c>
      <c r="BJ242" s="17" t="s">
        <v>80</v>
      </c>
      <c r="BK242" s="149">
        <f>ROUND(I242*H242,2)</f>
        <v>0</v>
      </c>
      <c r="BL242" s="17" t="s">
        <v>132</v>
      </c>
      <c r="BM242" s="148" t="s">
        <v>790</v>
      </c>
    </row>
    <row r="243" spans="2:65" s="1" customFormat="1" ht="19.5">
      <c r="B243" s="32"/>
      <c r="D243" s="150" t="s">
        <v>134</v>
      </c>
      <c r="F243" s="151" t="s">
        <v>789</v>
      </c>
      <c r="I243" s="152"/>
      <c r="L243" s="32"/>
      <c r="M243" s="153"/>
      <c r="T243" s="56"/>
      <c r="AT243" s="17" t="s">
        <v>134</v>
      </c>
      <c r="AU243" s="17" t="s">
        <v>80</v>
      </c>
    </row>
    <row r="244" spans="2:65" s="12" customFormat="1">
      <c r="B244" s="157"/>
      <c r="D244" s="150" t="s">
        <v>140</v>
      </c>
      <c r="E244" s="158" t="s">
        <v>1</v>
      </c>
      <c r="F244" s="159" t="s">
        <v>791</v>
      </c>
      <c r="H244" s="160">
        <v>24.84</v>
      </c>
      <c r="I244" s="161"/>
      <c r="L244" s="157"/>
      <c r="M244" s="162"/>
      <c r="T244" s="163"/>
      <c r="AT244" s="158" t="s">
        <v>140</v>
      </c>
      <c r="AU244" s="158" t="s">
        <v>80</v>
      </c>
      <c r="AV244" s="12" t="s">
        <v>82</v>
      </c>
      <c r="AW244" s="12" t="s">
        <v>29</v>
      </c>
      <c r="AX244" s="12" t="s">
        <v>80</v>
      </c>
      <c r="AY244" s="158" t="s">
        <v>125</v>
      </c>
    </row>
    <row r="245" spans="2:65" s="1" customFormat="1" ht="16.5" customHeight="1">
      <c r="B245" s="136"/>
      <c r="C245" s="137" t="s">
        <v>392</v>
      </c>
      <c r="D245" s="137" t="s">
        <v>127</v>
      </c>
      <c r="E245" s="138" t="s">
        <v>792</v>
      </c>
      <c r="F245" s="139" t="s">
        <v>793</v>
      </c>
      <c r="G245" s="140" t="s">
        <v>130</v>
      </c>
      <c r="H245" s="141">
        <v>20.7</v>
      </c>
      <c r="I245" s="142"/>
      <c r="J245" s="143">
        <f>ROUND(I245*H245,2)</f>
        <v>0</v>
      </c>
      <c r="K245" s="139" t="s">
        <v>131</v>
      </c>
      <c r="L245" s="32"/>
      <c r="M245" s="144" t="s">
        <v>1</v>
      </c>
      <c r="N245" s="145" t="s">
        <v>37</v>
      </c>
      <c r="P245" s="146">
        <f>O245*H245</f>
        <v>0</v>
      </c>
      <c r="Q245" s="146">
        <v>4.0000000000000002E-4</v>
      </c>
      <c r="R245" s="146">
        <f>Q245*H245</f>
        <v>8.2800000000000009E-3</v>
      </c>
      <c r="S245" s="146">
        <v>0</v>
      </c>
      <c r="T245" s="147">
        <f>S245*H245</f>
        <v>0</v>
      </c>
      <c r="AR245" s="148" t="s">
        <v>132</v>
      </c>
      <c r="AT245" s="148" t="s">
        <v>127</v>
      </c>
      <c r="AU245" s="148" t="s">
        <v>80</v>
      </c>
      <c r="AY245" s="17" t="s">
        <v>125</v>
      </c>
      <c r="BE245" s="149">
        <f>IF(N245="základní",J245,0)</f>
        <v>0</v>
      </c>
      <c r="BF245" s="149">
        <f>IF(N245="snížená",J245,0)</f>
        <v>0</v>
      </c>
      <c r="BG245" s="149">
        <f>IF(N245="zákl. přenesená",J245,0)</f>
        <v>0</v>
      </c>
      <c r="BH245" s="149">
        <f>IF(N245="sníž. přenesená",J245,0)</f>
        <v>0</v>
      </c>
      <c r="BI245" s="149">
        <f>IF(N245="nulová",J245,0)</f>
        <v>0</v>
      </c>
      <c r="BJ245" s="17" t="s">
        <v>80</v>
      </c>
      <c r="BK245" s="149">
        <f>ROUND(I245*H245,2)</f>
        <v>0</v>
      </c>
      <c r="BL245" s="17" t="s">
        <v>132</v>
      </c>
      <c r="BM245" s="148" t="s">
        <v>794</v>
      </c>
    </row>
    <row r="246" spans="2:65" s="1" customFormat="1">
      <c r="B246" s="32"/>
      <c r="D246" s="150" t="s">
        <v>134</v>
      </c>
      <c r="F246" s="151" t="s">
        <v>795</v>
      </c>
      <c r="I246" s="152"/>
      <c r="L246" s="32"/>
      <c r="M246" s="153"/>
      <c r="T246" s="56"/>
      <c r="AT246" s="17" t="s">
        <v>134</v>
      </c>
      <c r="AU246" s="17" t="s">
        <v>80</v>
      </c>
    </row>
    <row r="247" spans="2:65" s="12" customFormat="1">
      <c r="B247" s="157"/>
      <c r="D247" s="150" t="s">
        <v>140</v>
      </c>
      <c r="E247" s="158" t="s">
        <v>613</v>
      </c>
      <c r="F247" s="159" t="s">
        <v>796</v>
      </c>
      <c r="H247" s="160">
        <v>20.7</v>
      </c>
      <c r="I247" s="161"/>
      <c r="L247" s="157"/>
      <c r="M247" s="162"/>
      <c r="T247" s="163"/>
      <c r="AT247" s="158" t="s">
        <v>140</v>
      </c>
      <c r="AU247" s="158" t="s">
        <v>80</v>
      </c>
      <c r="AV247" s="12" t="s">
        <v>82</v>
      </c>
      <c r="AW247" s="12" t="s">
        <v>29</v>
      </c>
      <c r="AX247" s="12" t="s">
        <v>80</v>
      </c>
      <c r="AY247" s="158" t="s">
        <v>125</v>
      </c>
    </row>
    <row r="248" spans="2:65" s="1" customFormat="1" ht="16.5" customHeight="1">
      <c r="B248" s="136"/>
      <c r="C248" s="137" t="s">
        <v>397</v>
      </c>
      <c r="D248" s="137" t="s">
        <v>127</v>
      </c>
      <c r="E248" s="138" t="s">
        <v>797</v>
      </c>
      <c r="F248" s="139" t="s">
        <v>798</v>
      </c>
      <c r="G248" s="140" t="s">
        <v>641</v>
      </c>
      <c r="H248" s="141">
        <v>185.01300000000001</v>
      </c>
      <c r="I248" s="142"/>
      <c r="J248" s="143">
        <f>ROUND(I248*H248,2)</f>
        <v>0</v>
      </c>
      <c r="K248" s="139" t="s">
        <v>131</v>
      </c>
      <c r="L248" s="32"/>
      <c r="M248" s="144" t="s">
        <v>1</v>
      </c>
      <c r="N248" s="145" t="s">
        <v>37</v>
      </c>
      <c r="P248" s="146">
        <f>O248*H248</f>
        <v>0</v>
      </c>
      <c r="Q248" s="146">
        <v>0</v>
      </c>
      <c r="R248" s="146">
        <f>Q248*H248</f>
        <v>0</v>
      </c>
      <c r="S248" s="146">
        <v>0</v>
      </c>
      <c r="T248" s="147">
        <f>S248*H248</f>
        <v>0</v>
      </c>
      <c r="AR248" s="148" t="s">
        <v>132</v>
      </c>
      <c r="AT248" s="148" t="s">
        <v>127</v>
      </c>
      <c r="AU248" s="148" t="s">
        <v>80</v>
      </c>
      <c r="AY248" s="17" t="s">
        <v>125</v>
      </c>
      <c r="BE248" s="149">
        <f>IF(N248="základní",J248,0)</f>
        <v>0</v>
      </c>
      <c r="BF248" s="149">
        <f>IF(N248="snížená",J248,0)</f>
        <v>0</v>
      </c>
      <c r="BG248" s="149">
        <f>IF(N248="zákl. přenesená",J248,0)</f>
        <v>0</v>
      </c>
      <c r="BH248" s="149">
        <f>IF(N248="sníž. přenesená",J248,0)</f>
        <v>0</v>
      </c>
      <c r="BI248" s="149">
        <f>IF(N248="nulová",J248,0)</f>
        <v>0</v>
      </c>
      <c r="BJ248" s="17" t="s">
        <v>80</v>
      </c>
      <c r="BK248" s="149">
        <f>ROUND(I248*H248,2)</f>
        <v>0</v>
      </c>
      <c r="BL248" s="17" t="s">
        <v>132</v>
      </c>
      <c r="BM248" s="148" t="s">
        <v>799</v>
      </c>
    </row>
    <row r="249" spans="2:65" s="1" customFormat="1">
      <c r="B249" s="32"/>
      <c r="D249" s="150" t="s">
        <v>134</v>
      </c>
      <c r="F249" s="151" t="s">
        <v>798</v>
      </c>
      <c r="I249" s="152"/>
      <c r="L249" s="32"/>
      <c r="M249" s="153"/>
      <c r="T249" s="56"/>
      <c r="AT249" s="17" t="s">
        <v>134</v>
      </c>
      <c r="AU249" s="17" t="s">
        <v>80</v>
      </c>
    </row>
    <row r="250" spans="2:65" s="12" customFormat="1">
      <c r="B250" s="157"/>
      <c r="D250" s="150" t="s">
        <v>140</v>
      </c>
      <c r="E250" s="158" t="s">
        <v>1</v>
      </c>
      <c r="F250" s="159" t="s">
        <v>800</v>
      </c>
      <c r="H250" s="160">
        <v>126.35</v>
      </c>
      <c r="I250" s="161"/>
      <c r="L250" s="157"/>
      <c r="M250" s="162"/>
      <c r="T250" s="163"/>
      <c r="AT250" s="158" t="s">
        <v>140</v>
      </c>
      <c r="AU250" s="158" t="s">
        <v>80</v>
      </c>
      <c r="AV250" s="12" t="s">
        <v>82</v>
      </c>
      <c r="AW250" s="12" t="s">
        <v>29</v>
      </c>
      <c r="AX250" s="12" t="s">
        <v>72</v>
      </c>
      <c r="AY250" s="158" t="s">
        <v>125</v>
      </c>
    </row>
    <row r="251" spans="2:65" s="12" customFormat="1">
      <c r="B251" s="157"/>
      <c r="D251" s="150" t="s">
        <v>140</v>
      </c>
      <c r="E251" s="158" t="s">
        <v>1</v>
      </c>
      <c r="F251" s="159" t="s">
        <v>762</v>
      </c>
      <c r="H251" s="160">
        <v>58.662999999999997</v>
      </c>
      <c r="I251" s="161"/>
      <c r="L251" s="157"/>
      <c r="M251" s="162"/>
      <c r="T251" s="163"/>
      <c r="AT251" s="158" t="s">
        <v>140</v>
      </c>
      <c r="AU251" s="158" t="s">
        <v>80</v>
      </c>
      <c r="AV251" s="12" t="s">
        <v>82</v>
      </c>
      <c r="AW251" s="12" t="s">
        <v>29</v>
      </c>
      <c r="AX251" s="12" t="s">
        <v>72</v>
      </c>
      <c r="AY251" s="158" t="s">
        <v>125</v>
      </c>
    </row>
    <row r="252" spans="2:65" s="13" customFormat="1">
      <c r="B252" s="164"/>
      <c r="D252" s="150" t="s">
        <v>140</v>
      </c>
      <c r="E252" s="165" t="s">
        <v>1</v>
      </c>
      <c r="F252" s="166" t="s">
        <v>142</v>
      </c>
      <c r="H252" s="167">
        <v>185.01299999999998</v>
      </c>
      <c r="I252" s="168"/>
      <c r="L252" s="164"/>
      <c r="M252" s="169"/>
      <c r="T252" s="170"/>
      <c r="AT252" s="165" t="s">
        <v>140</v>
      </c>
      <c r="AU252" s="165" t="s">
        <v>80</v>
      </c>
      <c r="AV252" s="13" t="s">
        <v>132</v>
      </c>
      <c r="AW252" s="13" t="s">
        <v>29</v>
      </c>
      <c r="AX252" s="13" t="s">
        <v>80</v>
      </c>
      <c r="AY252" s="165" t="s">
        <v>125</v>
      </c>
    </row>
    <row r="253" spans="2:65" s="1" customFormat="1" ht="16.5" customHeight="1">
      <c r="B253" s="136"/>
      <c r="C253" s="171" t="s">
        <v>404</v>
      </c>
      <c r="D253" s="171" t="s">
        <v>217</v>
      </c>
      <c r="E253" s="172" t="s">
        <v>801</v>
      </c>
      <c r="F253" s="173" t="s">
        <v>802</v>
      </c>
      <c r="G253" s="174" t="s">
        <v>130</v>
      </c>
      <c r="H253" s="175">
        <v>222.01599999999999</v>
      </c>
      <c r="I253" s="176"/>
      <c r="J253" s="177">
        <f>ROUND(I253*H253,2)</f>
        <v>0</v>
      </c>
      <c r="K253" s="139" t="s">
        <v>131</v>
      </c>
      <c r="L253" s="178"/>
      <c r="M253" s="179" t="s">
        <v>1</v>
      </c>
      <c r="N253" s="180" t="s">
        <v>37</v>
      </c>
      <c r="P253" s="146">
        <f>O253*H253</f>
        <v>0</v>
      </c>
      <c r="Q253" s="146">
        <v>2.9999999999999997E-4</v>
      </c>
      <c r="R253" s="146">
        <f>Q253*H253</f>
        <v>6.6604799999999992E-2</v>
      </c>
      <c r="S253" s="146">
        <v>0</v>
      </c>
      <c r="T253" s="147">
        <f>S253*H253</f>
        <v>0</v>
      </c>
      <c r="AR253" s="148" t="s">
        <v>191</v>
      </c>
      <c r="AT253" s="148" t="s">
        <v>217</v>
      </c>
      <c r="AU253" s="148" t="s">
        <v>80</v>
      </c>
      <c r="AY253" s="17" t="s">
        <v>125</v>
      </c>
      <c r="BE253" s="149">
        <f>IF(N253="základní",J253,0)</f>
        <v>0</v>
      </c>
      <c r="BF253" s="149">
        <f>IF(N253="snížená",J253,0)</f>
        <v>0</v>
      </c>
      <c r="BG253" s="149">
        <f>IF(N253="zákl. přenesená",J253,0)</f>
        <v>0</v>
      </c>
      <c r="BH253" s="149">
        <f>IF(N253="sníž. přenesená",J253,0)</f>
        <v>0</v>
      </c>
      <c r="BI253" s="149">
        <f>IF(N253="nulová",J253,0)</f>
        <v>0</v>
      </c>
      <c r="BJ253" s="17" t="s">
        <v>80</v>
      </c>
      <c r="BK253" s="149">
        <f>ROUND(I253*H253,2)</f>
        <v>0</v>
      </c>
      <c r="BL253" s="17" t="s">
        <v>132</v>
      </c>
      <c r="BM253" s="148" t="s">
        <v>803</v>
      </c>
    </row>
    <row r="254" spans="2:65" s="1" customFormat="1">
      <c r="B254" s="32"/>
      <c r="D254" s="150" t="s">
        <v>134</v>
      </c>
      <c r="F254" s="151" t="s">
        <v>802</v>
      </c>
      <c r="I254" s="152"/>
      <c r="L254" s="32"/>
      <c r="M254" s="153"/>
      <c r="T254" s="56"/>
      <c r="AT254" s="17" t="s">
        <v>134</v>
      </c>
      <c r="AU254" s="17" t="s">
        <v>80</v>
      </c>
    </row>
    <row r="255" spans="2:65" s="12" customFormat="1">
      <c r="B255" s="157"/>
      <c r="D255" s="150" t="s">
        <v>140</v>
      </c>
      <c r="E255" s="158" t="s">
        <v>1</v>
      </c>
      <c r="F255" s="159" t="s">
        <v>804</v>
      </c>
      <c r="H255" s="160">
        <v>151.62</v>
      </c>
      <c r="I255" s="161"/>
      <c r="L255" s="157"/>
      <c r="M255" s="162"/>
      <c r="T255" s="163"/>
      <c r="AT255" s="158" t="s">
        <v>140</v>
      </c>
      <c r="AU255" s="158" t="s">
        <v>80</v>
      </c>
      <c r="AV255" s="12" t="s">
        <v>82</v>
      </c>
      <c r="AW255" s="12" t="s">
        <v>29</v>
      </c>
      <c r="AX255" s="12" t="s">
        <v>72</v>
      </c>
      <c r="AY255" s="158" t="s">
        <v>125</v>
      </c>
    </row>
    <row r="256" spans="2:65" s="12" customFormat="1">
      <c r="B256" s="157"/>
      <c r="D256" s="150" t="s">
        <v>140</v>
      </c>
      <c r="E256" s="158" t="s">
        <v>1</v>
      </c>
      <c r="F256" s="159" t="s">
        <v>805</v>
      </c>
      <c r="H256" s="160">
        <v>70.396000000000001</v>
      </c>
      <c r="I256" s="161"/>
      <c r="L256" s="157"/>
      <c r="M256" s="162"/>
      <c r="T256" s="163"/>
      <c r="AT256" s="158" t="s">
        <v>140</v>
      </c>
      <c r="AU256" s="158" t="s">
        <v>80</v>
      </c>
      <c r="AV256" s="12" t="s">
        <v>82</v>
      </c>
      <c r="AW256" s="12" t="s">
        <v>29</v>
      </c>
      <c r="AX256" s="12" t="s">
        <v>72</v>
      </c>
      <c r="AY256" s="158" t="s">
        <v>125</v>
      </c>
    </row>
    <row r="257" spans="2:65" s="13" customFormat="1">
      <c r="B257" s="164"/>
      <c r="D257" s="150" t="s">
        <v>140</v>
      </c>
      <c r="E257" s="165" t="s">
        <v>1</v>
      </c>
      <c r="F257" s="166" t="s">
        <v>142</v>
      </c>
      <c r="H257" s="167">
        <v>222.01600000000002</v>
      </c>
      <c r="I257" s="168"/>
      <c r="L257" s="164"/>
      <c r="M257" s="169"/>
      <c r="T257" s="170"/>
      <c r="AT257" s="165" t="s">
        <v>140</v>
      </c>
      <c r="AU257" s="165" t="s">
        <v>80</v>
      </c>
      <c r="AV257" s="13" t="s">
        <v>132</v>
      </c>
      <c r="AW257" s="13" t="s">
        <v>29</v>
      </c>
      <c r="AX257" s="13" t="s">
        <v>80</v>
      </c>
      <c r="AY257" s="165" t="s">
        <v>125</v>
      </c>
    </row>
    <row r="258" spans="2:65" s="1" customFormat="1" ht="16.5" customHeight="1">
      <c r="B258" s="136"/>
      <c r="C258" s="137" t="s">
        <v>411</v>
      </c>
      <c r="D258" s="137" t="s">
        <v>127</v>
      </c>
      <c r="E258" s="138" t="s">
        <v>806</v>
      </c>
      <c r="F258" s="139" t="s">
        <v>807</v>
      </c>
      <c r="G258" s="140" t="s">
        <v>378</v>
      </c>
      <c r="H258" s="141">
        <v>2</v>
      </c>
      <c r="I258" s="142"/>
      <c r="J258" s="143">
        <f>ROUND(I258*H258,2)</f>
        <v>0</v>
      </c>
      <c r="K258" s="139" t="s">
        <v>131</v>
      </c>
      <c r="L258" s="32"/>
      <c r="M258" s="144" t="s">
        <v>1</v>
      </c>
      <c r="N258" s="145" t="s">
        <v>37</v>
      </c>
      <c r="P258" s="146">
        <f>O258*H258</f>
        <v>0</v>
      </c>
      <c r="Q258" s="146">
        <v>8.1119999999999998E-2</v>
      </c>
      <c r="R258" s="146">
        <f>Q258*H258</f>
        <v>0.16224</v>
      </c>
      <c r="S258" s="146">
        <v>0</v>
      </c>
      <c r="T258" s="147">
        <f>S258*H258</f>
        <v>0</v>
      </c>
      <c r="AR258" s="148" t="s">
        <v>132</v>
      </c>
      <c r="AT258" s="148" t="s">
        <v>127</v>
      </c>
      <c r="AU258" s="148" t="s">
        <v>80</v>
      </c>
      <c r="AY258" s="17" t="s">
        <v>125</v>
      </c>
      <c r="BE258" s="149">
        <f>IF(N258="základní",J258,0)</f>
        <v>0</v>
      </c>
      <c r="BF258" s="149">
        <f>IF(N258="snížená",J258,0)</f>
        <v>0</v>
      </c>
      <c r="BG258" s="149">
        <f>IF(N258="zákl. přenesená",J258,0)</f>
        <v>0</v>
      </c>
      <c r="BH258" s="149">
        <f>IF(N258="sníž. přenesená",J258,0)</f>
        <v>0</v>
      </c>
      <c r="BI258" s="149">
        <f>IF(N258="nulová",J258,0)</f>
        <v>0</v>
      </c>
      <c r="BJ258" s="17" t="s">
        <v>80</v>
      </c>
      <c r="BK258" s="149">
        <f>ROUND(I258*H258,2)</f>
        <v>0</v>
      </c>
      <c r="BL258" s="17" t="s">
        <v>132</v>
      </c>
      <c r="BM258" s="148" t="s">
        <v>808</v>
      </c>
    </row>
    <row r="259" spans="2:65" s="1" customFormat="1">
      <c r="B259" s="32"/>
      <c r="D259" s="150" t="s">
        <v>134</v>
      </c>
      <c r="F259" s="151" t="s">
        <v>809</v>
      </c>
      <c r="I259" s="152"/>
      <c r="L259" s="32"/>
      <c r="M259" s="153"/>
      <c r="T259" s="56"/>
      <c r="AT259" s="17" t="s">
        <v>134</v>
      </c>
      <c r="AU259" s="17" t="s">
        <v>80</v>
      </c>
    </row>
    <row r="260" spans="2:65" s="12" customFormat="1">
      <c r="B260" s="157"/>
      <c r="D260" s="150" t="s">
        <v>140</v>
      </c>
      <c r="E260" s="158" t="s">
        <v>1</v>
      </c>
      <c r="F260" s="159" t="s">
        <v>82</v>
      </c>
      <c r="H260" s="160">
        <v>2</v>
      </c>
      <c r="I260" s="161"/>
      <c r="L260" s="157"/>
      <c r="M260" s="162"/>
      <c r="T260" s="163"/>
      <c r="AT260" s="158" t="s">
        <v>140</v>
      </c>
      <c r="AU260" s="158" t="s">
        <v>80</v>
      </c>
      <c r="AV260" s="12" t="s">
        <v>82</v>
      </c>
      <c r="AW260" s="12" t="s">
        <v>29</v>
      </c>
      <c r="AX260" s="12" t="s">
        <v>80</v>
      </c>
      <c r="AY260" s="158" t="s">
        <v>125</v>
      </c>
    </row>
    <row r="261" spans="2:65" s="1" customFormat="1" ht="16.5" customHeight="1">
      <c r="B261" s="136"/>
      <c r="C261" s="137" t="s">
        <v>415</v>
      </c>
      <c r="D261" s="137" t="s">
        <v>127</v>
      </c>
      <c r="E261" s="138" t="s">
        <v>810</v>
      </c>
      <c r="F261" s="139" t="s">
        <v>811</v>
      </c>
      <c r="G261" s="140" t="s">
        <v>194</v>
      </c>
      <c r="H261" s="141">
        <v>104.97499999999999</v>
      </c>
      <c r="I261" s="142"/>
      <c r="J261" s="143">
        <f>ROUND(I261*H261,2)</f>
        <v>0</v>
      </c>
      <c r="K261" s="139" t="s">
        <v>131</v>
      </c>
      <c r="L261" s="32"/>
      <c r="M261" s="144" t="s">
        <v>1</v>
      </c>
      <c r="N261" s="145" t="s">
        <v>37</v>
      </c>
      <c r="P261" s="146">
        <f>O261*H261</f>
        <v>0</v>
      </c>
      <c r="Q261" s="146">
        <v>8.8000000000000003E-4</v>
      </c>
      <c r="R261" s="146">
        <f>Q261*H261</f>
        <v>9.2378000000000002E-2</v>
      </c>
      <c r="S261" s="146">
        <v>0</v>
      </c>
      <c r="T261" s="147">
        <f>S261*H261</f>
        <v>0</v>
      </c>
      <c r="AR261" s="148" t="s">
        <v>132</v>
      </c>
      <c r="AT261" s="148" t="s">
        <v>127</v>
      </c>
      <c r="AU261" s="148" t="s">
        <v>80</v>
      </c>
      <c r="AY261" s="17" t="s">
        <v>125</v>
      </c>
      <c r="BE261" s="149">
        <f>IF(N261="základní",J261,0)</f>
        <v>0</v>
      </c>
      <c r="BF261" s="149">
        <f>IF(N261="snížená",J261,0)</f>
        <v>0</v>
      </c>
      <c r="BG261" s="149">
        <f>IF(N261="zákl. přenesená",J261,0)</f>
        <v>0</v>
      </c>
      <c r="BH261" s="149">
        <f>IF(N261="sníž. přenesená",J261,0)</f>
        <v>0</v>
      </c>
      <c r="BI261" s="149">
        <f>IF(N261="nulová",J261,0)</f>
        <v>0</v>
      </c>
      <c r="BJ261" s="17" t="s">
        <v>80</v>
      </c>
      <c r="BK261" s="149">
        <f>ROUND(I261*H261,2)</f>
        <v>0</v>
      </c>
      <c r="BL261" s="17" t="s">
        <v>132</v>
      </c>
      <c r="BM261" s="148" t="s">
        <v>812</v>
      </c>
    </row>
    <row r="262" spans="2:65" s="1" customFormat="1">
      <c r="B262" s="32"/>
      <c r="D262" s="150" t="s">
        <v>134</v>
      </c>
      <c r="F262" s="151" t="s">
        <v>813</v>
      </c>
      <c r="I262" s="152"/>
      <c r="L262" s="32"/>
      <c r="M262" s="153"/>
      <c r="T262" s="56"/>
      <c r="AT262" s="17" t="s">
        <v>134</v>
      </c>
      <c r="AU262" s="17" t="s">
        <v>80</v>
      </c>
    </row>
    <row r="263" spans="2:65" s="12" customFormat="1">
      <c r="B263" s="157"/>
      <c r="D263" s="150" t="s">
        <v>140</v>
      </c>
      <c r="E263" s="158" t="s">
        <v>1</v>
      </c>
      <c r="F263" s="159" t="s">
        <v>814</v>
      </c>
      <c r="H263" s="160">
        <v>104.97499999999999</v>
      </c>
      <c r="I263" s="161"/>
      <c r="L263" s="157"/>
      <c r="M263" s="162"/>
      <c r="T263" s="163"/>
      <c r="AT263" s="158" t="s">
        <v>140</v>
      </c>
      <c r="AU263" s="158" t="s">
        <v>80</v>
      </c>
      <c r="AV263" s="12" t="s">
        <v>82</v>
      </c>
      <c r="AW263" s="12" t="s">
        <v>29</v>
      </c>
      <c r="AX263" s="12" t="s">
        <v>80</v>
      </c>
      <c r="AY263" s="158" t="s">
        <v>125</v>
      </c>
    </row>
    <row r="264" spans="2:65" s="1" customFormat="1" ht="16.5" customHeight="1">
      <c r="B264" s="136"/>
      <c r="C264" s="137" t="s">
        <v>419</v>
      </c>
      <c r="D264" s="137" t="s">
        <v>127</v>
      </c>
      <c r="E264" s="138" t="s">
        <v>815</v>
      </c>
      <c r="F264" s="139" t="s">
        <v>816</v>
      </c>
      <c r="G264" s="140" t="s">
        <v>194</v>
      </c>
      <c r="H264" s="141">
        <v>104.97499999999999</v>
      </c>
      <c r="I264" s="142"/>
      <c r="J264" s="143">
        <f>ROUND(I264*H264,2)</f>
        <v>0</v>
      </c>
      <c r="K264" s="139" t="s">
        <v>131</v>
      </c>
      <c r="L264" s="32"/>
      <c r="M264" s="144" t="s">
        <v>1</v>
      </c>
      <c r="N264" s="145" t="s">
        <v>37</v>
      </c>
      <c r="P264" s="146">
        <f>O264*H264</f>
        <v>0</v>
      </c>
      <c r="Q264" s="146">
        <v>0</v>
      </c>
      <c r="R264" s="146">
        <f>Q264*H264</f>
        <v>0</v>
      </c>
      <c r="S264" s="146">
        <v>0</v>
      </c>
      <c r="T264" s="147">
        <f>S264*H264</f>
        <v>0</v>
      </c>
      <c r="AR264" s="148" t="s">
        <v>132</v>
      </c>
      <c r="AT264" s="148" t="s">
        <v>127</v>
      </c>
      <c r="AU264" s="148" t="s">
        <v>80</v>
      </c>
      <c r="AY264" s="17" t="s">
        <v>125</v>
      </c>
      <c r="BE264" s="149">
        <f>IF(N264="základní",J264,0)</f>
        <v>0</v>
      </c>
      <c r="BF264" s="149">
        <f>IF(N264="snížená",J264,0)</f>
        <v>0</v>
      </c>
      <c r="BG264" s="149">
        <f>IF(N264="zákl. přenesená",J264,0)</f>
        <v>0</v>
      </c>
      <c r="BH264" s="149">
        <f>IF(N264="sníž. přenesená",J264,0)</f>
        <v>0</v>
      </c>
      <c r="BI264" s="149">
        <f>IF(N264="nulová",J264,0)</f>
        <v>0</v>
      </c>
      <c r="BJ264" s="17" t="s">
        <v>80</v>
      </c>
      <c r="BK264" s="149">
        <f>ROUND(I264*H264,2)</f>
        <v>0</v>
      </c>
      <c r="BL264" s="17" t="s">
        <v>132</v>
      </c>
      <c r="BM264" s="148" t="s">
        <v>817</v>
      </c>
    </row>
    <row r="265" spans="2:65" s="1" customFormat="1">
      <c r="B265" s="32"/>
      <c r="D265" s="150" t="s">
        <v>134</v>
      </c>
      <c r="F265" s="151" t="s">
        <v>818</v>
      </c>
      <c r="I265" s="152"/>
      <c r="L265" s="32"/>
      <c r="M265" s="153"/>
      <c r="T265" s="56"/>
      <c r="AT265" s="17" t="s">
        <v>134</v>
      </c>
      <c r="AU265" s="17" t="s">
        <v>80</v>
      </c>
    </row>
    <row r="266" spans="2:65" s="1" customFormat="1" ht="16.5" customHeight="1">
      <c r="B266" s="136"/>
      <c r="C266" s="137" t="s">
        <v>423</v>
      </c>
      <c r="D266" s="137" t="s">
        <v>127</v>
      </c>
      <c r="E266" s="138" t="s">
        <v>819</v>
      </c>
      <c r="F266" s="139" t="s">
        <v>820</v>
      </c>
      <c r="G266" s="140" t="s">
        <v>194</v>
      </c>
      <c r="H266" s="141">
        <v>104.97499999999999</v>
      </c>
      <c r="I266" s="142"/>
      <c r="J266" s="143">
        <f>ROUND(I266*H266,2)</f>
        <v>0</v>
      </c>
      <c r="K266" s="139" t="s">
        <v>131</v>
      </c>
      <c r="L266" s="32"/>
      <c r="M266" s="144" t="s">
        <v>1</v>
      </c>
      <c r="N266" s="145" t="s">
        <v>37</v>
      </c>
      <c r="P266" s="146">
        <f>O266*H266</f>
        <v>0</v>
      </c>
      <c r="Q266" s="146">
        <v>0</v>
      </c>
      <c r="R266" s="146">
        <f>Q266*H266</f>
        <v>0</v>
      </c>
      <c r="S266" s="146">
        <v>0</v>
      </c>
      <c r="T266" s="147">
        <f>S266*H266</f>
        <v>0</v>
      </c>
      <c r="AR266" s="148" t="s">
        <v>132</v>
      </c>
      <c r="AT266" s="148" t="s">
        <v>127</v>
      </c>
      <c r="AU266" s="148" t="s">
        <v>80</v>
      </c>
      <c r="AY266" s="17" t="s">
        <v>125</v>
      </c>
      <c r="BE266" s="149">
        <f>IF(N266="základní",J266,0)</f>
        <v>0</v>
      </c>
      <c r="BF266" s="149">
        <f>IF(N266="snížená",J266,0)</f>
        <v>0</v>
      </c>
      <c r="BG266" s="149">
        <f>IF(N266="zákl. přenesená",J266,0)</f>
        <v>0</v>
      </c>
      <c r="BH266" s="149">
        <f>IF(N266="sníž. přenesená",J266,0)</f>
        <v>0</v>
      </c>
      <c r="BI266" s="149">
        <f>IF(N266="nulová",J266,0)</f>
        <v>0</v>
      </c>
      <c r="BJ266" s="17" t="s">
        <v>80</v>
      </c>
      <c r="BK266" s="149">
        <f>ROUND(I266*H266,2)</f>
        <v>0</v>
      </c>
      <c r="BL266" s="17" t="s">
        <v>132</v>
      </c>
      <c r="BM266" s="148" t="s">
        <v>821</v>
      </c>
    </row>
    <row r="267" spans="2:65" s="1" customFormat="1">
      <c r="B267" s="32"/>
      <c r="D267" s="150" t="s">
        <v>134</v>
      </c>
      <c r="F267" s="151" t="s">
        <v>822</v>
      </c>
      <c r="I267" s="152"/>
      <c r="L267" s="32"/>
      <c r="M267" s="153"/>
      <c r="T267" s="56"/>
      <c r="AT267" s="17" t="s">
        <v>134</v>
      </c>
      <c r="AU267" s="17" t="s">
        <v>80</v>
      </c>
    </row>
    <row r="268" spans="2:65" s="1" customFormat="1" ht="16.5" customHeight="1">
      <c r="B268" s="136"/>
      <c r="C268" s="137" t="s">
        <v>427</v>
      </c>
      <c r="D268" s="137" t="s">
        <v>127</v>
      </c>
      <c r="E268" s="138" t="s">
        <v>823</v>
      </c>
      <c r="F268" s="139" t="s">
        <v>824</v>
      </c>
      <c r="G268" s="140" t="s">
        <v>194</v>
      </c>
      <c r="H268" s="141">
        <v>2.2679999999999998</v>
      </c>
      <c r="I268" s="142"/>
      <c r="J268" s="143">
        <f>ROUND(I268*H268,2)</f>
        <v>0</v>
      </c>
      <c r="K268" s="139" t="s">
        <v>131</v>
      </c>
      <c r="L268" s="32"/>
      <c r="M268" s="144" t="s">
        <v>1</v>
      </c>
      <c r="N268" s="145" t="s">
        <v>37</v>
      </c>
      <c r="P268" s="146">
        <f>O268*H268</f>
        <v>0</v>
      </c>
      <c r="Q268" s="146">
        <v>0</v>
      </c>
      <c r="R268" s="146">
        <f>Q268*H268</f>
        <v>0</v>
      </c>
      <c r="S268" s="146">
        <v>0.78500000000000003</v>
      </c>
      <c r="T268" s="147">
        <f>S268*H268</f>
        <v>1.7803799999999999</v>
      </c>
      <c r="AR268" s="148" t="s">
        <v>132</v>
      </c>
      <c r="AT268" s="148" t="s">
        <v>127</v>
      </c>
      <c r="AU268" s="148" t="s">
        <v>80</v>
      </c>
      <c r="AY268" s="17" t="s">
        <v>125</v>
      </c>
      <c r="BE268" s="149">
        <f>IF(N268="základní",J268,0)</f>
        <v>0</v>
      </c>
      <c r="BF268" s="149">
        <f>IF(N268="snížená",J268,0)</f>
        <v>0</v>
      </c>
      <c r="BG268" s="149">
        <f>IF(N268="zákl. přenesená",J268,0)</f>
        <v>0</v>
      </c>
      <c r="BH268" s="149">
        <f>IF(N268="sníž. přenesená",J268,0)</f>
        <v>0</v>
      </c>
      <c r="BI268" s="149">
        <f>IF(N268="nulová",J268,0)</f>
        <v>0</v>
      </c>
      <c r="BJ268" s="17" t="s">
        <v>80</v>
      </c>
      <c r="BK268" s="149">
        <f>ROUND(I268*H268,2)</f>
        <v>0</v>
      </c>
      <c r="BL268" s="17" t="s">
        <v>132</v>
      </c>
      <c r="BM268" s="148" t="s">
        <v>825</v>
      </c>
    </row>
    <row r="269" spans="2:65" s="1" customFormat="1">
      <c r="B269" s="32"/>
      <c r="D269" s="150" t="s">
        <v>134</v>
      </c>
      <c r="F269" s="151" t="s">
        <v>826</v>
      </c>
      <c r="I269" s="152"/>
      <c r="L269" s="32"/>
      <c r="M269" s="153"/>
      <c r="T269" s="56"/>
      <c r="AT269" s="17" t="s">
        <v>134</v>
      </c>
      <c r="AU269" s="17" t="s">
        <v>80</v>
      </c>
    </row>
    <row r="270" spans="2:65" s="12" customFormat="1">
      <c r="B270" s="157"/>
      <c r="D270" s="150" t="s">
        <v>140</v>
      </c>
      <c r="E270" s="158" t="s">
        <v>1</v>
      </c>
      <c r="F270" s="159" t="s">
        <v>827</v>
      </c>
      <c r="H270" s="160">
        <v>2.2679999999999998</v>
      </c>
      <c r="I270" s="161"/>
      <c r="L270" s="157"/>
      <c r="M270" s="162"/>
      <c r="T270" s="163"/>
      <c r="AT270" s="158" t="s">
        <v>140</v>
      </c>
      <c r="AU270" s="158" t="s">
        <v>80</v>
      </c>
      <c r="AV270" s="12" t="s">
        <v>82</v>
      </c>
      <c r="AW270" s="12" t="s">
        <v>29</v>
      </c>
      <c r="AX270" s="12" t="s">
        <v>80</v>
      </c>
      <c r="AY270" s="158" t="s">
        <v>125</v>
      </c>
    </row>
    <row r="271" spans="2:65" s="1" customFormat="1" ht="16.5" customHeight="1">
      <c r="B271" s="136"/>
      <c r="C271" s="137" t="s">
        <v>435</v>
      </c>
      <c r="D271" s="137" t="s">
        <v>127</v>
      </c>
      <c r="E271" s="138" t="s">
        <v>502</v>
      </c>
      <c r="F271" s="139" t="s">
        <v>828</v>
      </c>
      <c r="G271" s="140" t="s">
        <v>378</v>
      </c>
      <c r="H271" s="141">
        <v>2</v>
      </c>
      <c r="I271" s="142"/>
      <c r="J271" s="143">
        <f>ROUND(I271*H271,2)</f>
        <v>0</v>
      </c>
      <c r="K271" s="139" t="s">
        <v>131</v>
      </c>
      <c r="L271" s="32"/>
      <c r="M271" s="144" t="s">
        <v>1</v>
      </c>
      <c r="N271" s="145" t="s">
        <v>37</v>
      </c>
      <c r="P271" s="146">
        <f>O271*H271</f>
        <v>0</v>
      </c>
      <c r="Q271" s="146">
        <v>0</v>
      </c>
      <c r="R271" s="146">
        <f>Q271*H271</f>
        <v>0</v>
      </c>
      <c r="S271" s="146">
        <v>8.2000000000000003E-2</v>
      </c>
      <c r="T271" s="147">
        <f>S271*H271</f>
        <v>0.16400000000000001</v>
      </c>
      <c r="AR271" s="148" t="s">
        <v>132</v>
      </c>
      <c r="AT271" s="148" t="s">
        <v>127</v>
      </c>
      <c r="AU271" s="148" t="s">
        <v>80</v>
      </c>
      <c r="AY271" s="17" t="s">
        <v>125</v>
      </c>
      <c r="BE271" s="149">
        <f>IF(N271="základní",J271,0)</f>
        <v>0</v>
      </c>
      <c r="BF271" s="149">
        <f>IF(N271="snížená",J271,0)</f>
        <v>0</v>
      </c>
      <c r="BG271" s="149">
        <f>IF(N271="zákl. přenesená",J271,0)</f>
        <v>0</v>
      </c>
      <c r="BH271" s="149">
        <f>IF(N271="sníž. přenesená",J271,0)</f>
        <v>0</v>
      </c>
      <c r="BI271" s="149">
        <f>IF(N271="nulová",J271,0)</f>
        <v>0</v>
      </c>
      <c r="BJ271" s="17" t="s">
        <v>80</v>
      </c>
      <c r="BK271" s="149">
        <f>ROUND(I271*H271,2)</f>
        <v>0</v>
      </c>
      <c r="BL271" s="17" t="s">
        <v>132</v>
      </c>
      <c r="BM271" s="148" t="s">
        <v>829</v>
      </c>
    </row>
    <row r="272" spans="2:65" s="1" customFormat="1" ht="19.5">
      <c r="B272" s="32"/>
      <c r="D272" s="150" t="s">
        <v>134</v>
      </c>
      <c r="F272" s="151" t="s">
        <v>505</v>
      </c>
      <c r="I272" s="152"/>
      <c r="L272" s="32"/>
      <c r="M272" s="153"/>
      <c r="T272" s="56"/>
      <c r="AT272" s="17" t="s">
        <v>134</v>
      </c>
      <c r="AU272" s="17" t="s">
        <v>80</v>
      </c>
    </row>
    <row r="273" spans="2:65" s="1" customFormat="1" ht="16.5" customHeight="1">
      <c r="B273" s="136"/>
      <c r="C273" s="137" t="s">
        <v>324</v>
      </c>
      <c r="D273" s="137" t="s">
        <v>127</v>
      </c>
      <c r="E273" s="138" t="s">
        <v>830</v>
      </c>
      <c r="F273" s="139" t="s">
        <v>831</v>
      </c>
      <c r="G273" s="140" t="s">
        <v>178</v>
      </c>
      <c r="H273" s="141">
        <v>41.6</v>
      </c>
      <c r="I273" s="142"/>
      <c r="J273" s="143">
        <f>ROUND(I273*H273,2)</f>
        <v>0</v>
      </c>
      <c r="K273" s="139" t="s">
        <v>131</v>
      </c>
      <c r="L273" s="32"/>
      <c r="M273" s="144" t="s">
        <v>1</v>
      </c>
      <c r="N273" s="145" t="s">
        <v>37</v>
      </c>
      <c r="P273" s="146">
        <f>O273*H273</f>
        <v>0</v>
      </c>
      <c r="Q273" s="146">
        <v>8.0000000000000007E-5</v>
      </c>
      <c r="R273" s="146">
        <f>Q273*H273</f>
        <v>3.3280000000000002E-3</v>
      </c>
      <c r="S273" s="146">
        <v>1.7999999999999999E-2</v>
      </c>
      <c r="T273" s="147">
        <f>S273*H273</f>
        <v>0.74880000000000002</v>
      </c>
      <c r="AR273" s="148" t="s">
        <v>132</v>
      </c>
      <c r="AT273" s="148" t="s">
        <v>127</v>
      </c>
      <c r="AU273" s="148" t="s">
        <v>80</v>
      </c>
      <c r="AY273" s="17" t="s">
        <v>125</v>
      </c>
      <c r="BE273" s="149">
        <f>IF(N273="základní",J273,0)</f>
        <v>0</v>
      </c>
      <c r="BF273" s="149">
        <f>IF(N273="snížená",J273,0)</f>
        <v>0</v>
      </c>
      <c r="BG273" s="149">
        <f>IF(N273="zákl. přenesená",J273,0)</f>
        <v>0</v>
      </c>
      <c r="BH273" s="149">
        <f>IF(N273="sníž. přenesená",J273,0)</f>
        <v>0</v>
      </c>
      <c r="BI273" s="149">
        <f>IF(N273="nulová",J273,0)</f>
        <v>0</v>
      </c>
      <c r="BJ273" s="17" t="s">
        <v>80</v>
      </c>
      <c r="BK273" s="149">
        <f>ROUND(I273*H273,2)</f>
        <v>0</v>
      </c>
      <c r="BL273" s="17" t="s">
        <v>132</v>
      </c>
      <c r="BM273" s="148" t="s">
        <v>832</v>
      </c>
    </row>
    <row r="274" spans="2:65" s="1" customFormat="1">
      <c r="B274" s="32"/>
      <c r="D274" s="150" t="s">
        <v>134</v>
      </c>
      <c r="F274" s="151" t="s">
        <v>833</v>
      </c>
      <c r="I274" s="152"/>
      <c r="L274" s="32"/>
      <c r="M274" s="153"/>
      <c r="T274" s="56"/>
      <c r="AT274" s="17" t="s">
        <v>134</v>
      </c>
      <c r="AU274" s="17" t="s">
        <v>80</v>
      </c>
    </row>
    <row r="275" spans="2:65" s="12" customFormat="1">
      <c r="B275" s="157"/>
      <c r="D275" s="150" t="s">
        <v>140</v>
      </c>
      <c r="E275" s="158" t="s">
        <v>1</v>
      </c>
      <c r="F275" s="159" t="s">
        <v>834</v>
      </c>
      <c r="H275" s="160">
        <v>21.6</v>
      </c>
      <c r="I275" s="161"/>
      <c r="L275" s="157"/>
      <c r="M275" s="162"/>
      <c r="T275" s="163"/>
      <c r="AT275" s="158" t="s">
        <v>140</v>
      </c>
      <c r="AU275" s="158" t="s">
        <v>80</v>
      </c>
      <c r="AV275" s="12" t="s">
        <v>82</v>
      </c>
      <c r="AW275" s="12" t="s">
        <v>29</v>
      </c>
      <c r="AX275" s="12" t="s">
        <v>72</v>
      </c>
      <c r="AY275" s="158" t="s">
        <v>125</v>
      </c>
    </row>
    <row r="276" spans="2:65" s="12" customFormat="1">
      <c r="B276" s="157"/>
      <c r="D276" s="150" t="s">
        <v>140</v>
      </c>
      <c r="E276" s="158" t="s">
        <v>1</v>
      </c>
      <c r="F276" s="159" t="s">
        <v>835</v>
      </c>
      <c r="H276" s="160">
        <v>20</v>
      </c>
      <c r="I276" s="161"/>
      <c r="L276" s="157"/>
      <c r="M276" s="162"/>
      <c r="T276" s="163"/>
      <c r="AT276" s="158" t="s">
        <v>140</v>
      </c>
      <c r="AU276" s="158" t="s">
        <v>80</v>
      </c>
      <c r="AV276" s="12" t="s">
        <v>82</v>
      </c>
      <c r="AW276" s="12" t="s">
        <v>29</v>
      </c>
      <c r="AX276" s="12" t="s">
        <v>72</v>
      </c>
      <c r="AY276" s="158" t="s">
        <v>125</v>
      </c>
    </row>
    <row r="277" spans="2:65" s="13" customFormat="1">
      <c r="B277" s="164"/>
      <c r="D277" s="150" t="s">
        <v>140</v>
      </c>
      <c r="E277" s="165" t="s">
        <v>1</v>
      </c>
      <c r="F277" s="166" t="s">
        <v>142</v>
      </c>
      <c r="H277" s="167">
        <v>41.6</v>
      </c>
      <c r="I277" s="168"/>
      <c r="L277" s="164"/>
      <c r="M277" s="169"/>
      <c r="T277" s="170"/>
      <c r="AT277" s="165" t="s">
        <v>140</v>
      </c>
      <c r="AU277" s="165" t="s">
        <v>80</v>
      </c>
      <c r="AV277" s="13" t="s">
        <v>132</v>
      </c>
      <c r="AW277" s="13" t="s">
        <v>29</v>
      </c>
      <c r="AX277" s="13" t="s">
        <v>80</v>
      </c>
      <c r="AY277" s="165" t="s">
        <v>125</v>
      </c>
    </row>
    <row r="278" spans="2:65" s="1" customFormat="1" ht="16.5" customHeight="1">
      <c r="B278" s="136"/>
      <c r="C278" s="137" t="s">
        <v>450</v>
      </c>
      <c r="D278" s="137" t="s">
        <v>127</v>
      </c>
      <c r="E278" s="138" t="s">
        <v>836</v>
      </c>
      <c r="F278" s="139" t="s">
        <v>837</v>
      </c>
      <c r="G278" s="140" t="s">
        <v>530</v>
      </c>
      <c r="H278" s="141">
        <v>450.57299999999998</v>
      </c>
      <c r="I278" s="142"/>
      <c r="J278" s="143">
        <f>ROUND(I278*H278,2)</f>
        <v>0</v>
      </c>
      <c r="K278" s="139" t="s">
        <v>131</v>
      </c>
      <c r="L278" s="32"/>
      <c r="M278" s="144" t="s">
        <v>1</v>
      </c>
      <c r="N278" s="145" t="s">
        <v>37</v>
      </c>
      <c r="P278" s="146">
        <f>O278*H278</f>
        <v>0</v>
      </c>
      <c r="Q278" s="146">
        <v>0</v>
      </c>
      <c r="R278" s="146">
        <f>Q278*H278</f>
        <v>0</v>
      </c>
      <c r="S278" s="146">
        <v>0</v>
      </c>
      <c r="T278" s="147">
        <f>S278*H278</f>
        <v>0</v>
      </c>
      <c r="AR278" s="148" t="s">
        <v>132</v>
      </c>
      <c r="AT278" s="148" t="s">
        <v>127</v>
      </c>
      <c r="AU278" s="148" t="s">
        <v>80</v>
      </c>
      <c r="AY278" s="17" t="s">
        <v>125</v>
      </c>
      <c r="BE278" s="149">
        <f>IF(N278="základní",J278,0)</f>
        <v>0</v>
      </c>
      <c r="BF278" s="149">
        <f>IF(N278="snížená",J278,0)</f>
        <v>0</v>
      </c>
      <c r="BG278" s="149">
        <f>IF(N278="zákl. přenesená",J278,0)</f>
        <v>0</v>
      </c>
      <c r="BH278" s="149">
        <f>IF(N278="sníž. přenesená",J278,0)</f>
        <v>0</v>
      </c>
      <c r="BI278" s="149">
        <f>IF(N278="nulová",J278,0)</f>
        <v>0</v>
      </c>
      <c r="BJ278" s="17" t="s">
        <v>80</v>
      </c>
      <c r="BK278" s="149">
        <f>ROUND(I278*H278,2)</f>
        <v>0</v>
      </c>
      <c r="BL278" s="17" t="s">
        <v>132</v>
      </c>
      <c r="BM278" s="148" t="s">
        <v>838</v>
      </c>
    </row>
    <row r="279" spans="2:65" s="1" customFormat="1" ht="19.5">
      <c r="B279" s="32"/>
      <c r="D279" s="150" t="s">
        <v>134</v>
      </c>
      <c r="F279" s="151" t="s">
        <v>839</v>
      </c>
      <c r="I279" s="152"/>
      <c r="L279" s="32"/>
      <c r="M279" s="153"/>
      <c r="T279" s="56"/>
      <c r="AT279" s="17" t="s">
        <v>134</v>
      </c>
      <c r="AU279" s="17" t="s">
        <v>80</v>
      </c>
    </row>
    <row r="280" spans="2:65" s="1" customFormat="1" ht="16.5" customHeight="1">
      <c r="B280" s="136"/>
      <c r="C280" s="137" t="s">
        <v>457</v>
      </c>
      <c r="D280" s="137" t="s">
        <v>127</v>
      </c>
      <c r="E280" s="138" t="s">
        <v>840</v>
      </c>
      <c r="F280" s="139" t="s">
        <v>841</v>
      </c>
      <c r="G280" s="140" t="s">
        <v>530</v>
      </c>
      <c r="H280" s="141">
        <v>1.38</v>
      </c>
      <c r="I280" s="142"/>
      <c r="J280" s="143">
        <f>ROUND(I280*H280,2)</f>
        <v>0</v>
      </c>
      <c r="K280" s="139" t="s">
        <v>131</v>
      </c>
      <c r="L280" s="32"/>
      <c r="M280" s="144" t="s">
        <v>1</v>
      </c>
      <c r="N280" s="145" t="s">
        <v>37</v>
      </c>
      <c r="P280" s="146">
        <f>O280*H280</f>
        <v>0</v>
      </c>
      <c r="Q280" s="146">
        <v>0</v>
      </c>
      <c r="R280" s="146">
        <f>Q280*H280</f>
        <v>0</v>
      </c>
      <c r="S280" s="146">
        <v>0</v>
      </c>
      <c r="T280" s="147">
        <f>S280*H280</f>
        <v>0</v>
      </c>
      <c r="AR280" s="148" t="s">
        <v>132</v>
      </c>
      <c r="AT280" s="148" t="s">
        <v>127</v>
      </c>
      <c r="AU280" s="148" t="s">
        <v>80</v>
      </c>
      <c r="AY280" s="17" t="s">
        <v>125</v>
      </c>
      <c r="BE280" s="149">
        <f>IF(N280="základní",J280,0)</f>
        <v>0</v>
      </c>
      <c r="BF280" s="149">
        <f>IF(N280="snížená",J280,0)</f>
        <v>0</v>
      </c>
      <c r="BG280" s="149">
        <f>IF(N280="zákl. přenesená",J280,0)</f>
        <v>0</v>
      </c>
      <c r="BH280" s="149">
        <f>IF(N280="sníž. přenesená",J280,0)</f>
        <v>0</v>
      </c>
      <c r="BI280" s="149">
        <f>IF(N280="nulová",J280,0)</f>
        <v>0</v>
      </c>
      <c r="BJ280" s="17" t="s">
        <v>80</v>
      </c>
      <c r="BK280" s="149">
        <f>ROUND(I280*H280,2)</f>
        <v>0</v>
      </c>
      <c r="BL280" s="17" t="s">
        <v>132</v>
      </c>
      <c r="BM280" s="148" t="s">
        <v>842</v>
      </c>
    </row>
    <row r="281" spans="2:65" s="1" customFormat="1" ht="19.5">
      <c r="B281" s="32"/>
      <c r="D281" s="150" t="s">
        <v>134</v>
      </c>
      <c r="F281" s="151" t="s">
        <v>843</v>
      </c>
      <c r="I281" s="152"/>
      <c r="L281" s="32"/>
      <c r="M281" s="153"/>
      <c r="T281" s="56"/>
      <c r="AT281" s="17" t="s">
        <v>134</v>
      </c>
      <c r="AU281" s="17" t="s">
        <v>80</v>
      </c>
    </row>
    <row r="282" spans="2:65" s="12" customFormat="1">
      <c r="B282" s="157"/>
      <c r="D282" s="150" t="s">
        <v>140</v>
      </c>
      <c r="E282" s="158" t="s">
        <v>1</v>
      </c>
      <c r="F282" s="159" t="s">
        <v>844</v>
      </c>
      <c r="H282" s="160">
        <v>1.38</v>
      </c>
      <c r="I282" s="161"/>
      <c r="L282" s="157"/>
      <c r="M282" s="162"/>
      <c r="T282" s="163"/>
      <c r="AT282" s="158" t="s">
        <v>140</v>
      </c>
      <c r="AU282" s="158" t="s">
        <v>80</v>
      </c>
      <c r="AV282" s="12" t="s">
        <v>82</v>
      </c>
      <c r="AW282" s="12" t="s">
        <v>29</v>
      </c>
      <c r="AX282" s="12" t="s">
        <v>80</v>
      </c>
      <c r="AY282" s="158" t="s">
        <v>125</v>
      </c>
    </row>
    <row r="283" spans="2:65" s="11" customFormat="1" ht="25.9" customHeight="1">
      <c r="B283" s="124"/>
      <c r="D283" s="125" t="s">
        <v>71</v>
      </c>
      <c r="E283" s="126" t="s">
        <v>200</v>
      </c>
      <c r="F283" s="126" t="s">
        <v>384</v>
      </c>
      <c r="I283" s="127"/>
      <c r="J283" s="128">
        <f>BK283</f>
        <v>0</v>
      </c>
      <c r="L283" s="124"/>
      <c r="M283" s="129"/>
      <c r="P283" s="130">
        <f>SUM(P284:P356)</f>
        <v>0</v>
      </c>
      <c r="R283" s="130">
        <f>SUM(R284:R356)</f>
        <v>152.72603908000002</v>
      </c>
      <c r="T283" s="131">
        <f>SUM(T284:T356)</f>
        <v>144.83370000000002</v>
      </c>
      <c r="AR283" s="125" t="s">
        <v>132</v>
      </c>
      <c r="AT283" s="132" t="s">
        <v>71</v>
      </c>
      <c r="AU283" s="132" t="s">
        <v>72</v>
      </c>
      <c r="AY283" s="125" t="s">
        <v>125</v>
      </c>
      <c r="BK283" s="133">
        <f>SUM(BK284:BK356)</f>
        <v>0</v>
      </c>
    </row>
    <row r="284" spans="2:65" s="1" customFormat="1" ht="21.75" customHeight="1">
      <c r="B284" s="136"/>
      <c r="C284" s="137" t="s">
        <v>461</v>
      </c>
      <c r="D284" s="137" t="s">
        <v>127</v>
      </c>
      <c r="E284" s="138" t="s">
        <v>845</v>
      </c>
      <c r="F284" s="139" t="s">
        <v>846</v>
      </c>
      <c r="G284" s="140" t="s">
        <v>194</v>
      </c>
      <c r="H284" s="141">
        <v>29.187000000000001</v>
      </c>
      <c r="I284" s="142"/>
      <c r="J284" s="143">
        <f>ROUND(I284*H284,2)</f>
        <v>0</v>
      </c>
      <c r="K284" s="139" t="s">
        <v>131</v>
      </c>
      <c r="L284" s="32"/>
      <c r="M284" s="144" t="s">
        <v>1</v>
      </c>
      <c r="N284" s="145" t="s">
        <v>37</v>
      </c>
      <c r="P284" s="146">
        <f>O284*H284</f>
        <v>0</v>
      </c>
      <c r="Q284" s="146">
        <v>2.6619999999999999</v>
      </c>
      <c r="R284" s="146">
        <f>Q284*H284</f>
        <v>77.695794000000006</v>
      </c>
      <c r="S284" s="146">
        <v>0</v>
      </c>
      <c r="T284" s="147">
        <f>S284*H284</f>
        <v>0</v>
      </c>
      <c r="AR284" s="148" t="s">
        <v>132</v>
      </c>
      <c r="AT284" s="148" t="s">
        <v>127</v>
      </c>
      <c r="AU284" s="148" t="s">
        <v>80</v>
      </c>
      <c r="AY284" s="17" t="s">
        <v>125</v>
      </c>
      <c r="BE284" s="149">
        <f>IF(N284="základní",J284,0)</f>
        <v>0</v>
      </c>
      <c r="BF284" s="149">
        <f>IF(N284="snížená",J284,0)</f>
        <v>0</v>
      </c>
      <c r="BG284" s="149">
        <f>IF(N284="zákl. přenesená",J284,0)</f>
        <v>0</v>
      </c>
      <c r="BH284" s="149">
        <f>IF(N284="sníž. přenesená",J284,0)</f>
        <v>0</v>
      </c>
      <c r="BI284" s="149">
        <f>IF(N284="nulová",J284,0)</f>
        <v>0</v>
      </c>
      <c r="BJ284" s="17" t="s">
        <v>80</v>
      </c>
      <c r="BK284" s="149">
        <f>ROUND(I284*H284,2)</f>
        <v>0</v>
      </c>
      <c r="BL284" s="17" t="s">
        <v>132</v>
      </c>
      <c r="BM284" s="148" t="s">
        <v>847</v>
      </c>
    </row>
    <row r="285" spans="2:65" s="1" customFormat="1" ht="19.5">
      <c r="B285" s="32"/>
      <c r="D285" s="150" t="s">
        <v>134</v>
      </c>
      <c r="F285" s="151" t="s">
        <v>848</v>
      </c>
      <c r="I285" s="152"/>
      <c r="L285" s="32"/>
      <c r="M285" s="153"/>
      <c r="T285" s="56"/>
      <c r="AT285" s="17" t="s">
        <v>134</v>
      </c>
      <c r="AU285" s="17" t="s">
        <v>80</v>
      </c>
    </row>
    <row r="286" spans="2:65" s="12" customFormat="1">
      <c r="B286" s="157"/>
      <c r="D286" s="150" t="s">
        <v>140</v>
      </c>
      <c r="E286" s="158" t="s">
        <v>1</v>
      </c>
      <c r="F286" s="159" t="s">
        <v>849</v>
      </c>
      <c r="H286" s="160">
        <v>9.7469999999999999</v>
      </c>
      <c r="I286" s="161"/>
      <c r="L286" s="157"/>
      <c r="M286" s="162"/>
      <c r="T286" s="163"/>
      <c r="AT286" s="158" t="s">
        <v>140</v>
      </c>
      <c r="AU286" s="158" t="s">
        <v>80</v>
      </c>
      <c r="AV286" s="12" t="s">
        <v>82</v>
      </c>
      <c r="AW286" s="12" t="s">
        <v>29</v>
      </c>
      <c r="AX286" s="12" t="s">
        <v>72</v>
      </c>
      <c r="AY286" s="158" t="s">
        <v>125</v>
      </c>
    </row>
    <row r="287" spans="2:65" s="12" customFormat="1">
      <c r="B287" s="157"/>
      <c r="D287" s="150" t="s">
        <v>140</v>
      </c>
      <c r="E287" s="158" t="s">
        <v>1</v>
      </c>
      <c r="F287" s="159" t="s">
        <v>850</v>
      </c>
      <c r="H287" s="160">
        <v>19.440000000000001</v>
      </c>
      <c r="I287" s="161"/>
      <c r="L287" s="157"/>
      <c r="M287" s="162"/>
      <c r="T287" s="163"/>
      <c r="AT287" s="158" t="s">
        <v>140</v>
      </c>
      <c r="AU287" s="158" t="s">
        <v>80</v>
      </c>
      <c r="AV287" s="12" t="s">
        <v>82</v>
      </c>
      <c r="AW287" s="12" t="s">
        <v>29</v>
      </c>
      <c r="AX287" s="12" t="s">
        <v>72</v>
      </c>
      <c r="AY287" s="158" t="s">
        <v>125</v>
      </c>
    </row>
    <row r="288" spans="2:65" s="13" customFormat="1">
      <c r="B288" s="164"/>
      <c r="D288" s="150" t="s">
        <v>140</v>
      </c>
      <c r="E288" s="165" t="s">
        <v>1</v>
      </c>
      <c r="F288" s="166" t="s">
        <v>142</v>
      </c>
      <c r="H288" s="167">
        <v>29.187000000000001</v>
      </c>
      <c r="I288" s="168"/>
      <c r="L288" s="164"/>
      <c r="M288" s="169"/>
      <c r="T288" s="170"/>
      <c r="AT288" s="165" t="s">
        <v>140</v>
      </c>
      <c r="AU288" s="165" t="s">
        <v>80</v>
      </c>
      <c r="AV288" s="13" t="s">
        <v>132</v>
      </c>
      <c r="AW288" s="13" t="s">
        <v>29</v>
      </c>
      <c r="AX288" s="13" t="s">
        <v>80</v>
      </c>
      <c r="AY288" s="165" t="s">
        <v>125</v>
      </c>
    </row>
    <row r="289" spans="2:65" s="1" customFormat="1" ht="16.5" customHeight="1">
      <c r="B289" s="136"/>
      <c r="C289" s="137" t="s">
        <v>466</v>
      </c>
      <c r="D289" s="137" t="s">
        <v>127</v>
      </c>
      <c r="E289" s="138" t="s">
        <v>851</v>
      </c>
      <c r="F289" s="139" t="s">
        <v>852</v>
      </c>
      <c r="G289" s="140" t="s">
        <v>130</v>
      </c>
      <c r="H289" s="141">
        <v>32.49</v>
      </c>
      <c r="I289" s="142"/>
      <c r="J289" s="143">
        <f>ROUND(I289*H289,2)</f>
        <v>0</v>
      </c>
      <c r="K289" s="139" t="s">
        <v>131</v>
      </c>
      <c r="L289" s="32"/>
      <c r="M289" s="144" t="s">
        <v>1</v>
      </c>
      <c r="N289" s="145" t="s">
        <v>37</v>
      </c>
      <c r="P289" s="146">
        <f>O289*H289</f>
        <v>0</v>
      </c>
      <c r="Q289" s="146">
        <v>5.2599999999999999E-3</v>
      </c>
      <c r="R289" s="146">
        <f>Q289*H289</f>
        <v>0.1708974</v>
      </c>
      <c r="S289" s="146">
        <v>0</v>
      </c>
      <c r="T289" s="147">
        <f>S289*H289</f>
        <v>0</v>
      </c>
      <c r="AR289" s="148" t="s">
        <v>132</v>
      </c>
      <c r="AT289" s="148" t="s">
        <v>127</v>
      </c>
      <c r="AU289" s="148" t="s">
        <v>80</v>
      </c>
      <c r="AY289" s="17" t="s">
        <v>125</v>
      </c>
      <c r="BE289" s="149">
        <f>IF(N289="základní",J289,0)</f>
        <v>0</v>
      </c>
      <c r="BF289" s="149">
        <f>IF(N289="snížená",J289,0)</f>
        <v>0</v>
      </c>
      <c r="BG289" s="149">
        <f>IF(N289="zákl. přenesená",J289,0)</f>
        <v>0</v>
      </c>
      <c r="BH289" s="149">
        <f>IF(N289="sníž. přenesená",J289,0)</f>
        <v>0</v>
      </c>
      <c r="BI289" s="149">
        <f>IF(N289="nulová",J289,0)</f>
        <v>0</v>
      </c>
      <c r="BJ289" s="17" t="s">
        <v>80</v>
      </c>
      <c r="BK289" s="149">
        <f>ROUND(I289*H289,2)</f>
        <v>0</v>
      </c>
      <c r="BL289" s="17" t="s">
        <v>132</v>
      </c>
      <c r="BM289" s="148" t="s">
        <v>853</v>
      </c>
    </row>
    <row r="290" spans="2:65" s="1" customFormat="1">
      <c r="B290" s="32"/>
      <c r="D290" s="150" t="s">
        <v>134</v>
      </c>
      <c r="F290" s="151" t="s">
        <v>854</v>
      </c>
      <c r="I290" s="152"/>
      <c r="L290" s="32"/>
      <c r="M290" s="153"/>
      <c r="T290" s="56"/>
      <c r="AT290" s="17" t="s">
        <v>134</v>
      </c>
      <c r="AU290" s="17" t="s">
        <v>80</v>
      </c>
    </row>
    <row r="291" spans="2:65" s="12" customFormat="1">
      <c r="B291" s="157"/>
      <c r="D291" s="150" t="s">
        <v>140</v>
      </c>
      <c r="E291" s="158" t="s">
        <v>615</v>
      </c>
      <c r="F291" s="159" t="s">
        <v>855</v>
      </c>
      <c r="H291" s="160">
        <v>32.49</v>
      </c>
      <c r="I291" s="161"/>
      <c r="L291" s="157"/>
      <c r="M291" s="162"/>
      <c r="T291" s="163"/>
      <c r="AT291" s="158" t="s">
        <v>140</v>
      </c>
      <c r="AU291" s="158" t="s">
        <v>80</v>
      </c>
      <c r="AV291" s="12" t="s">
        <v>82</v>
      </c>
      <c r="AW291" s="12" t="s">
        <v>29</v>
      </c>
      <c r="AX291" s="12" t="s">
        <v>80</v>
      </c>
      <c r="AY291" s="158" t="s">
        <v>125</v>
      </c>
    </row>
    <row r="292" spans="2:65" s="1" customFormat="1" ht="16.5" customHeight="1">
      <c r="B292" s="136"/>
      <c r="C292" s="137" t="s">
        <v>473</v>
      </c>
      <c r="D292" s="137" t="s">
        <v>127</v>
      </c>
      <c r="E292" s="138" t="s">
        <v>856</v>
      </c>
      <c r="F292" s="139" t="s">
        <v>857</v>
      </c>
      <c r="G292" s="140" t="s">
        <v>178</v>
      </c>
      <c r="H292" s="141">
        <v>15</v>
      </c>
      <c r="I292" s="142"/>
      <c r="J292" s="143">
        <f>ROUND(I292*H292,2)</f>
        <v>0</v>
      </c>
      <c r="K292" s="139" t="s">
        <v>131</v>
      </c>
      <c r="L292" s="32"/>
      <c r="M292" s="144" t="s">
        <v>1</v>
      </c>
      <c r="N292" s="145" t="s">
        <v>37</v>
      </c>
      <c r="P292" s="146">
        <f>O292*H292</f>
        <v>0</v>
      </c>
      <c r="Q292" s="146">
        <v>3.9500000000000004E-3</v>
      </c>
      <c r="R292" s="146">
        <f>Q292*H292</f>
        <v>5.9250000000000004E-2</v>
      </c>
      <c r="S292" s="146">
        <v>0</v>
      </c>
      <c r="T292" s="147">
        <f>S292*H292</f>
        <v>0</v>
      </c>
      <c r="AR292" s="148" t="s">
        <v>132</v>
      </c>
      <c r="AT292" s="148" t="s">
        <v>127</v>
      </c>
      <c r="AU292" s="148" t="s">
        <v>80</v>
      </c>
      <c r="AY292" s="17" t="s">
        <v>125</v>
      </c>
      <c r="BE292" s="149">
        <f>IF(N292="základní",J292,0)</f>
        <v>0</v>
      </c>
      <c r="BF292" s="149">
        <f>IF(N292="snížená",J292,0)</f>
        <v>0</v>
      </c>
      <c r="BG292" s="149">
        <f>IF(N292="zákl. přenesená",J292,0)</f>
        <v>0</v>
      </c>
      <c r="BH292" s="149">
        <f>IF(N292="sníž. přenesená",J292,0)</f>
        <v>0</v>
      </c>
      <c r="BI292" s="149">
        <f>IF(N292="nulová",J292,0)</f>
        <v>0</v>
      </c>
      <c r="BJ292" s="17" t="s">
        <v>80</v>
      </c>
      <c r="BK292" s="149">
        <f>ROUND(I292*H292,2)</f>
        <v>0</v>
      </c>
      <c r="BL292" s="17" t="s">
        <v>132</v>
      </c>
      <c r="BM292" s="148" t="s">
        <v>858</v>
      </c>
    </row>
    <row r="293" spans="2:65" s="1" customFormat="1">
      <c r="B293" s="32"/>
      <c r="D293" s="150" t="s">
        <v>134</v>
      </c>
      <c r="F293" s="151" t="s">
        <v>859</v>
      </c>
      <c r="I293" s="152"/>
      <c r="L293" s="32"/>
      <c r="M293" s="153"/>
      <c r="T293" s="56"/>
      <c r="AT293" s="17" t="s">
        <v>134</v>
      </c>
      <c r="AU293" s="17" t="s">
        <v>80</v>
      </c>
    </row>
    <row r="294" spans="2:65" s="12" customFormat="1">
      <c r="B294" s="157"/>
      <c r="D294" s="150" t="s">
        <v>140</v>
      </c>
      <c r="E294" s="158" t="s">
        <v>1</v>
      </c>
      <c r="F294" s="159" t="s">
        <v>860</v>
      </c>
      <c r="H294" s="160">
        <v>15</v>
      </c>
      <c r="I294" s="161"/>
      <c r="L294" s="157"/>
      <c r="M294" s="162"/>
      <c r="T294" s="163"/>
      <c r="AT294" s="158" t="s">
        <v>140</v>
      </c>
      <c r="AU294" s="158" t="s">
        <v>80</v>
      </c>
      <c r="AV294" s="12" t="s">
        <v>82</v>
      </c>
      <c r="AW294" s="12" t="s">
        <v>29</v>
      </c>
      <c r="AX294" s="12" t="s">
        <v>80</v>
      </c>
      <c r="AY294" s="158" t="s">
        <v>125</v>
      </c>
    </row>
    <row r="295" spans="2:65" s="1" customFormat="1" ht="16.5" customHeight="1">
      <c r="B295" s="136"/>
      <c r="C295" s="171" t="s">
        <v>479</v>
      </c>
      <c r="D295" s="171" t="s">
        <v>217</v>
      </c>
      <c r="E295" s="172" t="s">
        <v>861</v>
      </c>
      <c r="F295" s="173" t="s">
        <v>862</v>
      </c>
      <c r="G295" s="174" t="s">
        <v>530</v>
      </c>
      <c r="H295" s="175">
        <v>1.4</v>
      </c>
      <c r="I295" s="176"/>
      <c r="J295" s="177">
        <f>ROUND(I295*H295,2)</f>
        <v>0</v>
      </c>
      <c r="K295" s="139" t="s">
        <v>131</v>
      </c>
      <c r="L295" s="178"/>
      <c r="M295" s="179" t="s">
        <v>1</v>
      </c>
      <c r="N295" s="180" t="s">
        <v>37</v>
      </c>
      <c r="P295" s="146">
        <f>O295*H295</f>
        <v>0</v>
      </c>
      <c r="Q295" s="146">
        <v>1</v>
      </c>
      <c r="R295" s="146">
        <f>Q295*H295</f>
        <v>1.4</v>
      </c>
      <c r="S295" s="146">
        <v>0</v>
      </c>
      <c r="T295" s="147">
        <f>S295*H295</f>
        <v>0</v>
      </c>
      <c r="AR295" s="148" t="s">
        <v>191</v>
      </c>
      <c r="AT295" s="148" t="s">
        <v>217</v>
      </c>
      <c r="AU295" s="148" t="s">
        <v>80</v>
      </c>
      <c r="AY295" s="17" t="s">
        <v>125</v>
      </c>
      <c r="BE295" s="149">
        <f>IF(N295="základní",J295,0)</f>
        <v>0</v>
      </c>
      <c r="BF295" s="149">
        <f>IF(N295="snížená",J295,0)</f>
        <v>0</v>
      </c>
      <c r="BG295" s="149">
        <f>IF(N295="zákl. přenesená",J295,0)</f>
        <v>0</v>
      </c>
      <c r="BH295" s="149">
        <f>IF(N295="sníž. přenesená",J295,0)</f>
        <v>0</v>
      </c>
      <c r="BI295" s="149">
        <f>IF(N295="nulová",J295,0)</f>
        <v>0</v>
      </c>
      <c r="BJ295" s="17" t="s">
        <v>80</v>
      </c>
      <c r="BK295" s="149">
        <f>ROUND(I295*H295,2)</f>
        <v>0</v>
      </c>
      <c r="BL295" s="17" t="s">
        <v>132</v>
      </c>
      <c r="BM295" s="148" t="s">
        <v>863</v>
      </c>
    </row>
    <row r="296" spans="2:65" s="1" customFormat="1">
      <c r="B296" s="32"/>
      <c r="D296" s="150" t="s">
        <v>134</v>
      </c>
      <c r="F296" s="151" t="s">
        <v>862</v>
      </c>
      <c r="I296" s="152"/>
      <c r="L296" s="32"/>
      <c r="M296" s="153"/>
      <c r="T296" s="56"/>
      <c r="AT296" s="17" t="s">
        <v>134</v>
      </c>
      <c r="AU296" s="17" t="s">
        <v>80</v>
      </c>
    </row>
    <row r="297" spans="2:65" s="12" customFormat="1">
      <c r="B297" s="157"/>
      <c r="D297" s="150" t="s">
        <v>140</v>
      </c>
      <c r="E297" s="158" t="s">
        <v>1</v>
      </c>
      <c r="F297" s="159" t="s">
        <v>864</v>
      </c>
      <c r="H297" s="160">
        <v>1.4</v>
      </c>
      <c r="I297" s="161"/>
      <c r="L297" s="157"/>
      <c r="M297" s="162"/>
      <c r="T297" s="163"/>
      <c r="AT297" s="158" t="s">
        <v>140</v>
      </c>
      <c r="AU297" s="158" t="s">
        <v>80</v>
      </c>
      <c r="AV297" s="12" t="s">
        <v>82</v>
      </c>
      <c r="AW297" s="12" t="s">
        <v>29</v>
      </c>
      <c r="AX297" s="12" t="s">
        <v>80</v>
      </c>
      <c r="AY297" s="158" t="s">
        <v>125</v>
      </c>
    </row>
    <row r="298" spans="2:65" s="1" customFormat="1" ht="16.5" customHeight="1">
      <c r="B298" s="136"/>
      <c r="C298" s="137" t="s">
        <v>487</v>
      </c>
      <c r="D298" s="137" t="s">
        <v>127</v>
      </c>
      <c r="E298" s="138" t="s">
        <v>865</v>
      </c>
      <c r="F298" s="139" t="s">
        <v>866</v>
      </c>
      <c r="G298" s="140" t="s">
        <v>194</v>
      </c>
      <c r="H298" s="141">
        <v>14.478</v>
      </c>
      <c r="I298" s="142"/>
      <c r="J298" s="143">
        <f>ROUND(I298*H298,2)</f>
        <v>0</v>
      </c>
      <c r="K298" s="139" t="s">
        <v>131</v>
      </c>
      <c r="L298" s="32"/>
      <c r="M298" s="144" t="s">
        <v>1</v>
      </c>
      <c r="N298" s="145" t="s">
        <v>37</v>
      </c>
      <c r="P298" s="146">
        <f>O298*H298</f>
        <v>0</v>
      </c>
      <c r="Q298" s="146">
        <v>0</v>
      </c>
      <c r="R298" s="146">
        <f>Q298*H298</f>
        <v>0</v>
      </c>
      <c r="S298" s="146">
        <v>0</v>
      </c>
      <c r="T298" s="147">
        <f>S298*H298</f>
        <v>0</v>
      </c>
      <c r="AR298" s="148" t="s">
        <v>132</v>
      </c>
      <c r="AT298" s="148" t="s">
        <v>127</v>
      </c>
      <c r="AU298" s="148" t="s">
        <v>80</v>
      </c>
      <c r="AY298" s="17" t="s">
        <v>125</v>
      </c>
      <c r="BE298" s="149">
        <f>IF(N298="základní",J298,0)</f>
        <v>0</v>
      </c>
      <c r="BF298" s="149">
        <f>IF(N298="snížená",J298,0)</f>
        <v>0</v>
      </c>
      <c r="BG298" s="149">
        <f>IF(N298="zákl. přenesená",J298,0)</f>
        <v>0</v>
      </c>
      <c r="BH298" s="149">
        <f>IF(N298="sníž. přenesená",J298,0)</f>
        <v>0</v>
      </c>
      <c r="BI298" s="149">
        <f>IF(N298="nulová",J298,0)</f>
        <v>0</v>
      </c>
      <c r="BJ298" s="17" t="s">
        <v>80</v>
      </c>
      <c r="BK298" s="149">
        <f>ROUND(I298*H298,2)</f>
        <v>0</v>
      </c>
      <c r="BL298" s="17" t="s">
        <v>132</v>
      </c>
      <c r="BM298" s="148" t="s">
        <v>867</v>
      </c>
    </row>
    <row r="299" spans="2:65" s="1" customFormat="1">
      <c r="B299" s="32"/>
      <c r="D299" s="150" t="s">
        <v>134</v>
      </c>
      <c r="F299" s="151" t="s">
        <v>868</v>
      </c>
      <c r="I299" s="152"/>
      <c r="L299" s="32"/>
      <c r="M299" s="153"/>
      <c r="T299" s="56"/>
      <c r="AT299" s="17" t="s">
        <v>134</v>
      </c>
      <c r="AU299" s="17" t="s">
        <v>80</v>
      </c>
    </row>
    <row r="300" spans="2:65" s="12" customFormat="1">
      <c r="B300" s="157"/>
      <c r="D300" s="150" t="s">
        <v>140</v>
      </c>
      <c r="E300" s="158" t="s">
        <v>1</v>
      </c>
      <c r="F300" s="159" t="s">
        <v>869</v>
      </c>
      <c r="H300" s="160">
        <v>14.478</v>
      </c>
      <c r="I300" s="161"/>
      <c r="L300" s="157"/>
      <c r="M300" s="162"/>
      <c r="T300" s="163"/>
      <c r="AT300" s="158" t="s">
        <v>140</v>
      </c>
      <c r="AU300" s="158" t="s">
        <v>80</v>
      </c>
      <c r="AV300" s="12" t="s">
        <v>82</v>
      </c>
      <c r="AW300" s="12" t="s">
        <v>29</v>
      </c>
      <c r="AX300" s="12" t="s">
        <v>80</v>
      </c>
      <c r="AY300" s="158" t="s">
        <v>125</v>
      </c>
    </row>
    <row r="301" spans="2:65" s="1" customFormat="1" ht="16.5" customHeight="1">
      <c r="B301" s="136"/>
      <c r="C301" s="171" t="s">
        <v>494</v>
      </c>
      <c r="D301" s="171" t="s">
        <v>217</v>
      </c>
      <c r="E301" s="172" t="s">
        <v>870</v>
      </c>
      <c r="F301" s="173" t="s">
        <v>871</v>
      </c>
      <c r="G301" s="174" t="s">
        <v>194</v>
      </c>
      <c r="H301" s="175">
        <v>14.478</v>
      </c>
      <c r="I301" s="176"/>
      <c r="J301" s="177">
        <f>ROUND(I301*H301,2)</f>
        <v>0</v>
      </c>
      <c r="K301" s="139" t="s">
        <v>131</v>
      </c>
      <c r="L301" s="178"/>
      <c r="M301" s="179" t="s">
        <v>1</v>
      </c>
      <c r="N301" s="180" t="s">
        <v>37</v>
      </c>
      <c r="P301" s="146">
        <f>O301*H301</f>
        <v>0</v>
      </c>
      <c r="Q301" s="146">
        <v>2.4289999999999998</v>
      </c>
      <c r="R301" s="146">
        <f>Q301*H301</f>
        <v>35.167061999999994</v>
      </c>
      <c r="S301" s="146">
        <v>0</v>
      </c>
      <c r="T301" s="147">
        <f>S301*H301</f>
        <v>0</v>
      </c>
      <c r="AR301" s="148" t="s">
        <v>191</v>
      </c>
      <c r="AT301" s="148" t="s">
        <v>217</v>
      </c>
      <c r="AU301" s="148" t="s">
        <v>80</v>
      </c>
      <c r="AY301" s="17" t="s">
        <v>125</v>
      </c>
      <c r="BE301" s="149">
        <f>IF(N301="základní",J301,0)</f>
        <v>0</v>
      </c>
      <c r="BF301" s="149">
        <f>IF(N301="snížená",J301,0)</f>
        <v>0</v>
      </c>
      <c r="BG301" s="149">
        <f>IF(N301="zákl. přenesená",J301,0)</f>
        <v>0</v>
      </c>
      <c r="BH301" s="149">
        <f>IF(N301="sníž. přenesená",J301,0)</f>
        <v>0</v>
      </c>
      <c r="BI301" s="149">
        <f>IF(N301="nulová",J301,0)</f>
        <v>0</v>
      </c>
      <c r="BJ301" s="17" t="s">
        <v>80</v>
      </c>
      <c r="BK301" s="149">
        <f>ROUND(I301*H301,2)</f>
        <v>0</v>
      </c>
      <c r="BL301" s="17" t="s">
        <v>132</v>
      </c>
      <c r="BM301" s="148" t="s">
        <v>872</v>
      </c>
    </row>
    <row r="302" spans="2:65" s="1" customFormat="1">
      <c r="B302" s="32"/>
      <c r="D302" s="150" t="s">
        <v>134</v>
      </c>
      <c r="F302" s="151" t="s">
        <v>871</v>
      </c>
      <c r="I302" s="152"/>
      <c r="L302" s="32"/>
      <c r="M302" s="153"/>
      <c r="T302" s="56"/>
      <c r="AT302" s="17" t="s">
        <v>134</v>
      </c>
      <c r="AU302" s="17" t="s">
        <v>80</v>
      </c>
    </row>
    <row r="303" spans="2:65" s="1" customFormat="1" ht="16.5" customHeight="1">
      <c r="B303" s="136"/>
      <c r="C303" s="137" t="s">
        <v>501</v>
      </c>
      <c r="D303" s="137" t="s">
        <v>127</v>
      </c>
      <c r="E303" s="138" t="s">
        <v>873</v>
      </c>
      <c r="F303" s="139" t="s">
        <v>874</v>
      </c>
      <c r="G303" s="140" t="s">
        <v>194</v>
      </c>
      <c r="H303" s="141">
        <v>28.111999999999998</v>
      </c>
      <c r="I303" s="142"/>
      <c r="J303" s="143">
        <f>ROUND(I303*H303,2)</f>
        <v>0</v>
      </c>
      <c r="K303" s="139" t="s">
        <v>131</v>
      </c>
      <c r="L303" s="32"/>
      <c r="M303" s="144" t="s">
        <v>1</v>
      </c>
      <c r="N303" s="145" t="s">
        <v>37</v>
      </c>
      <c r="P303" s="146">
        <f>O303*H303</f>
        <v>0</v>
      </c>
      <c r="Q303" s="146">
        <v>1.2878099999999999</v>
      </c>
      <c r="R303" s="146">
        <f>Q303*H303</f>
        <v>36.202914719999995</v>
      </c>
      <c r="S303" s="146">
        <v>0</v>
      </c>
      <c r="T303" s="147">
        <f>S303*H303</f>
        <v>0</v>
      </c>
      <c r="AR303" s="148" t="s">
        <v>132</v>
      </c>
      <c r="AT303" s="148" t="s">
        <v>127</v>
      </c>
      <c r="AU303" s="148" t="s">
        <v>80</v>
      </c>
      <c r="AY303" s="17" t="s">
        <v>125</v>
      </c>
      <c r="BE303" s="149">
        <f>IF(N303="základní",J303,0)</f>
        <v>0</v>
      </c>
      <c r="BF303" s="149">
        <f>IF(N303="snížená",J303,0)</f>
        <v>0</v>
      </c>
      <c r="BG303" s="149">
        <f>IF(N303="zákl. přenesená",J303,0)</f>
        <v>0</v>
      </c>
      <c r="BH303" s="149">
        <f>IF(N303="sníž. přenesená",J303,0)</f>
        <v>0</v>
      </c>
      <c r="BI303" s="149">
        <f>IF(N303="nulová",J303,0)</f>
        <v>0</v>
      </c>
      <c r="BJ303" s="17" t="s">
        <v>80</v>
      </c>
      <c r="BK303" s="149">
        <f>ROUND(I303*H303,2)</f>
        <v>0</v>
      </c>
      <c r="BL303" s="17" t="s">
        <v>132</v>
      </c>
      <c r="BM303" s="148" t="s">
        <v>875</v>
      </c>
    </row>
    <row r="304" spans="2:65" s="1" customFormat="1">
      <c r="B304" s="32"/>
      <c r="D304" s="150" t="s">
        <v>134</v>
      </c>
      <c r="F304" s="151" t="s">
        <v>874</v>
      </c>
      <c r="I304" s="152"/>
      <c r="L304" s="32"/>
      <c r="M304" s="153"/>
      <c r="T304" s="56"/>
      <c r="AT304" s="17" t="s">
        <v>134</v>
      </c>
      <c r="AU304" s="17" t="s">
        <v>80</v>
      </c>
    </row>
    <row r="305" spans="2:65" s="12" customFormat="1">
      <c r="B305" s="157"/>
      <c r="D305" s="150" t="s">
        <v>140</v>
      </c>
      <c r="E305" s="158" t="s">
        <v>1</v>
      </c>
      <c r="F305" s="159" t="s">
        <v>876</v>
      </c>
      <c r="H305" s="160">
        <v>21.56</v>
      </c>
      <c r="I305" s="161"/>
      <c r="L305" s="157"/>
      <c r="M305" s="162"/>
      <c r="T305" s="163"/>
      <c r="AT305" s="158" t="s">
        <v>140</v>
      </c>
      <c r="AU305" s="158" t="s">
        <v>80</v>
      </c>
      <c r="AV305" s="12" t="s">
        <v>82</v>
      </c>
      <c r="AW305" s="12" t="s">
        <v>29</v>
      </c>
      <c r="AX305" s="12" t="s">
        <v>72</v>
      </c>
      <c r="AY305" s="158" t="s">
        <v>125</v>
      </c>
    </row>
    <row r="306" spans="2:65" s="12" customFormat="1">
      <c r="B306" s="157"/>
      <c r="D306" s="150" t="s">
        <v>140</v>
      </c>
      <c r="E306" s="158" t="s">
        <v>1</v>
      </c>
      <c r="F306" s="159" t="s">
        <v>877</v>
      </c>
      <c r="H306" s="160">
        <v>6.5519999999999996</v>
      </c>
      <c r="I306" s="161"/>
      <c r="L306" s="157"/>
      <c r="M306" s="162"/>
      <c r="T306" s="163"/>
      <c r="AT306" s="158" t="s">
        <v>140</v>
      </c>
      <c r="AU306" s="158" t="s">
        <v>80</v>
      </c>
      <c r="AV306" s="12" t="s">
        <v>82</v>
      </c>
      <c r="AW306" s="12" t="s">
        <v>29</v>
      </c>
      <c r="AX306" s="12" t="s">
        <v>72</v>
      </c>
      <c r="AY306" s="158" t="s">
        <v>125</v>
      </c>
    </row>
    <row r="307" spans="2:65" s="13" customFormat="1">
      <c r="B307" s="164"/>
      <c r="D307" s="150" t="s">
        <v>140</v>
      </c>
      <c r="E307" s="165" t="s">
        <v>1</v>
      </c>
      <c r="F307" s="166" t="s">
        <v>142</v>
      </c>
      <c r="H307" s="167">
        <v>28.111999999999998</v>
      </c>
      <c r="I307" s="168"/>
      <c r="L307" s="164"/>
      <c r="M307" s="169"/>
      <c r="T307" s="170"/>
      <c r="AT307" s="165" t="s">
        <v>140</v>
      </c>
      <c r="AU307" s="165" t="s">
        <v>80</v>
      </c>
      <c r="AV307" s="13" t="s">
        <v>132</v>
      </c>
      <c r="AW307" s="13" t="s">
        <v>29</v>
      </c>
      <c r="AX307" s="13" t="s">
        <v>80</v>
      </c>
      <c r="AY307" s="165" t="s">
        <v>125</v>
      </c>
    </row>
    <row r="308" spans="2:65" s="1" customFormat="1" ht="16.5" customHeight="1">
      <c r="B308" s="136"/>
      <c r="C308" s="137" t="s">
        <v>509</v>
      </c>
      <c r="D308" s="137" t="s">
        <v>127</v>
      </c>
      <c r="E308" s="138" t="s">
        <v>878</v>
      </c>
      <c r="F308" s="139" t="s">
        <v>879</v>
      </c>
      <c r="G308" s="140" t="s">
        <v>130</v>
      </c>
      <c r="H308" s="141">
        <v>58.41</v>
      </c>
      <c r="I308" s="142"/>
      <c r="J308" s="143">
        <f>ROUND(I308*H308,2)</f>
        <v>0</v>
      </c>
      <c r="K308" s="139" t="s">
        <v>131</v>
      </c>
      <c r="L308" s="32"/>
      <c r="M308" s="144" t="s">
        <v>1</v>
      </c>
      <c r="N308" s="145" t="s">
        <v>37</v>
      </c>
      <c r="P308" s="146">
        <f>O308*H308</f>
        <v>0</v>
      </c>
      <c r="Q308" s="146">
        <v>1.4E-3</v>
      </c>
      <c r="R308" s="146">
        <f>Q308*H308</f>
        <v>8.1773999999999999E-2</v>
      </c>
      <c r="S308" s="146">
        <v>0</v>
      </c>
      <c r="T308" s="147">
        <f>S308*H308</f>
        <v>0</v>
      </c>
      <c r="AR308" s="148" t="s">
        <v>132</v>
      </c>
      <c r="AT308" s="148" t="s">
        <v>127</v>
      </c>
      <c r="AU308" s="148" t="s">
        <v>80</v>
      </c>
      <c r="AY308" s="17" t="s">
        <v>125</v>
      </c>
      <c r="BE308" s="149">
        <f>IF(N308="základní",J308,0)</f>
        <v>0</v>
      </c>
      <c r="BF308" s="149">
        <f>IF(N308="snížená",J308,0)</f>
        <v>0</v>
      </c>
      <c r="BG308" s="149">
        <f>IF(N308="zákl. přenesená",J308,0)</f>
        <v>0</v>
      </c>
      <c r="BH308" s="149">
        <f>IF(N308="sníž. přenesená",J308,0)</f>
        <v>0</v>
      </c>
      <c r="BI308" s="149">
        <f>IF(N308="nulová",J308,0)</f>
        <v>0</v>
      </c>
      <c r="BJ308" s="17" t="s">
        <v>80</v>
      </c>
      <c r="BK308" s="149">
        <f>ROUND(I308*H308,2)</f>
        <v>0</v>
      </c>
      <c r="BL308" s="17" t="s">
        <v>132</v>
      </c>
      <c r="BM308" s="148" t="s">
        <v>880</v>
      </c>
    </row>
    <row r="309" spans="2:65" s="1" customFormat="1">
      <c r="B309" s="32"/>
      <c r="D309" s="150" t="s">
        <v>134</v>
      </c>
      <c r="F309" s="151" t="s">
        <v>881</v>
      </c>
      <c r="I309" s="152"/>
      <c r="L309" s="32"/>
      <c r="M309" s="153"/>
      <c r="T309" s="56"/>
      <c r="AT309" s="17" t="s">
        <v>134</v>
      </c>
      <c r="AU309" s="17" t="s">
        <v>80</v>
      </c>
    </row>
    <row r="310" spans="2:65" s="12" customFormat="1">
      <c r="B310" s="157"/>
      <c r="D310" s="150" t="s">
        <v>140</v>
      </c>
      <c r="E310" s="158" t="s">
        <v>1</v>
      </c>
      <c r="F310" s="159" t="s">
        <v>615</v>
      </c>
      <c r="H310" s="160">
        <v>32.49</v>
      </c>
      <c r="I310" s="161"/>
      <c r="L310" s="157"/>
      <c r="M310" s="162"/>
      <c r="T310" s="163"/>
      <c r="AT310" s="158" t="s">
        <v>140</v>
      </c>
      <c r="AU310" s="158" t="s">
        <v>80</v>
      </c>
      <c r="AV310" s="12" t="s">
        <v>82</v>
      </c>
      <c r="AW310" s="12" t="s">
        <v>29</v>
      </c>
      <c r="AX310" s="12" t="s">
        <v>72</v>
      </c>
      <c r="AY310" s="158" t="s">
        <v>125</v>
      </c>
    </row>
    <row r="311" spans="2:65" s="12" customFormat="1">
      <c r="B311" s="157"/>
      <c r="D311" s="150" t="s">
        <v>140</v>
      </c>
      <c r="E311" s="158" t="s">
        <v>1</v>
      </c>
      <c r="F311" s="159" t="s">
        <v>882</v>
      </c>
      <c r="H311" s="160">
        <v>25.92</v>
      </c>
      <c r="I311" s="161"/>
      <c r="L311" s="157"/>
      <c r="M311" s="162"/>
      <c r="T311" s="163"/>
      <c r="AT311" s="158" t="s">
        <v>140</v>
      </c>
      <c r="AU311" s="158" t="s">
        <v>80</v>
      </c>
      <c r="AV311" s="12" t="s">
        <v>82</v>
      </c>
      <c r="AW311" s="12" t="s">
        <v>29</v>
      </c>
      <c r="AX311" s="12" t="s">
        <v>72</v>
      </c>
      <c r="AY311" s="158" t="s">
        <v>125</v>
      </c>
    </row>
    <row r="312" spans="2:65" s="13" customFormat="1">
      <c r="B312" s="164"/>
      <c r="D312" s="150" t="s">
        <v>140</v>
      </c>
      <c r="E312" s="165" t="s">
        <v>1</v>
      </c>
      <c r="F312" s="166" t="s">
        <v>142</v>
      </c>
      <c r="H312" s="167">
        <v>58.410000000000004</v>
      </c>
      <c r="I312" s="168"/>
      <c r="L312" s="164"/>
      <c r="M312" s="169"/>
      <c r="T312" s="170"/>
      <c r="AT312" s="165" t="s">
        <v>140</v>
      </c>
      <c r="AU312" s="165" t="s">
        <v>80</v>
      </c>
      <c r="AV312" s="13" t="s">
        <v>132</v>
      </c>
      <c r="AW312" s="13" t="s">
        <v>29</v>
      </c>
      <c r="AX312" s="13" t="s">
        <v>80</v>
      </c>
      <c r="AY312" s="165" t="s">
        <v>125</v>
      </c>
    </row>
    <row r="313" spans="2:65" s="1" customFormat="1" ht="24.2" customHeight="1">
      <c r="B313" s="136"/>
      <c r="C313" s="137" t="s">
        <v>517</v>
      </c>
      <c r="D313" s="137" t="s">
        <v>127</v>
      </c>
      <c r="E313" s="138" t="s">
        <v>883</v>
      </c>
      <c r="F313" s="139" t="s">
        <v>884</v>
      </c>
      <c r="G313" s="140" t="s">
        <v>885</v>
      </c>
      <c r="H313" s="141">
        <v>20</v>
      </c>
      <c r="I313" s="142"/>
      <c r="J313" s="143">
        <f>ROUND(I313*H313,2)</f>
        <v>0</v>
      </c>
      <c r="K313" s="139" t="s">
        <v>131</v>
      </c>
      <c r="L313" s="32"/>
      <c r="M313" s="144" t="s">
        <v>1</v>
      </c>
      <c r="N313" s="145" t="s">
        <v>37</v>
      </c>
      <c r="P313" s="146">
        <f>O313*H313</f>
        <v>0</v>
      </c>
      <c r="Q313" s="146">
        <v>4.0079999999999998E-2</v>
      </c>
      <c r="R313" s="146">
        <f>Q313*H313</f>
        <v>0.80159999999999998</v>
      </c>
      <c r="S313" s="146">
        <v>0</v>
      </c>
      <c r="T313" s="147">
        <f>S313*H313</f>
        <v>0</v>
      </c>
      <c r="AR313" s="148" t="s">
        <v>132</v>
      </c>
      <c r="AT313" s="148" t="s">
        <v>127</v>
      </c>
      <c r="AU313" s="148" t="s">
        <v>80</v>
      </c>
      <c r="AY313" s="17" t="s">
        <v>125</v>
      </c>
      <c r="BE313" s="149">
        <f>IF(N313="základní",J313,0)</f>
        <v>0</v>
      </c>
      <c r="BF313" s="149">
        <f>IF(N313="snížená",J313,0)</f>
        <v>0</v>
      </c>
      <c r="BG313" s="149">
        <f>IF(N313="zákl. přenesená",J313,0)</f>
        <v>0</v>
      </c>
      <c r="BH313" s="149">
        <f>IF(N313="sníž. přenesená",J313,0)</f>
        <v>0</v>
      </c>
      <c r="BI313" s="149">
        <f>IF(N313="nulová",J313,0)</f>
        <v>0</v>
      </c>
      <c r="BJ313" s="17" t="s">
        <v>80</v>
      </c>
      <c r="BK313" s="149">
        <f>ROUND(I313*H313,2)</f>
        <v>0</v>
      </c>
      <c r="BL313" s="17" t="s">
        <v>132</v>
      </c>
      <c r="BM313" s="148" t="s">
        <v>886</v>
      </c>
    </row>
    <row r="314" spans="2:65" s="1" customFormat="1">
      <c r="B314" s="32"/>
      <c r="D314" s="150" t="s">
        <v>134</v>
      </c>
      <c r="F314" s="151" t="s">
        <v>887</v>
      </c>
      <c r="I314" s="152"/>
      <c r="L314" s="32"/>
      <c r="M314" s="153"/>
      <c r="T314" s="56"/>
      <c r="AT314" s="17" t="s">
        <v>134</v>
      </c>
      <c r="AU314" s="17" t="s">
        <v>80</v>
      </c>
    </row>
    <row r="315" spans="2:65" s="12" customFormat="1">
      <c r="B315" s="157"/>
      <c r="D315" s="150" t="s">
        <v>140</v>
      </c>
      <c r="E315" s="158" t="s">
        <v>1</v>
      </c>
      <c r="F315" s="159" t="s">
        <v>888</v>
      </c>
      <c r="H315" s="160">
        <v>20</v>
      </c>
      <c r="I315" s="161"/>
      <c r="L315" s="157"/>
      <c r="M315" s="162"/>
      <c r="T315" s="163"/>
      <c r="AT315" s="158" t="s">
        <v>140</v>
      </c>
      <c r="AU315" s="158" t="s">
        <v>80</v>
      </c>
      <c r="AV315" s="12" t="s">
        <v>82</v>
      </c>
      <c r="AW315" s="12" t="s">
        <v>29</v>
      </c>
      <c r="AX315" s="12" t="s">
        <v>80</v>
      </c>
      <c r="AY315" s="158" t="s">
        <v>125</v>
      </c>
    </row>
    <row r="316" spans="2:65" s="1" customFormat="1" ht="16.5" customHeight="1">
      <c r="B316" s="136"/>
      <c r="C316" s="137" t="s">
        <v>527</v>
      </c>
      <c r="D316" s="137" t="s">
        <v>127</v>
      </c>
      <c r="E316" s="138" t="s">
        <v>889</v>
      </c>
      <c r="F316" s="139" t="s">
        <v>890</v>
      </c>
      <c r="G316" s="140" t="s">
        <v>178</v>
      </c>
      <c r="H316" s="141">
        <v>12.7</v>
      </c>
      <c r="I316" s="142"/>
      <c r="J316" s="143">
        <f>ROUND(I316*H316,2)</f>
        <v>0</v>
      </c>
      <c r="K316" s="139" t="s">
        <v>131</v>
      </c>
      <c r="L316" s="32"/>
      <c r="M316" s="144" t="s">
        <v>1</v>
      </c>
      <c r="N316" s="145" t="s">
        <v>37</v>
      </c>
      <c r="P316" s="146">
        <f>O316*H316</f>
        <v>0</v>
      </c>
      <c r="Q316" s="146">
        <v>1.0000000000000001E-5</v>
      </c>
      <c r="R316" s="146">
        <f>Q316*H316</f>
        <v>1.27E-4</v>
      </c>
      <c r="S316" s="146">
        <v>0</v>
      </c>
      <c r="T316" s="147">
        <f>S316*H316</f>
        <v>0</v>
      </c>
      <c r="AR316" s="148" t="s">
        <v>132</v>
      </c>
      <c r="AT316" s="148" t="s">
        <v>127</v>
      </c>
      <c r="AU316" s="148" t="s">
        <v>80</v>
      </c>
      <c r="AY316" s="17" t="s">
        <v>125</v>
      </c>
      <c r="BE316" s="149">
        <f>IF(N316="základní",J316,0)</f>
        <v>0</v>
      </c>
      <c r="BF316" s="149">
        <f>IF(N316="snížená",J316,0)</f>
        <v>0</v>
      </c>
      <c r="BG316" s="149">
        <f>IF(N316="zákl. přenesená",J316,0)</f>
        <v>0</v>
      </c>
      <c r="BH316" s="149">
        <f>IF(N316="sníž. přenesená",J316,0)</f>
        <v>0</v>
      </c>
      <c r="BI316" s="149">
        <f>IF(N316="nulová",J316,0)</f>
        <v>0</v>
      </c>
      <c r="BJ316" s="17" t="s">
        <v>80</v>
      </c>
      <c r="BK316" s="149">
        <f>ROUND(I316*H316,2)</f>
        <v>0</v>
      </c>
      <c r="BL316" s="17" t="s">
        <v>132</v>
      </c>
      <c r="BM316" s="148" t="s">
        <v>891</v>
      </c>
    </row>
    <row r="317" spans="2:65" s="1" customFormat="1">
      <c r="B317" s="32"/>
      <c r="D317" s="150" t="s">
        <v>134</v>
      </c>
      <c r="F317" s="151" t="s">
        <v>890</v>
      </c>
      <c r="I317" s="152"/>
      <c r="L317" s="32"/>
      <c r="M317" s="153"/>
      <c r="T317" s="56"/>
      <c r="AT317" s="17" t="s">
        <v>134</v>
      </c>
      <c r="AU317" s="17" t="s">
        <v>80</v>
      </c>
    </row>
    <row r="318" spans="2:65" s="12" customFormat="1">
      <c r="B318" s="157"/>
      <c r="D318" s="150" t="s">
        <v>140</v>
      </c>
      <c r="E318" s="158" t="s">
        <v>1</v>
      </c>
      <c r="F318" s="159" t="s">
        <v>892</v>
      </c>
      <c r="H318" s="160">
        <v>12.7</v>
      </c>
      <c r="I318" s="161"/>
      <c r="L318" s="157"/>
      <c r="M318" s="162"/>
      <c r="T318" s="163"/>
      <c r="AT318" s="158" t="s">
        <v>140</v>
      </c>
      <c r="AU318" s="158" t="s">
        <v>80</v>
      </c>
      <c r="AV318" s="12" t="s">
        <v>82</v>
      </c>
      <c r="AW318" s="12" t="s">
        <v>29</v>
      </c>
      <c r="AX318" s="12" t="s">
        <v>80</v>
      </c>
      <c r="AY318" s="158" t="s">
        <v>125</v>
      </c>
    </row>
    <row r="319" spans="2:65" s="1" customFormat="1" ht="16.5" customHeight="1">
      <c r="B319" s="136"/>
      <c r="C319" s="137" t="s">
        <v>536</v>
      </c>
      <c r="D319" s="137" t="s">
        <v>127</v>
      </c>
      <c r="E319" s="138" t="s">
        <v>893</v>
      </c>
      <c r="F319" s="139" t="s">
        <v>894</v>
      </c>
      <c r="G319" s="140" t="s">
        <v>178</v>
      </c>
      <c r="H319" s="141">
        <v>56.5</v>
      </c>
      <c r="I319" s="142"/>
      <c r="J319" s="143">
        <f>ROUND(I319*H319,2)</f>
        <v>0</v>
      </c>
      <c r="K319" s="139" t="s">
        <v>131</v>
      </c>
      <c r="L319" s="32"/>
      <c r="M319" s="144" t="s">
        <v>1</v>
      </c>
      <c r="N319" s="145" t="s">
        <v>37</v>
      </c>
      <c r="P319" s="146">
        <f>O319*H319</f>
        <v>0</v>
      </c>
      <c r="Q319" s="146">
        <v>3.4000000000000002E-4</v>
      </c>
      <c r="R319" s="146">
        <f>Q319*H319</f>
        <v>1.9210000000000001E-2</v>
      </c>
      <c r="S319" s="146">
        <v>0</v>
      </c>
      <c r="T319" s="147">
        <f>S319*H319</f>
        <v>0</v>
      </c>
      <c r="AR319" s="148" t="s">
        <v>132</v>
      </c>
      <c r="AT319" s="148" t="s">
        <v>127</v>
      </c>
      <c r="AU319" s="148" t="s">
        <v>80</v>
      </c>
      <c r="AY319" s="17" t="s">
        <v>125</v>
      </c>
      <c r="BE319" s="149">
        <f>IF(N319="základní",J319,0)</f>
        <v>0</v>
      </c>
      <c r="BF319" s="149">
        <f>IF(N319="snížená",J319,0)</f>
        <v>0</v>
      </c>
      <c r="BG319" s="149">
        <f>IF(N319="zákl. přenesená",J319,0)</f>
        <v>0</v>
      </c>
      <c r="BH319" s="149">
        <f>IF(N319="sníž. přenesená",J319,0)</f>
        <v>0</v>
      </c>
      <c r="BI319" s="149">
        <f>IF(N319="nulová",J319,0)</f>
        <v>0</v>
      </c>
      <c r="BJ319" s="17" t="s">
        <v>80</v>
      </c>
      <c r="BK319" s="149">
        <f>ROUND(I319*H319,2)</f>
        <v>0</v>
      </c>
      <c r="BL319" s="17" t="s">
        <v>132</v>
      </c>
      <c r="BM319" s="148" t="s">
        <v>895</v>
      </c>
    </row>
    <row r="320" spans="2:65" s="1" customFormat="1" ht="19.5">
      <c r="B320" s="32"/>
      <c r="D320" s="150" t="s">
        <v>134</v>
      </c>
      <c r="F320" s="151" t="s">
        <v>896</v>
      </c>
      <c r="I320" s="152"/>
      <c r="L320" s="32"/>
      <c r="M320" s="153"/>
      <c r="T320" s="56"/>
      <c r="AT320" s="17" t="s">
        <v>134</v>
      </c>
      <c r="AU320" s="17" t="s">
        <v>80</v>
      </c>
    </row>
    <row r="321" spans="2:65" s="12" customFormat="1">
      <c r="B321" s="157"/>
      <c r="D321" s="150" t="s">
        <v>140</v>
      </c>
      <c r="E321" s="158" t="s">
        <v>1</v>
      </c>
      <c r="F321" s="159" t="s">
        <v>897</v>
      </c>
      <c r="H321" s="160">
        <v>14.4</v>
      </c>
      <c r="I321" s="161"/>
      <c r="L321" s="157"/>
      <c r="M321" s="162"/>
      <c r="T321" s="163"/>
      <c r="AT321" s="158" t="s">
        <v>140</v>
      </c>
      <c r="AU321" s="158" t="s">
        <v>80</v>
      </c>
      <c r="AV321" s="12" t="s">
        <v>82</v>
      </c>
      <c r="AW321" s="12" t="s">
        <v>29</v>
      </c>
      <c r="AX321" s="12" t="s">
        <v>72</v>
      </c>
      <c r="AY321" s="158" t="s">
        <v>125</v>
      </c>
    </row>
    <row r="322" spans="2:65" s="12" customFormat="1">
      <c r="B322" s="157"/>
      <c r="D322" s="150" t="s">
        <v>140</v>
      </c>
      <c r="E322" s="158" t="s">
        <v>1</v>
      </c>
      <c r="F322" s="159" t="s">
        <v>898</v>
      </c>
      <c r="H322" s="160">
        <v>6</v>
      </c>
      <c r="I322" s="161"/>
      <c r="L322" s="157"/>
      <c r="M322" s="162"/>
      <c r="T322" s="163"/>
      <c r="AT322" s="158" t="s">
        <v>140</v>
      </c>
      <c r="AU322" s="158" t="s">
        <v>80</v>
      </c>
      <c r="AV322" s="12" t="s">
        <v>82</v>
      </c>
      <c r="AW322" s="12" t="s">
        <v>29</v>
      </c>
      <c r="AX322" s="12" t="s">
        <v>72</v>
      </c>
      <c r="AY322" s="158" t="s">
        <v>125</v>
      </c>
    </row>
    <row r="323" spans="2:65" s="12" customFormat="1">
      <c r="B323" s="157"/>
      <c r="D323" s="150" t="s">
        <v>140</v>
      </c>
      <c r="E323" s="158" t="s">
        <v>1</v>
      </c>
      <c r="F323" s="159" t="s">
        <v>899</v>
      </c>
      <c r="H323" s="160">
        <v>18.05</v>
      </c>
      <c r="I323" s="161"/>
      <c r="L323" s="157"/>
      <c r="M323" s="162"/>
      <c r="T323" s="163"/>
      <c r="AT323" s="158" t="s">
        <v>140</v>
      </c>
      <c r="AU323" s="158" t="s">
        <v>80</v>
      </c>
      <c r="AV323" s="12" t="s">
        <v>82</v>
      </c>
      <c r="AW323" s="12" t="s">
        <v>29</v>
      </c>
      <c r="AX323" s="12" t="s">
        <v>72</v>
      </c>
      <c r="AY323" s="158" t="s">
        <v>125</v>
      </c>
    </row>
    <row r="324" spans="2:65" s="12" customFormat="1">
      <c r="B324" s="157"/>
      <c r="D324" s="150" t="s">
        <v>140</v>
      </c>
      <c r="E324" s="158" t="s">
        <v>1</v>
      </c>
      <c r="F324" s="159" t="s">
        <v>900</v>
      </c>
      <c r="H324" s="160">
        <v>18.05</v>
      </c>
      <c r="I324" s="161"/>
      <c r="L324" s="157"/>
      <c r="M324" s="162"/>
      <c r="T324" s="163"/>
      <c r="AT324" s="158" t="s">
        <v>140</v>
      </c>
      <c r="AU324" s="158" t="s">
        <v>80</v>
      </c>
      <c r="AV324" s="12" t="s">
        <v>82</v>
      </c>
      <c r="AW324" s="12" t="s">
        <v>29</v>
      </c>
      <c r="AX324" s="12" t="s">
        <v>72</v>
      </c>
      <c r="AY324" s="158" t="s">
        <v>125</v>
      </c>
    </row>
    <row r="325" spans="2:65" s="13" customFormat="1">
      <c r="B325" s="164"/>
      <c r="D325" s="150" t="s">
        <v>140</v>
      </c>
      <c r="E325" s="165" t="s">
        <v>1</v>
      </c>
      <c r="F325" s="166" t="s">
        <v>142</v>
      </c>
      <c r="H325" s="167">
        <v>56.5</v>
      </c>
      <c r="I325" s="168"/>
      <c r="L325" s="164"/>
      <c r="M325" s="169"/>
      <c r="T325" s="170"/>
      <c r="AT325" s="165" t="s">
        <v>140</v>
      </c>
      <c r="AU325" s="165" t="s">
        <v>80</v>
      </c>
      <c r="AV325" s="13" t="s">
        <v>132</v>
      </c>
      <c r="AW325" s="13" t="s">
        <v>29</v>
      </c>
      <c r="AX325" s="13" t="s">
        <v>80</v>
      </c>
      <c r="AY325" s="165" t="s">
        <v>125</v>
      </c>
    </row>
    <row r="326" spans="2:65" s="1" customFormat="1" ht="16.5" customHeight="1">
      <c r="B326" s="136"/>
      <c r="C326" s="137" t="s">
        <v>543</v>
      </c>
      <c r="D326" s="137" t="s">
        <v>127</v>
      </c>
      <c r="E326" s="138" t="s">
        <v>893</v>
      </c>
      <c r="F326" s="139" t="s">
        <v>894</v>
      </c>
      <c r="G326" s="140" t="s">
        <v>178</v>
      </c>
      <c r="H326" s="141">
        <v>30</v>
      </c>
      <c r="I326" s="142"/>
      <c r="J326" s="143">
        <f>ROUND(I326*H326,2)</f>
        <v>0</v>
      </c>
      <c r="K326" s="139" t="s">
        <v>131</v>
      </c>
      <c r="L326" s="32"/>
      <c r="M326" s="144" t="s">
        <v>1</v>
      </c>
      <c r="N326" s="145" t="s">
        <v>37</v>
      </c>
      <c r="P326" s="146">
        <f>O326*H326</f>
        <v>0</v>
      </c>
      <c r="Q326" s="146">
        <v>3.4000000000000002E-4</v>
      </c>
      <c r="R326" s="146">
        <f>Q326*H326</f>
        <v>1.0200000000000001E-2</v>
      </c>
      <c r="S326" s="146">
        <v>0</v>
      </c>
      <c r="T326" s="147">
        <f>S326*H326</f>
        <v>0</v>
      </c>
      <c r="AR326" s="148" t="s">
        <v>132</v>
      </c>
      <c r="AT326" s="148" t="s">
        <v>127</v>
      </c>
      <c r="AU326" s="148" t="s">
        <v>80</v>
      </c>
      <c r="AY326" s="17" t="s">
        <v>125</v>
      </c>
      <c r="BE326" s="149">
        <f>IF(N326="základní",J326,0)</f>
        <v>0</v>
      </c>
      <c r="BF326" s="149">
        <f>IF(N326="snížená",J326,0)</f>
        <v>0</v>
      </c>
      <c r="BG326" s="149">
        <f>IF(N326="zákl. přenesená",J326,0)</f>
        <v>0</v>
      </c>
      <c r="BH326" s="149">
        <f>IF(N326="sníž. přenesená",J326,0)</f>
        <v>0</v>
      </c>
      <c r="BI326" s="149">
        <f>IF(N326="nulová",J326,0)</f>
        <v>0</v>
      </c>
      <c r="BJ326" s="17" t="s">
        <v>80</v>
      </c>
      <c r="BK326" s="149">
        <f>ROUND(I326*H326,2)</f>
        <v>0</v>
      </c>
      <c r="BL326" s="17" t="s">
        <v>132</v>
      </c>
      <c r="BM326" s="148" t="s">
        <v>901</v>
      </c>
    </row>
    <row r="327" spans="2:65" s="1" customFormat="1" ht="19.5">
      <c r="B327" s="32"/>
      <c r="D327" s="150" t="s">
        <v>134</v>
      </c>
      <c r="F327" s="151" t="s">
        <v>896</v>
      </c>
      <c r="I327" s="152"/>
      <c r="L327" s="32"/>
      <c r="M327" s="153"/>
      <c r="T327" s="56"/>
      <c r="AT327" s="17" t="s">
        <v>134</v>
      </c>
      <c r="AU327" s="17" t="s">
        <v>80</v>
      </c>
    </row>
    <row r="328" spans="2:65" s="12" customFormat="1">
      <c r="B328" s="157"/>
      <c r="D328" s="150" t="s">
        <v>140</v>
      </c>
      <c r="E328" s="158" t="s">
        <v>1</v>
      </c>
      <c r="F328" s="159" t="s">
        <v>902</v>
      </c>
      <c r="H328" s="160">
        <v>30</v>
      </c>
      <c r="I328" s="161"/>
      <c r="L328" s="157"/>
      <c r="M328" s="162"/>
      <c r="T328" s="163"/>
      <c r="AT328" s="158" t="s">
        <v>140</v>
      </c>
      <c r="AU328" s="158" t="s">
        <v>80</v>
      </c>
      <c r="AV328" s="12" t="s">
        <v>82</v>
      </c>
      <c r="AW328" s="12" t="s">
        <v>29</v>
      </c>
      <c r="AX328" s="12" t="s">
        <v>80</v>
      </c>
      <c r="AY328" s="158" t="s">
        <v>125</v>
      </c>
    </row>
    <row r="329" spans="2:65" s="1" customFormat="1" ht="16.5" customHeight="1">
      <c r="B329" s="136"/>
      <c r="C329" s="137" t="s">
        <v>553</v>
      </c>
      <c r="D329" s="137" t="s">
        <v>127</v>
      </c>
      <c r="E329" s="138" t="s">
        <v>903</v>
      </c>
      <c r="F329" s="139" t="s">
        <v>904</v>
      </c>
      <c r="G329" s="140" t="s">
        <v>217</v>
      </c>
      <c r="H329" s="141">
        <v>12.7</v>
      </c>
      <c r="I329" s="142"/>
      <c r="J329" s="143">
        <f>ROUND(I329*H329,2)</f>
        <v>0</v>
      </c>
      <c r="K329" s="139" t="s">
        <v>131</v>
      </c>
      <c r="L329" s="32"/>
      <c r="M329" s="144" t="s">
        <v>1</v>
      </c>
      <c r="N329" s="145" t="s">
        <v>37</v>
      </c>
      <c r="P329" s="146">
        <f>O329*H329</f>
        <v>0</v>
      </c>
      <c r="Q329" s="146">
        <v>8.8000000000000003E-4</v>
      </c>
      <c r="R329" s="146">
        <f>Q329*H329</f>
        <v>1.1176E-2</v>
      </c>
      <c r="S329" s="146">
        <v>0</v>
      </c>
      <c r="T329" s="147">
        <f>S329*H329</f>
        <v>0</v>
      </c>
      <c r="AR329" s="148" t="s">
        <v>132</v>
      </c>
      <c r="AT329" s="148" t="s">
        <v>127</v>
      </c>
      <c r="AU329" s="148" t="s">
        <v>80</v>
      </c>
      <c r="AY329" s="17" t="s">
        <v>125</v>
      </c>
      <c r="BE329" s="149">
        <f>IF(N329="základní",J329,0)</f>
        <v>0</v>
      </c>
      <c r="BF329" s="149">
        <f>IF(N329="snížená",J329,0)</f>
        <v>0</v>
      </c>
      <c r="BG329" s="149">
        <f>IF(N329="zákl. přenesená",J329,0)</f>
        <v>0</v>
      </c>
      <c r="BH329" s="149">
        <f>IF(N329="sníž. přenesená",J329,0)</f>
        <v>0</v>
      </c>
      <c r="BI329" s="149">
        <f>IF(N329="nulová",J329,0)</f>
        <v>0</v>
      </c>
      <c r="BJ329" s="17" t="s">
        <v>80</v>
      </c>
      <c r="BK329" s="149">
        <f>ROUND(I329*H329,2)</f>
        <v>0</v>
      </c>
      <c r="BL329" s="17" t="s">
        <v>132</v>
      </c>
      <c r="BM329" s="148" t="s">
        <v>905</v>
      </c>
    </row>
    <row r="330" spans="2:65" s="1" customFormat="1">
      <c r="B330" s="32"/>
      <c r="D330" s="150" t="s">
        <v>134</v>
      </c>
      <c r="F330" s="151" t="s">
        <v>904</v>
      </c>
      <c r="I330" s="152"/>
      <c r="L330" s="32"/>
      <c r="M330" s="153"/>
      <c r="T330" s="56"/>
      <c r="AT330" s="17" t="s">
        <v>134</v>
      </c>
      <c r="AU330" s="17" t="s">
        <v>80</v>
      </c>
    </row>
    <row r="331" spans="2:65" s="12" customFormat="1">
      <c r="B331" s="157"/>
      <c r="D331" s="150" t="s">
        <v>140</v>
      </c>
      <c r="E331" s="158" t="s">
        <v>1</v>
      </c>
      <c r="F331" s="159" t="s">
        <v>892</v>
      </c>
      <c r="H331" s="160">
        <v>12.7</v>
      </c>
      <c r="I331" s="161"/>
      <c r="L331" s="157"/>
      <c r="M331" s="162"/>
      <c r="T331" s="163"/>
      <c r="AT331" s="158" t="s">
        <v>140</v>
      </c>
      <c r="AU331" s="158" t="s">
        <v>80</v>
      </c>
      <c r="AV331" s="12" t="s">
        <v>82</v>
      </c>
      <c r="AW331" s="12" t="s">
        <v>29</v>
      </c>
      <c r="AX331" s="12" t="s">
        <v>80</v>
      </c>
      <c r="AY331" s="158" t="s">
        <v>125</v>
      </c>
    </row>
    <row r="332" spans="2:65" s="1" customFormat="1" ht="16.5" customHeight="1">
      <c r="B332" s="136"/>
      <c r="C332" s="137" t="s">
        <v>559</v>
      </c>
      <c r="D332" s="137" t="s">
        <v>127</v>
      </c>
      <c r="E332" s="138" t="s">
        <v>906</v>
      </c>
      <c r="F332" s="139" t="s">
        <v>907</v>
      </c>
      <c r="G332" s="140" t="s">
        <v>378</v>
      </c>
      <c r="H332" s="141">
        <v>2</v>
      </c>
      <c r="I332" s="142"/>
      <c r="J332" s="143">
        <f>ROUND(I332*H332,2)</f>
        <v>0</v>
      </c>
      <c r="K332" s="139" t="s">
        <v>131</v>
      </c>
      <c r="L332" s="32"/>
      <c r="M332" s="144" t="s">
        <v>1</v>
      </c>
      <c r="N332" s="145" t="s">
        <v>37</v>
      </c>
      <c r="P332" s="146">
        <f>O332*H332</f>
        <v>0</v>
      </c>
      <c r="Q332" s="146">
        <v>6.4900000000000001E-3</v>
      </c>
      <c r="R332" s="146">
        <f>Q332*H332</f>
        <v>1.298E-2</v>
      </c>
      <c r="S332" s="146">
        <v>0</v>
      </c>
      <c r="T332" s="147">
        <f>S332*H332</f>
        <v>0</v>
      </c>
      <c r="AR332" s="148" t="s">
        <v>132</v>
      </c>
      <c r="AT332" s="148" t="s">
        <v>127</v>
      </c>
      <c r="AU332" s="148" t="s">
        <v>80</v>
      </c>
      <c r="AY332" s="17" t="s">
        <v>125</v>
      </c>
      <c r="BE332" s="149">
        <f>IF(N332="základní",J332,0)</f>
        <v>0</v>
      </c>
      <c r="BF332" s="149">
        <f>IF(N332="snížená",J332,0)</f>
        <v>0</v>
      </c>
      <c r="BG332" s="149">
        <f>IF(N332="zákl. přenesená",J332,0)</f>
        <v>0</v>
      </c>
      <c r="BH332" s="149">
        <f>IF(N332="sníž. přenesená",J332,0)</f>
        <v>0</v>
      </c>
      <c r="BI332" s="149">
        <f>IF(N332="nulová",J332,0)</f>
        <v>0</v>
      </c>
      <c r="BJ332" s="17" t="s">
        <v>80</v>
      </c>
      <c r="BK332" s="149">
        <f>ROUND(I332*H332,2)</f>
        <v>0</v>
      </c>
      <c r="BL332" s="17" t="s">
        <v>132</v>
      </c>
      <c r="BM332" s="148" t="s">
        <v>908</v>
      </c>
    </row>
    <row r="333" spans="2:65" s="1" customFormat="1">
      <c r="B333" s="32"/>
      <c r="D333" s="150" t="s">
        <v>134</v>
      </c>
      <c r="F333" s="151" t="s">
        <v>909</v>
      </c>
      <c r="I333" s="152"/>
      <c r="L333" s="32"/>
      <c r="M333" s="153"/>
      <c r="T333" s="56"/>
      <c r="AT333" s="17" t="s">
        <v>134</v>
      </c>
      <c r="AU333" s="17" t="s">
        <v>80</v>
      </c>
    </row>
    <row r="334" spans="2:65" s="1" customFormat="1" ht="16.5" customHeight="1">
      <c r="B334" s="136"/>
      <c r="C334" s="137" t="s">
        <v>566</v>
      </c>
      <c r="D334" s="137" t="s">
        <v>127</v>
      </c>
      <c r="E334" s="138" t="s">
        <v>910</v>
      </c>
      <c r="F334" s="139" t="s">
        <v>911</v>
      </c>
      <c r="G334" s="140" t="s">
        <v>130</v>
      </c>
      <c r="H334" s="141">
        <v>17.853000000000002</v>
      </c>
      <c r="I334" s="142"/>
      <c r="J334" s="143">
        <f>ROUND(I334*H334,2)</f>
        <v>0</v>
      </c>
      <c r="K334" s="139" t="s">
        <v>131</v>
      </c>
      <c r="L334" s="32"/>
      <c r="M334" s="144" t="s">
        <v>1</v>
      </c>
      <c r="N334" s="145" t="s">
        <v>37</v>
      </c>
      <c r="P334" s="146">
        <f>O334*H334</f>
        <v>0</v>
      </c>
      <c r="Q334" s="146">
        <v>3.6000000000000002E-4</v>
      </c>
      <c r="R334" s="146">
        <f>Q334*H334</f>
        <v>6.4270800000000008E-3</v>
      </c>
      <c r="S334" s="146">
        <v>0</v>
      </c>
      <c r="T334" s="147">
        <f>S334*H334</f>
        <v>0</v>
      </c>
      <c r="AR334" s="148" t="s">
        <v>132</v>
      </c>
      <c r="AT334" s="148" t="s">
        <v>127</v>
      </c>
      <c r="AU334" s="148" t="s">
        <v>80</v>
      </c>
      <c r="AY334" s="17" t="s">
        <v>125</v>
      </c>
      <c r="BE334" s="149">
        <f>IF(N334="základní",J334,0)</f>
        <v>0</v>
      </c>
      <c r="BF334" s="149">
        <f>IF(N334="snížená",J334,0)</f>
        <v>0</v>
      </c>
      <c r="BG334" s="149">
        <f>IF(N334="zákl. přenesená",J334,0)</f>
        <v>0</v>
      </c>
      <c r="BH334" s="149">
        <f>IF(N334="sníž. přenesená",J334,0)</f>
        <v>0</v>
      </c>
      <c r="BI334" s="149">
        <f>IF(N334="nulová",J334,0)</f>
        <v>0</v>
      </c>
      <c r="BJ334" s="17" t="s">
        <v>80</v>
      </c>
      <c r="BK334" s="149">
        <f>ROUND(I334*H334,2)</f>
        <v>0</v>
      </c>
      <c r="BL334" s="17" t="s">
        <v>132</v>
      </c>
      <c r="BM334" s="148" t="s">
        <v>912</v>
      </c>
    </row>
    <row r="335" spans="2:65" s="1" customFormat="1">
      <c r="B335" s="32"/>
      <c r="D335" s="150" t="s">
        <v>134</v>
      </c>
      <c r="F335" s="151" t="s">
        <v>913</v>
      </c>
      <c r="I335" s="152"/>
      <c r="L335" s="32"/>
      <c r="M335" s="153"/>
      <c r="T335" s="56"/>
      <c r="AT335" s="17" t="s">
        <v>134</v>
      </c>
      <c r="AU335" s="17" t="s">
        <v>80</v>
      </c>
    </row>
    <row r="336" spans="2:65" s="12" customFormat="1">
      <c r="B336" s="157"/>
      <c r="D336" s="150" t="s">
        <v>140</v>
      </c>
      <c r="E336" s="158" t="s">
        <v>1</v>
      </c>
      <c r="F336" s="159" t="s">
        <v>914</v>
      </c>
      <c r="H336" s="160">
        <v>4.32</v>
      </c>
      <c r="I336" s="161"/>
      <c r="L336" s="157"/>
      <c r="M336" s="162"/>
      <c r="T336" s="163"/>
      <c r="AT336" s="158" t="s">
        <v>140</v>
      </c>
      <c r="AU336" s="158" t="s">
        <v>80</v>
      </c>
      <c r="AV336" s="12" t="s">
        <v>82</v>
      </c>
      <c r="AW336" s="12" t="s">
        <v>29</v>
      </c>
      <c r="AX336" s="12" t="s">
        <v>72</v>
      </c>
      <c r="AY336" s="158" t="s">
        <v>125</v>
      </c>
    </row>
    <row r="337" spans="2:65" s="12" customFormat="1">
      <c r="B337" s="157"/>
      <c r="D337" s="150" t="s">
        <v>140</v>
      </c>
      <c r="E337" s="158" t="s">
        <v>1</v>
      </c>
      <c r="F337" s="159" t="s">
        <v>915</v>
      </c>
      <c r="H337" s="160">
        <v>1.8</v>
      </c>
      <c r="I337" s="161"/>
      <c r="L337" s="157"/>
      <c r="M337" s="162"/>
      <c r="T337" s="163"/>
      <c r="AT337" s="158" t="s">
        <v>140</v>
      </c>
      <c r="AU337" s="158" t="s">
        <v>80</v>
      </c>
      <c r="AV337" s="12" t="s">
        <v>82</v>
      </c>
      <c r="AW337" s="12" t="s">
        <v>29</v>
      </c>
      <c r="AX337" s="12" t="s">
        <v>72</v>
      </c>
      <c r="AY337" s="158" t="s">
        <v>125</v>
      </c>
    </row>
    <row r="338" spans="2:65" s="12" customFormat="1">
      <c r="B338" s="157"/>
      <c r="D338" s="150" t="s">
        <v>140</v>
      </c>
      <c r="E338" s="158" t="s">
        <v>1</v>
      </c>
      <c r="F338" s="159" t="s">
        <v>916</v>
      </c>
      <c r="H338" s="160">
        <v>6.3179999999999996</v>
      </c>
      <c r="I338" s="161"/>
      <c r="L338" s="157"/>
      <c r="M338" s="162"/>
      <c r="T338" s="163"/>
      <c r="AT338" s="158" t="s">
        <v>140</v>
      </c>
      <c r="AU338" s="158" t="s">
        <v>80</v>
      </c>
      <c r="AV338" s="12" t="s">
        <v>82</v>
      </c>
      <c r="AW338" s="12" t="s">
        <v>29</v>
      </c>
      <c r="AX338" s="12" t="s">
        <v>72</v>
      </c>
      <c r="AY338" s="158" t="s">
        <v>125</v>
      </c>
    </row>
    <row r="339" spans="2:65" s="12" customFormat="1">
      <c r="B339" s="157"/>
      <c r="D339" s="150" t="s">
        <v>140</v>
      </c>
      <c r="E339" s="158" t="s">
        <v>1</v>
      </c>
      <c r="F339" s="159" t="s">
        <v>917</v>
      </c>
      <c r="H339" s="160">
        <v>5.415</v>
      </c>
      <c r="I339" s="161"/>
      <c r="L339" s="157"/>
      <c r="M339" s="162"/>
      <c r="T339" s="163"/>
      <c r="AT339" s="158" t="s">
        <v>140</v>
      </c>
      <c r="AU339" s="158" t="s">
        <v>80</v>
      </c>
      <c r="AV339" s="12" t="s">
        <v>82</v>
      </c>
      <c r="AW339" s="12" t="s">
        <v>29</v>
      </c>
      <c r="AX339" s="12" t="s">
        <v>72</v>
      </c>
      <c r="AY339" s="158" t="s">
        <v>125</v>
      </c>
    </row>
    <row r="340" spans="2:65" s="13" customFormat="1">
      <c r="B340" s="164"/>
      <c r="D340" s="150" t="s">
        <v>140</v>
      </c>
      <c r="E340" s="165" t="s">
        <v>1</v>
      </c>
      <c r="F340" s="166" t="s">
        <v>142</v>
      </c>
      <c r="H340" s="167">
        <v>17.852999999999998</v>
      </c>
      <c r="I340" s="168"/>
      <c r="L340" s="164"/>
      <c r="M340" s="169"/>
      <c r="T340" s="170"/>
      <c r="AT340" s="165" t="s">
        <v>140</v>
      </c>
      <c r="AU340" s="165" t="s">
        <v>80</v>
      </c>
      <c r="AV340" s="13" t="s">
        <v>132</v>
      </c>
      <c r="AW340" s="13" t="s">
        <v>29</v>
      </c>
      <c r="AX340" s="13" t="s">
        <v>80</v>
      </c>
      <c r="AY340" s="165" t="s">
        <v>125</v>
      </c>
    </row>
    <row r="341" spans="2:65" s="1" customFormat="1" ht="16.5" customHeight="1">
      <c r="B341" s="136"/>
      <c r="C341" s="137" t="s">
        <v>572</v>
      </c>
      <c r="D341" s="137" t="s">
        <v>127</v>
      </c>
      <c r="E341" s="138" t="s">
        <v>918</v>
      </c>
      <c r="F341" s="139" t="s">
        <v>919</v>
      </c>
      <c r="G341" s="140" t="s">
        <v>194</v>
      </c>
      <c r="H341" s="141">
        <v>8.9280000000000008</v>
      </c>
      <c r="I341" s="142"/>
      <c r="J341" s="143">
        <f>ROUND(I341*H341,2)</f>
        <v>0</v>
      </c>
      <c r="K341" s="139" t="s">
        <v>131</v>
      </c>
      <c r="L341" s="32"/>
      <c r="M341" s="144" t="s">
        <v>1</v>
      </c>
      <c r="N341" s="145" t="s">
        <v>37</v>
      </c>
      <c r="P341" s="146">
        <f>O341*H341</f>
        <v>0</v>
      </c>
      <c r="Q341" s="146">
        <v>0.12171</v>
      </c>
      <c r="R341" s="146">
        <f>Q341*H341</f>
        <v>1.0866268800000001</v>
      </c>
      <c r="S341" s="146">
        <v>2.4</v>
      </c>
      <c r="T341" s="147">
        <f>S341*H341</f>
        <v>21.427200000000003</v>
      </c>
      <c r="AR341" s="148" t="s">
        <v>132</v>
      </c>
      <c r="AT341" s="148" t="s">
        <v>127</v>
      </c>
      <c r="AU341" s="148" t="s">
        <v>80</v>
      </c>
      <c r="AY341" s="17" t="s">
        <v>125</v>
      </c>
      <c r="BE341" s="149">
        <f>IF(N341="základní",J341,0)</f>
        <v>0</v>
      </c>
      <c r="BF341" s="149">
        <f>IF(N341="snížená",J341,0)</f>
        <v>0</v>
      </c>
      <c r="BG341" s="149">
        <f>IF(N341="zákl. přenesená",J341,0)</f>
        <v>0</v>
      </c>
      <c r="BH341" s="149">
        <f>IF(N341="sníž. přenesená",J341,0)</f>
        <v>0</v>
      </c>
      <c r="BI341" s="149">
        <f>IF(N341="nulová",J341,0)</f>
        <v>0</v>
      </c>
      <c r="BJ341" s="17" t="s">
        <v>80</v>
      </c>
      <c r="BK341" s="149">
        <f>ROUND(I341*H341,2)</f>
        <v>0</v>
      </c>
      <c r="BL341" s="17" t="s">
        <v>132</v>
      </c>
      <c r="BM341" s="148" t="s">
        <v>920</v>
      </c>
    </row>
    <row r="342" spans="2:65" s="1" customFormat="1">
      <c r="B342" s="32"/>
      <c r="D342" s="150" t="s">
        <v>134</v>
      </c>
      <c r="F342" s="151" t="s">
        <v>921</v>
      </c>
      <c r="I342" s="152"/>
      <c r="L342" s="32"/>
      <c r="M342" s="153"/>
      <c r="T342" s="56"/>
      <c r="AT342" s="17" t="s">
        <v>134</v>
      </c>
      <c r="AU342" s="17" t="s">
        <v>80</v>
      </c>
    </row>
    <row r="343" spans="2:65" s="12" customFormat="1">
      <c r="B343" s="157"/>
      <c r="D343" s="150" t="s">
        <v>140</v>
      </c>
      <c r="E343" s="158" t="s">
        <v>621</v>
      </c>
      <c r="F343" s="159" t="s">
        <v>922</v>
      </c>
      <c r="H343" s="160">
        <v>8.9280000000000008</v>
      </c>
      <c r="I343" s="161"/>
      <c r="L343" s="157"/>
      <c r="M343" s="162"/>
      <c r="T343" s="163"/>
      <c r="AT343" s="158" t="s">
        <v>140</v>
      </c>
      <c r="AU343" s="158" t="s">
        <v>80</v>
      </c>
      <c r="AV343" s="12" t="s">
        <v>82</v>
      </c>
      <c r="AW343" s="12" t="s">
        <v>29</v>
      </c>
      <c r="AX343" s="12" t="s">
        <v>80</v>
      </c>
      <c r="AY343" s="158" t="s">
        <v>125</v>
      </c>
    </row>
    <row r="344" spans="2:65" s="1" customFormat="1" ht="16.5" customHeight="1">
      <c r="B344" s="136"/>
      <c r="C344" s="137" t="s">
        <v>580</v>
      </c>
      <c r="D344" s="137" t="s">
        <v>127</v>
      </c>
      <c r="E344" s="138" t="s">
        <v>923</v>
      </c>
      <c r="F344" s="139" t="s">
        <v>924</v>
      </c>
      <c r="G344" s="140" t="s">
        <v>530</v>
      </c>
      <c r="H344" s="141">
        <v>3.109</v>
      </c>
      <c r="I344" s="142"/>
      <c r="J344" s="143">
        <f>ROUND(I344*H344,2)</f>
        <v>0</v>
      </c>
      <c r="K344" s="139" t="s">
        <v>131</v>
      </c>
      <c r="L344" s="32"/>
      <c r="M344" s="144" t="s">
        <v>1</v>
      </c>
      <c r="N344" s="145" t="s">
        <v>37</v>
      </c>
      <c r="P344" s="146">
        <f>O344*H344</f>
        <v>0</v>
      </c>
      <c r="Q344" s="146">
        <v>0</v>
      </c>
      <c r="R344" s="146">
        <f>Q344*H344</f>
        <v>0</v>
      </c>
      <c r="S344" s="146">
        <v>1</v>
      </c>
      <c r="T344" s="147">
        <f>S344*H344</f>
        <v>3.109</v>
      </c>
      <c r="AR344" s="148" t="s">
        <v>132</v>
      </c>
      <c r="AT344" s="148" t="s">
        <v>127</v>
      </c>
      <c r="AU344" s="148" t="s">
        <v>80</v>
      </c>
      <c r="AY344" s="17" t="s">
        <v>125</v>
      </c>
      <c r="BE344" s="149">
        <f>IF(N344="základní",J344,0)</f>
        <v>0</v>
      </c>
      <c r="BF344" s="149">
        <f>IF(N344="snížená",J344,0)</f>
        <v>0</v>
      </c>
      <c r="BG344" s="149">
        <f>IF(N344="zákl. přenesená",J344,0)</f>
        <v>0</v>
      </c>
      <c r="BH344" s="149">
        <f>IF(N344="sníž. přenesená",J344,0)</f>
        <v>0</v>
      </c>
      <c r="BI344" s="149">
        <f>IF(N344="nulová",J344,0)</f>
        <v>0</v>
      </c>
      <c r="BJ344" s="17" t="s">
        <v>80</v>
      </c>
      <c r="BK344" s="149">
        <f>ROUND(I344*H344,2)</f>
        <v>0</v>
      </c>
      <c r="BL344" s="17" t="s">
        <v>132</v>
      </c>
      <c r="BM344" s="148" t="s">
        <v>925</v>
      </c>
    </row>
    <row r="345" spans="2:65" s="1" customFormat="1">
      <c r="B345" s="32"/>
      <c r="D345" s="150" t="s">
        <v>134</v>
      </c>
      <c r="F345" s="151" t="s">
        <v>926</v>
      </c>
      <c r="I345" s="152"/>
      <c r="L345" s="32"/>
      <c r="M345" s="153"/>
      <c r="T345" s="56"/>
      <c r="AT345" s="17" t="s">
        <v>134</v>
      </c>
      <c r="AU345" s="17" t="s">
        <v>80</v>
      </c>
    </row>
    <row r="346" spans="2:65" s="12" customFormat="1">
      <c r="B346" s="157"/>
      <c r="D346" s="150" t="s">
        <v>140</v>
      </c>
      <c r="E346" s="158" t="s">
        <v>1</v>
      </c>
      <c r="F346" s="159" t="s">
        <v>927</v>
      </c>
      <c r="H346" s="160">
        <v>2.7320000000000002</v>
      </c>
      <c r="I346" s="161"/>
      <c r="L346" s="157"/>
      <c r="M346" s="162"/>
      <c r="T346" s="163"/>
      <c r="AT346" s="158" t="s">
        <v>140</v>
      </c>
      <c r="AU346" s="158" t="s">
        <v>80</v>
      </c>
      <c r="AV346" s="12" t="s">
        <v>82</v>
      </c>
      <c r="AW346" s="12" t="s">
        <v>29</v>
      </c>
      <c r="AX346" s="12" t="s">
        <v>72</v>
      </c>
      <c r="AY346" s="158" t="s">
        <v>125</v>
      </c>
    </row>
    <row r="347" spans="2:65" s="12" customFormat="1">
      <c r="B347" s="157"/>
      <c r="D347" s="150" t="s">
        <v>140</v>
      </c>
      <c r="E347" s="158" t="s">
        <v>1</v>
      </c>
      <c r="F347" s="159" t="s">
        <v>928</v>
      </c>
      <c r="H347" s="160">
        <v>0.377</v>
      </c>
      <c r="I347" s="161"/>
      <c r="L347" s="157"/>
      <c r="M347" s="162"/>
      <c r="T347" s="163"/>
      <c r="AT347" s="158" t="s">
        <v>140</v>
      </c>
      <c r="AU347" s="158" t="s">
        <v>80</v>
      </c>
      <c r="AV347" s="12" t="s">
        <v>82</v>
      </c>
      <c r="AW347" s="12" t="s">
        <v>29</v>
      </c>
      <c r="AX347" s="12" t="s">
        <v>72</v>
      </c>
      <c r="AY347" s="158" t="s">
        <v>125</v>
      </c>
    </row>
    <row r="348" spans="2:65" s="13" customFormat="1">
      <c r="B348" s="164"/>
      <c r="D348" s="150" t="s">
        <v>140</v>
      </c>
      <c r="E348" s="165" t="s">
        <v>1</v>
      </c>
      <c r="F348" s="166" t="s">
        <v>142</v>
      </c>
      <c r="H348" s="167">
        <v>3.109</v>
      </c>
      <c r="I348" s="168"/>
      <c r="L348" s="164"/>
      <c r="M348" s="169"/>
      <c r="T348" s="170"/>
      <c r="AT348" s="165" t="s">
        <v>140</v>
      </c>
      <c r="AU348" s="165" t="s">
        <v>80</v>
      </c>
      <c r="AV348" s="13" t="s">
        <v>132</v>
      </c>
      <c r="AW348" s="13" t="s">
        <v>29</v>
      </c>
      <c r="AX348" s="13" t="s">
        <v>80</v>
      </c>
      <c r="AY348" s="165" t="s">
        <v>125</v>
      </c>
    </row>
    <row r="349" spans="2:65" s="1" customFormat="1" ht="16.5" customHeight="1">
      <c r="B349" s="136"/>
      <c r="C349" s="137" t="s">
        <v>465</v>
      </c>
      <c r="D349" s="137" t="s">
        <v>127</v>
      </c>
      <c r="E349" s="138" t="s">
        <v>929</v>
      </c>
      <c r="F349" s="139" t="s">
        <v>930</v>
      </c>
      <c r="G349" s="140" t="s">
        <v>194</v>
      </c>
      <c r="H349" s="141">
        <v>19.440000000000001</v>
      </c>
      <c r="I349" s="142"/>
      <c r="J349" s="143">
        <f>ROUND(I349*H349,2)</f>
        <v>0</v>
      </c>
      <c r="K349" s="139" t="s">
        <v>131</v>
      </c>
      <c r="L349" s="32"/>
      <c r="M349" s="144" t="s">
        <v>1</v>
      </c>
      <c r="N349" s="145" t="s">
        <v>37</v>
      </c>
      <c r="P349" s="146">
        <f>O349*H349</f>
        <v>0</v>
      </c>
      <c r="Q349" s="146">
        <v>0</v>
      </c>
      <c r="R349" s="146">
        <f>Q349*H349</f>
        <v>0</v>
      </c>
      <c r="S349" s="146">
        <v>2.5</v>
      </c>
      <c r="T349" s="147">
        <f>S349*H349</f>
        <v>48.6</v>
      </c>
      <c r="AR349" s="148" t="s">
        <v>132</v>
      </c>
      <c r="AT349" s="148" t="s">
        <v>127</v>
      </c>
      <c r="AU349" s="148" t="s">
        <v>80</v>
      </c>
      <c r="AY349" s="17" t="s">
        <v>125</v>
      </c>
      <c r="BE349" s="149">
        <f>IF(N349="základní",J349,0)</f>
        <v>0</v>
      </c>
      <c r="BF349" s="149">
        <f>IF(N349="snížená",J349,0)</f>
        <v>0</v>
      </c>
      <c r="BG349" s="149">
        <f>IF(N349="zákl. přenesená",J349,0)</f>
        <v>0</v>
      </c>
      <c r="BH349" s="149">
        <f>IF(N349="sníž. přenesená",J349,0)</f>
        <v>0</v>
      </c>
      <c r="BI349" s="149">
        <f>IF(N349="nulová",J349,0)</f>
        <v>0</v>
      </c>
      <c r="BJ349" s="17" t="s">
        <v>80</v>
      </c>
      <c r="BK349" s="149">
        <f>ROUND(I349*H349,2)</f>
        <v>0</v>
      </c>
      <c r="BL349" s="17" t="s">
        <v>132</v>
      </c>
      <c r="BM349" s="148" t="s">
        <v>931</v>
      </c>
    </row>
    <row r="350" spans="2:65" s="1" customFormat="1">
      <c r="B350" s="32"/>
      <c r="D350" s="150" t="s">
        <v>134</v>
      </c>
      <c r="F350" s="151" t="s">
        <v>932</v>
      </c>
      <c r="I350" s="152"/>
      <c r="L350" s="32"/>
      <c r="M350" s="153"/>
      <c r="T350" s="56"/>
      <c r="AT350" s="17" t="s">
        <v>134</v>
      </c>
      <c r="AU350" s="17" t="s">
        <v>80</v>
      </c>
    </row>
    <row r="351" spans="2:65" s="12" customFormat="1">
      <c r="B351" s="157"/>
      <c r="D351" s="150" t="s">
        <v>140</v>
      </c>
      <c r="E351" s="158" t="s">
        <v>617</v>
      </c>
      <c r="F351" s="159" t="s">
        <v>933</v>
      </c>
      <c r="H351" s="160">
        <v>19.440000000000001</v>
      </c>
      <c r="I351" s="161"/>
      <c r="L351" s="157"/>
      <c r="M351" s="162"/>
      <c r="T351" s="163"/>
      <c r="AT351" s="158" t="s">
        <v>140</v>
      </c>
      <c r="AU351" s="158" t="s">
        <v>80</v>
      </c>
      <c r="AV351" s="12" t="s">
        <v>82</v>
      </c>
      <c r="AW351" s="12" t="s">
        <v>29</v>
      </c>
      <c r="AX351" s="12" t="s">
        <v>80</v>
      </c>
      <c r="AY351" s="158" t="s">
        <v>125</v>
      </c>
    </row>
    <row r="352" spans="2:65" s="1" customFormat="1" ht="16.5" customHeight="1">
      <c r="B352" s="136"/>
      <c r="C352" s="137" t="s">
        <v>934</v>
      </c>
      <c r="D352" s="137" t="s">
        <v>127</v>
      </c>
      <c r="E352" s="138" t="s">
        <v>935</v>
      </c>
      <c r="F352" s="139" t="s">
        <v>936</v>
      </c>
      <c r="G352" s="140" t="s">
        <v>194</v>
      </c>
      <c r="H352" s="141">
        <v>29.75</v>
      </c>
      <c r="I352" s="142"/>
      <c r="J352" s="143">
        <f>ROUND(I352*H352,2)</f>
        <v>0</v>
      </c>
      <c r="K352" s="139" t="s">
        <v>131</v>
      </c>
      <c r="L352" s="32"/>
      <c r="M352" s="144" t="s">
        <v>1</v>
      </c>
      <c r="N352" s="145" t="s">
        <v>37</v>
      </c>
      <c r="P352" s="146">
        <f>O352*H352</f>
        <v>0</v>
      </c>
      <c r="Q352" s="146">
        <v>0</v>
      </c>
      <c r="R352" s="146">
        <f>Q352*H352</f>
        <v>0</v>
      </c>
      <c r="S352" s="146">
        <v>2.41</v>
      </c>
      <c r="T352" s="147">
        <f>S352*H352</f>
        <v>71.697500000000005</v>
      </c>
      <c r="AR352" s="148" t="s">
        <v>132</v>
      </c>
      <c r="AT352" s="148" t="s">
        <v>127</v>
      </c>
      <c r="AU352" s="148" t="s">
        <v>80</v>
      </c>
      <c r="AY352" s="17" t="s">
        <v>125</v>
      </c>
      <c r="BE352" s="149">
        <f>IF(N352="základní",J352,0)</f>
        <v>0</v>
      </c>
      <c r="BF352" s="149">
        <f>IF(N352="snížená",J352,0)</f>
        <v>0</v>
      </c>
      <c r="BG352" s="149">
        <f>IF(N352="zákl. přenesená",J352,0)</f>
        <v>0</v>
      </c>
      <c r="BH352" s="149">
        <f>IF(N352="sníž. přenesená",J352,0)</f>
        <v>0</v>
      </c>
      <c r="BI352" s="149">
        <f>IF(N352="nulová",J352,0)</f>
        <v>0</v>
      </c>
      <c r="BJ352" s="17" t="s">
        <v>80</v>
      </c>
      <c r="BK352" s="149">
        <f>ROUND(I352*H352,2)</f>
        <v>0</v>
      </c>
      <c r="BL352" s="17" t="s">
        <v>132</v>
      </c>
      <c r="BM352" s="148" t="s">
        <v>937</v>
      </c>
    </row>
    <row r="353" spans="2:65" s="1" customFormat="1">
      <c r="B353" s="32"/>
      <c r="D353" s="150" t="s">
        <v>134</v>
      </c>
      <c r="F353" s="151" t="s">
        <v>938</v>
      </c>
      <c r="I353" s="152"/>
      <c r="L353" s="32"/>
      <c r="M353" s="153"/>
      <c r="T353" s="56"/>
      <c r="AT353" s="17" t="s">
        <v>134</v>
      </c>
      <c r="AU353" s="17" t="s">
        <v>80</v>
      </c>
    </row>
    <row r="354" spans="2:65" s="12" customFormat="1">
      <c r="B354" s="157"/>
      <c r="D354" s="150" t="s">
        <v>140</v>
      </c>
      <c r="E354" s="158" t="s">
        <v>1</v>
      </c>
      <c r="F354" s="159" t="s">
        <v>939</v>
      </c>
      <c r="H354" s="160">
        <v>19.125</v>
      </c>
      <c r="I354" s="161"/>
      <c r="L354" s="157"/>
      <c r="M354" s="162"/>
      <c r="T354" s="163"/>
      <c r="AT354" s="158" t="s">
        <v>140</v>
      </c>
      <c r="AU354" s="158" t="s">
        <v>80</v>
      </c>
      <c r="AV354" s="12" t="s">
        <v>82</v>
      </c>
      <c r="AW354" s="12" t="s">
        <v>29</v>
      </c>
      <c r="AX354" s="12" t="s">
        <v>72</v>
      </c>
      <c r="AY354" s="158" t="s">
        <v>125</v>
      </c>
    </row>
    <row r="355" spans="2:65" s="12" customFormat="1">
      <c r="B355" s="157"/>
      <c r="D355" s="150" t="s">
        <v>140</v>
      </c>
      <c r="E355" s="158" t="s">
        <v>1</v>
      </c>
      <c r="F355" s="159" t="s">
        <v>940</v>
      </c>
      <c r="H355" s="160">
        <v>10.625</v>
      </c>
      <c r="I355" s="161"/>
      <c r="L355" s="157"/>
      <c r="M355" s="162"/>
      <c r="T355" s="163"/>
      <c r="AT355" s="158" t="s">
        <v>140</v>
      </c>
      <c r="AU355" s="158" t="s">
        <v>80</v>
      </c>
      <c r="AV355" s="12" t="s">
        <v>82</v>
      </c>
      <c r="AW355" s="12" t="s">
        <v>29</v>
      </c>
      <c r="AX355" s="12" t="s">
        <v>72</v>
      </c>
      <c r="AY355" s="158" t="s">
        <v>125</v>
      </c>
    </row>
    <row r="356" spans="2:65" s="13" customFormat="1">
      <c r="B356" s="164"/>
      <c r="D356" s="150" t="s">
        <v>140</v>
      </c>
      <c r="E356" s="165" t="s">
        <v>619</v>
      </c>
      <c r="F356" s="166" t="s">
        <v>142</v>
      </c>
      <c r="H356" s="167">
        <v>29.75</v>
      </c>
      <c r="I356" s="168"/>
      <c r="L356" s="164"/>
      <c r="M356" s="169"/>
      <c r="T356" s="170"/>
      <c r="AT356" s="165" t="s">
        <v>140</v>
      </c>
      <c r="AU356" s="165" t="s">
        <v>80</v>
      </c>
      <c r="AV356" s="13" t="s">
        <v>132</v>
      </c>
      <c r="AW356" s="13" t="s">
        <v>29</v>
      </c>
      <c r="AX356" s="13" t="s">
        <v>80</v>
      </c>
      <c r="AY356" s="165" t="s">
        <v>125</v>
      </c>
    </row>
    <row r="357" spans="2:65" s="11" customFormat="1" ht="25.9" customHeight="1">
      <c r="B357" s="124"/>
      <c r="D357" s="125" t="s">
        <v>71</v>
      </c>
      <c r="E357" s="126" t="s">
        <v>941</v>
      </c>
      <c r="F357" s="126" t="s">
        <v>942</v>
      </c>
      <c r="I357" s="127"/>
      <c r="J357" s="128">
        <f>BK357</f>
        <v>0</v>
      </c>
      <c r="L357" s="124"/>
      <c r="M357" s="129"/>
      <c r="P357" s="130">
        <f>SUM(P358:P456)</f>
        <v>0</v>
      </c>
      <c r="R357" s="130">
        <f>SUM(R358:R456)</f>
        <v>312.80495173999992</v>
      </c>
      <c r="T357" s="131">
        <f>SUM(T358:T456)</f>
        <v>0</v>
      </c>
      <c r="AR357" s="125" t="s">
        <v>132</v>
      </c>
      <c r="AT357" s="132" t="s">
        <v>71</v>
      </c>
      <c r="AU357" s="132" t="s">
        <v>72</v>
      </c>
      <c r="AY357" s="125" t="s">
        <v>125</v>
      </c>
      <c r="BK357" s="133">
        <f>SUM(BK358:BK456)</f>
        <v>0</v>
      </c>
    </row>
    <row r="358" spans="2:65" s="1" customFormat="1" ht="16.5" customHeight="1">
      <c r="B358" s="136"/>
      <c r="C358" s="137" t="s">
        <v>943</v>
      </c>
      <c r="D358" s="137" t="s">
        <v>127</v>
      </c>
      <c r="E358" s="138" t="s">
        <v>944</v>
      </c>
      <c r="F358" s="139" t="s">
        <v>945</v>
      </c>
      <c r="G358" s="140" t="s">
        <v>946</v>
      </c>
      <c r="H358" s="141">
        <v>1</v>
      </c>
      <c r="I358" s="142"/>
      <c r="J358" s="143">
        <f>ROUND(I358*H358,2)</f>
        <v>0</v>
      </c>
      <c r="K358" s="139" t="s">
        <v>131</v>
      </c>
      <c r="L358" s="32"/>
      <c r="M358" s="144" t="s">
        <v>1</v>
      </c>
      <c r="N358" s="145" t="s">
        <v>37</v>
      </c>
      <c r="P358" s="146">
        <f>O358*H358</f>
        <v>0</v>
      </c>
      <c r="Q358" s="146">
        <v>0</v>
      </c>
      <c r="R358" s="146">
        <f>Q358*H358</f>
        <v>0</v>
      </c>
      <c r="S358" s="146">
        <v>0</v>
      </c>
      <c r="T358" s="147">
        <f>S358*H358</f>
        <v>0</v>
      </c>
      <c r="AR358" s="148" t="s">
        <v>132</v>
      </c>
      <c r="AT358" s="148" t="s">
        <v>127</v>
      </c>
      <c r="AU358" s="148" t="s">
        <v>80</v>
      </c>
      <c r="AY358" s="17" t="s">
        <v>125</v>
      </c>
      <c r="BE358" s="149">
        <f>IF(N358="základní",J358,0)</f>
        <v>0</v>
      </c>
      <c r="BF358" s="149">
        <f>IF(N358="snížená",J358,0)</f>
        <v>0</v>
      </c>
      <c r="BG358" s="149">
        <f>IF(N358="zákl. přenesená",J358,0)</f>
        <v>0</v>
      </c>
      <c r="BH358" s="149">
        <f>IF(N358="sníž. přenesená",J358,0)</f>
        <v>0</v>
      </c>
      <c r="BI358" s="149">
        <f>IF(N358="nulová",J358,0)</f>
        <v>0</v>
      </c>
      <c r="BJ358" s="17" t="s">
        <v>80</v>
      </c>
      <c r="BK358" s="149">
        <f>ROUND(I358*H358,2)</f>
        <v>0</v>
      </c>
      <c r="BL358" s="17" t="s">
        <v>132</v>
      </c>
      <c r="BM358" s="148" t="s">
        <v>947</v>
      </c>
    </row>
    <row r="359" spans="2:65" s="1" customFormat="1">
      <c r="B359" s="32"/>
      <c r="D359" s="150" t="s">
        <v>134</v>
      </c>
      <c r="F359" s="151" t="s">
        <v>945</v>
      </c>
      <c r="I359" s="152"/>
      <c r="L359" s="32"/>
      <c r="M359" s="153"/>
      <c r="T359" s="56"/>
      <c r="AT359" s="17" t="s">
        <v>134</v>
      </c>
      <c r="AU359" s="17" t="s">
        <v>80</v>
      </c>
    </row>
    <row r="360" spans="2:65" s="1" customFormat="1" ht="16.5" customHeight="1">
      <c r="B360" s="136"/>
      <c r="C360" s="137" t="s">
        <v>948</v>
      </c>
      <c r="D360" s="137" t="s">
        <v>127</v>
      </c>
      <c r="E360" s="138" t="s">
        <v>949</v>
      </c>
      <c r="F360" s="139" t="s">
        <v>950</v>
      </c>
      <c r="G360" s="140" t="s">
        <v>946</v>
      </c>
      <c r="H360" s="141">
        <v>1</v>
      </c>
      <c r="I360" s="142"/>
      <c r="J360" s="143">
        <f>ROUND(I360*H360,2)</f>
        <v>0</v>
      </c>
      <c r="K360" s="139" t="s">
        <v>131</v>
      </c>
      <c r="L360" s="32"/>
      <c r="M360" s="144" t="s">
        <v>1</v>
      </c>
      <c r="N360" s="145" t="s">
        <v>37</v>
      </c>
      <c r="P360" s="146">
        <f>O360*H360</f>
        <v>0</v>
      </c>
      <c r="Q360" s="146">
        <v>0</v>
      </c>
      <c r="R360" s="146">
        <f>Q360*H360</f>
        <v>0</v>
      </c>
      <c r="S360" s="146">
        <v>0</v>
      </c>
      <c r="T360" s="147">
        <f>S360*H360</f>
        <v>0</v>
      </c>
      <c r="AR360" s="148" t="s">
        <v>132</v>
      </c>
      <c r="AT360" s="148" t="s">
        <v>127</v>
      </c>
      <c r="AU360" s="148" t="s">
        <v>80</v>
      </c>
      <c r="AY360" s="17" t="s">
        <v>125</v>
      </c>
      <c r="BE360" s="149">
        <f>IF(N360="základní",J360,0)</f>
        <v>0</v>
      </c>
      <c r="BF360" s="149">
        <f>IF(N360="snížená",J360,0)</f>
        <v>0</v>
      </c>
      <c r="BG360" s="149">
        <f>IF(N360="zákl. přenesená",J360,0)</f>
        <v>0</v>
      </c>
      <c r="BH360" s="149">
        <f>IF(N360="sníž. přenesená",J360,0)</f>
        <v>0</v>
      </c>
      <c r="BI360" s="149">
        <f>IF(N360="nulová",J360,0)</f>
        <v>0</v>
      </c>
      <c r="BJ360" s="17" t="s">
        <v>80</v>
      </c>
      <c r="BK360" s="149">
        <f>ROUND(I360*H360,2)</f>
        <v>0</v>
      </c>
      <c r="BL360" s="17" t="s">
        <v>132</v>
      </c>
      <c r="BM360" s="148" t="s">
        <v>951</v>
      </c>
    </row>
    <row r="361" spans="2:65" s="1" customFormat="1">
      <c r="B361" s="32"/>
      <c r="D361" s="150" t="s">
        <v>134</v>
      </c>
      <c r="F361" s="151" t="s">
        <v>950</v>
      </c>
      <c r="I361" s="152"/>
      <c r="L361" s="32"/>
      <c r="M361" s="153"/>
      <c r="T361" s="56"/>
      <c r="AT361" s="17" t="s">
        <v>134</v>
      </c>
      <c r="AU361" s="17" t="s">
        <v>80</v>
      </c>
    </row>
    <row r="362" spans="2:65" s="1" customFormat="1" ht="16.5" customHeight="1">
      <c r="B362" s="136"/>
      <c r="C362" s="137" t="s">
        <v>952</v>
      </c>
      <c r="D362" s="137" t="s">
        <v>127</v>
      </c>
      <c r="E362" s="138" t="s">
        <v>953</v>
      </c>
      <c r="F362" s="139" t="s">
        <v>954</v>
      </c>
      <c r="G362" s="140" t="s">
        <v>946</v>
      </c>
      <c r="H362" s="141">
        <v>1</v>
      </c>
      <c r="I362" s="142"/>
      <c r="J362" s="143">
        <f>ROUND(I362*H362,2)</f>
        <v>0</v>
      </c>
      <c r="K362" s="139" t="s">
        <v>131</v>
      </c>
      <c r="L362" s="32"/>
      <c r="M362" s="144" t="s">
        <v>1</v>
      </c>
      <c r="N362" s="145" t="s">
        <v>37</v>
      </c>
      <c r="P362" s="146">
        <f>O362*H362</f>
        <v>0</v>
      </c>
      <c r="Q362" s="146">
        <v>0</v>
      </c>
      <c r="R362" s="146">
        <f>Q362*H362</f>
        <v>0</v>
      </c>
      <c r="S362" s="146">
        <v>0</v>
      </c>
      <c r="T362" s="147">
        <f>S362*H362</f>
        <v>0</v>
      </c>
      <c r="AR362" s="148" t="s">
        <v>132</v>
      </c>
      <c r="AT362" s="148" t="s">
        <v>127</v>
      </c>
      <c r="AU362" s="148" t="s">
        <v>80</v>
      </c>
      <c r="AY362" s="17" t="s">
        <v>125</v>
      </c>
      <c r="BE362" s="149">
        <f>IF(N362="základní",J362,0)</f>
        <v>0</v>
      </c>
      <c r="BF362" s="149">
        <f>IF(N362="snížená",J362,0)</f>
        <v>0</v>
      </c>
      <c r="BG362" s="149">
        <f>IF(N362="zákl. přenesená",J362,0)</f>
        <v>0</v>
      </c>
      <c r="BH362" s="149">
        <f>IF(N362="sníž. přenesená",J362,0)</f>
        <v>0</v>
      </c>
      <c r="BI362" s="149">
        <f>IF(N362="nulová",J362,0)</f>
        <v>0</v>
      </c>
      <c r="BJ362" s="17" t="s">
        <v>80</v>
      </c>
      <c r="BK362" s="149">
        <f>ROUND(I362*H362,2)</f>
        <v>0</v>
      </c>
      <c r="BL362" s="17" t="s">
        <v>132</v>
      </c>
      <c r="BM362" s="148" t="s">
        <v>955</v>
      </c>
    </row>
    <row r="363" spans="2:65" s="1" customFormat="1">
      <c r="B363" s="32"/>
      <c r="D363" s="150" t="s">
        <v>134</v>
      </c>
      <c r="F363" s="151" t="s">
        <v>954</v>
      </c>
      <c r="I363" s="152"/>
      <c r="L363" s="32"/>
      <c r="M363" s="153"/>
      <c r="T363" s="56"/>
      <c r="AT363" s="17" t="s">
        <v>134</v>
      </c>
      <c r="AU363" s="17" t="s">
        <v>80</v>
      </c>
    </row>
    <row r="364" spans="2:65" s="1" customFormat="1" ht="16.5" customHeight="1">
      <c r="B364" s="136"/>
      <c r="C364" s="137" t="s">
        <v>956</v>
      </c>
      <c r="D364" s="137" t="s">
        <v>127</v>
      </c>
      <c r="E364" s="138" t="s">
        <v>957</v>
      </c>
      <c r="F364" s="139" t="s">
        <v>958</v>
      </c>
      <c r="G364" s="140" t="s">
        <v>946</v>
      </c>
      <c r="H364" s="141">
        <v>1</v>
      </c>
      <c r="I364" s="142"/>
      <c r="J364" s="143">
        <f>ROUND(I364*H364,2)</f>
        <v>0</v>
      </c>
      <c r="K364" s="139" t="s">
        <v>131</v>
      </c>
      <c r="L364" s="32"/>
      <c r="M364" s="144" t="s">
        <v>1</v>
      </c>
      <c r="N364" s="145" t="s">
        <v>37</v>
      </c>
      <c r="P364" s="146">
        <f>O364*H364</f>
        <v>0</v>
      </c>
      <c r="Q364" s="146">
        <v>0</v>
      </c>
      <c r="R364" s="146">
        <f>Q364*H364</f>
        <v>0</v>
      </c>
      <c r="S364" s="146">
        <v>0</v>
      </c>
      <c r="T364" s="147">
        <f>S364*H364</f>
        <v>0</v>
      </c>
      <c r="AR364" s="148" t="s">
        <v>132</v>
      </c>
      <c r="AT364" s="148" t="s">
        <v>127</v>
      </c>
      <c r="AU364" s="148" t="s">
        <v>80</v>
      </c>
      <c r="AY364" s="17" t="s">
        <v>125</v>
      </c>
      <c r="BE364" s="149">
        <f>IF(N364="základní",J364,0)</f>
        <v>0</v>
      </c>
      <c r="BF364" s="149">
        <f>IF(N364="snížená",J364,0)</f>
        <v>0</v>
      </c>
      <c r="BG364" s="149">
        <f>IF(N364="zákl. přenesená",J364,0)</f>
        <v>0</v>
      </c>
      <c r="BH364" s="149">
        <f>IF(N364="sníž. přenesená",J364,0)</f>
        <v>0</v>
      </c>
      <c r="BI364" s="149">
        <f>IF(N364="nulová",J364,0)</f>
        <v>0</v>
      </c>
      <c r="BJ364" s="17" t="s">
        <v>80</v>
      </c>
      <c r="BK364" s="149">
        <f>ROUND(I364*H364,2)</f>
        <v>0</v>
      </c>
      <c r="BL364" s="17" t="s">
        <v>132</v>
      </c>
      <c r="BM364" s="148" t="s">
        <v>959</v>
      </c>
    </row>
    <row r="365" spans="2:65" s="1" customFormat="1">
      <c r="B365" s="32"/>
      <c r="D365" s="150" t="s">
        <v>134</v>
      </c>
      <c r="F365" s="151" t="s">
        <v>958</v>
      </c>
      <c r="I365" s="152"/>
      <c r="L365" s="32"/>
      <c r="M365" s="153"/>
      <c r="T365" s="56"/>
      <c r="AT365" s="17" t="s">
        <v>134</v>
      </c>
      <c r="AU365" s="17" t="s">
        <v>80</v>
      </c>
    </row>
    <row r="366" spans="2:65" s="1" customFormat="1" ht="16.5" customHeight="1">
      <c r="B366" s="136"/>
      <c r="C366" s="137" t="s">
        <v>960</v>
      </c>
      <c r="D366" s="137" t="s">
        <v>127</v>
      </c>
      <c r="E366" s="138" t="s">
        <v>961</v>
      </c>
      <c r="F366" s="139" t="s">
        <v>962</v>
      </c>
      <c r="G366" s="140" t="s">
        <v>946</v>
      </c>
      <c r="H366" s="141">
        <v>1</v>
      </c>
      <c r="I366" s="142"/>
      <c r="J366" s="143">
        <f>ROUND(I366*H366,2)</f>
        <v>0</v>
      </c>
      <c r="K366" s="139" t="s">
        <v>131</v>
      </c>
      <c r="L366" s="32"/>
      <c r="M366" s="144" t="s">
        <v>1</v>
      </c>
      <c r="N366" s="145" t="s">
        <v>37</v>
      </c>
      <c r="P366" s="146">
        <f>O366*H366</f>
        <v>0</v>
      </c>
      <c r="Q366" s="146">
        <v>0</v>
      </c>
      <c r="R366" s="146">
        <f>Q366*H366</f>
        <v>0</v>
      </c>
      <c r="S366" s="146">
        <v>0</v>
      </c>
      <c r="T366" s="147">
        <f>S366*H366</f>
        <v>0</v>
      </c>
      <c r="AR366" s="148" t="s">
        <v>132</v>
      </c>
      <c r="AT366" s="148" t="s">
        <v>127</v>
      </c>
      <c r="AU366" s="148" t="s">
        <v>80</v>
      </c>
      <c r="AY366" s="17" t="s">
        <v>125</v>
      </c>
      <c r="BE366" s="149">
        <f>IF(N366="základní",J366,0)</f>
        <v>0</v>
      </c>
      <c r="BF366" s="149">
        <f>IF(N366="snížená",J366,0)</f>
        <v>0</v>
      </c>
      <c r="BG366" s="149">
        <f>IF(N366="zákl. přenesená",J366,0)</f>
        <v>0</v>
      </c>
      <c r="BH366" s="149">
        <f>IF(N366="sníž. přenesená",J366,0)</f>
        <v>0</v>
      </c>
      <c r="BI366" s="149">
        <f>IF(N366="nulová",J366,0)</f>
        <v>0</v>
      </c>
      <c r="BJ366" s="17" t="s">
        <v>80</v>
      </c>
      <c r="BK366" s="149">
        <f>ROUND(I366*H366,2)</f>
        <v>0</v>
      </c>
      <c r="BL366" s="17" t="s">
        <v>132</v>
      </c>
      <c r="BM366" s="148" t="s">
        <v>963</v>
      </c>
    </row>
    <row r="367" spans="2:65" s="1" customFormat="1">
      <c r="B367" s="32"/>
      <c r="D367" s="150" t="s">
        <v>134</v>
      </c>
      <c r="F367" s="151" t="s">
        <v>962</v>
      </c>
      <c r="I367" s="152"/>
      <c r="L367" s="32"/>
      <c r="M367" s="153"/>
      <c r="T367" s="56"/>
      <c r="AT367" s="17" t="s">
        <v>134</v>
      </c>
      <c r="AU367" s="17" t="s">
        <v>80</v>
      </c>
    </row>
    <row r="368" spans="2:65" s="1" customFormat="1" ht="16.5" customHeight="1">
      <c r="B368" s="136"/>
      <c r="C368" s="137" t="s">
        <v>964</v>
      </c>
      <c r="D368" s="137" t="s">
        <v>127</v>
      </c>
      <c r="E368" s="138" t="s">
        <v>965</v>
      </c>
      <c r="F368" s="139" t="s">
        <v>966</v>
      </c>
      <c r="G368" s="140" t="s">
        <v>946</v>
      </c>
      <c r="H368" s="141">
        <v>1</v>
      </c>
      <c r="I368" s="142"/>
      <c r="J368" s="143">
        <f>ROUND(I368*H368,2)</f>
        <v>0</v>
      </c>
      <c r="K368" s="139" t="s">
        <v>131</v>
      </c>
      <c r="L368" s="32"/>
      <c r="M368" s="144" t="s">
        <v>1</v>
      </c>
      <c r="N368" s="145" t="s">
        <v>37</v>
      </c>
      <c r="P368" s="146">
        <f>O368*H368</f>
        <v>0</v>
      </c>
      <c r="Q368" s="146">
        <v>0</v>
      </c>
      <c r="R368" s="146">
        <f>Q368*H368</f>
        <v>0</v>
      </c>
      <c r="S368" s="146">
        <v>0</v>
      </c>
      <c r="T368" s="147">
        <f>S368*H368</f>
        <v>0</v>
      </c>
      <c r="AR368" s="148" t="s">
        <v>132</v>
      </c>
      <c r="AT368" s="148" t="s">
        <v>127</v>
      </c>
      <c r="AU368" s="148" t="s">
        <v>80</v>
      </c>
      <c r="AY368" s="17" t="s">
        <v>125</v>
      </c>
      <c r="BE368" s="149">
        <f>IF(N368="základní",J368,0)</f>
        <v>0</v>
      </c>
      <c r="BF368" s="149">
        <f>IF(N368="snížená",J368,0)</f>
        <v>0</v>
      </c>
      <c r="BG368" s="149">
        <f>IF(N368="zákl. přenesená",J368,0)</f>
        <v>0</v>
      </c>
      <c r="BH368" s="149">
        <f>IF(N368="sníž. přenesená",J368,0)</f>
        <v>0</v>
      </c>
      <c r="BI368" s="149">
        <f>IF(N368="nulová",J368,0)</f>
        <v>0</v>
      </c>
      <c r="BJ368" s="17" t="s">
        <v>80</v>
      </c>
      <c r="BK368" s="149">
        <f>ROUND(I368*H368,2)</f>
        <v>0</v>
      </c>
      <c r="BL368" s="17" t="s">
        <v>132</v>
      </c>
      <c r="BM368" s="148" t="s">
        <v>967</v>
      </c>
    </row>
    <row r="369" spans="2:65" s="1" customFormat="1">
      <c r="B369" s="32"/>
      <c r="D369" s="150" t="s">
        <v>134</v>
      </c>
      <c r="F369" s="151" t="s">
        <v>966</v>
      </c>
      <c r="I369" s="152"/>
      <c r="L369" s="32"/>
      <c r="M369" s="153"/>
      <c r="T369" s="56"/>
      <c r="AT369" s="17" t="s">
        <v>134</v>
      </c>
      <c r="AU369" s="17" t="s">
        <v>80</v>
      </c>
    </row>
    <row r="370" spans="2:65" s="1" customFormat="1" ht="16.5" customHeight="1">
      <c r="B370" s="136"/>
      <c r="C370" s="137" t="s">
        <v>968</v>
      </c>
      <c r="D370" s="137" t="s">
        <v>127</v>
      </c>
      <c r="E370" s="138" t="s">
        <v>969</v>
      </c>
      <c r="F370" s="139" t="s">
        <v>970</v>
      </c>
      <c r="G370" s="140" t="s">
        <v>946</v>
      </c>
      <c r="H370" s="141">
        <v>1</v>
      </c>
      <c r="I370" s="142"/>
      <c r="J370" s="143">
        <f>ROUND(I370*H370,2)</f>
        <v>0</v>
      </c>
      <c r="K370" s="139" t="s">
        <v>131</v>
      </c>
      <c r="L370" s="32"/>
      <c r="M370" s="144" t="s">
        <v>1</v>
      </c>
      <c r="N370" s="145" t="s">
        <v>37</v>
      </c>
      <c r="P370" s="146">
        <f>O370*H370</f>
        <v>0</v>
      </c>
      <c r="Q370" s="146">
        <v>0</v>
      </c>
      <c r="R370" s="146">
        <f>Q370*H370</f>
        <v>0</v>
      </c>
      <c r="S370" s="146">
        <v>0</v>
      </c>
      <c r="T370" s="147">
        <f>S370*H370</f>
        <v>0</v>
      </c>
      <c r="AR370" s="148" t="s">
        <v>132</v>
      </c>
      <c r="AT370" s="148" t="s">
        <v>127</v>
      </c>
      <c r="AU370" s="148" t="s">
        <v>80</v>
      </c>
      <c r="AY370" s="17" t="s">
        <v>125</v>
      </c>
      <c r="BE370" s="149">
        <f>IF(N370="základní",J370,0)</f>
        <v>0</v>
      </c>
      <c r="BF370" s="149">
        <f>IF(N370="snížená",J370,0)</f>
        <v>0</v>
      </c>
      <c r="BG370" s="149">
        <f>IF(N370="zákl. přenesená",J370,0)</f>
        <v>0</v>
      </c>
      <c r="BH370" s="149">
        <f>IF(N370="sníž. přenesená",J370,0)</f>
        <v>0</v>
      </c>
      <c r="BI370" s="149">
        <f>IF(N370="nulová",J370,0)</f>
        <v>0</v>
      </c>
      <c r="BJ370" s="17" t="s">
        <v>80</v>
      </c>
      <c r="BK370" s="149">
        <f>ROUND(I370*H370,2)</f>
        <v>0</v>
      </c>
      <c r="BL370" s="17" t="s">
        <v>132</v>
      </c>
      <c r="BM370" s="148" t="s">
        <v>971</v>
      </c>
    </row>
    <row r="371" spans="2:65" s="1" customFormat="1">
      <c r="B371" s="32"/>
      <c r="D371" s="150" t="s">
        <v>134</v>
      </c>
      <c r="F371" s="151" t="s">
        <v>970</v>
      </c>
      <c r="I371" s="152"/>
      <c r="L371" s="32"/>
      <c r="M371" s="153"/>
      <c r="T371" s="56"/>
      <c r="AT371" s="17" t="s">
        <v>134</v>
      </c>
      <c r="AU371" s="17" t="s">
        <v>80</v>
      </c>
    </row>
    <row r="372" spans="2:65" s="1" customFormat="1" ht="16.5" customHeight="1">
      <c r="B372" s="136"/>
      <c r="C372" s="137" t="s">
        <v>972</v>
      </c>
      <c r="D372" s="137" t="s">
        <v>127</v>
      </c>
      <c r="E372" s="138" t="s">
        <v>973</v>
      </c>
      <c r="F372" s="139" t="s">
        <v>974</v>
      </c>
      <c r="G372" s="140" t="s">
        <v>194</v>
      </c>
      <c r="H372" s="141">
        <v>9.2010000000000005</v>
      </c>
      <c r="I372" s="142"/>
      <c r="J372" s="143">
        <f>ROUND(I372*H372,2)</f>
        <v>0</v>
      </c>
      <c r="K372" s="139" t="s">
        <v>131</v>
      </c>
      <c r="L372" s="32"/>
      <c r="M372" s="144" t="s">
        <v>1</v>
      </c>
      <c r="N372" s="145" t="s">
        <v>37</v>
      </c>
      <c r="P372" s="146">
        <f>O372*H372</f>
        <v>0</v>
      </c>
      <c r="Q372" s="146">
        <v>0</v>
      </c>
      <c r="R372" s="146">
        <f>Q372*H372</f>
        <v>0</v>
      </c>
      <c r="S372" s="146">
        <v>0</v>
      </c>
      <c r="T372" s="147">
        <f>S372*H372</f>
        <v>0</v>
      </c>
      <c r="AR372" s="148" t="s">
        <v>132</v>
      </c>
      <c r="AT372" s="148" t="s">
        <v>127</v>
      </c>
      <c r="AU372" s="148" t="s">
        <v>80</v>
      </c>
      <c r="AY372" s="17" t="s">
        <v>125</v>
      </c>
      <c r="BE372" s="149">
        <f>IF(N372="základní",J372,0)</f>
        <v>0</v>
      </c>
      <c r="BF372" s="149">
        <f>IF(N372="snížená",J372,0)</f>
        <v>0</v>
      </c>
      <c r="BG372" s="149">
        <f>IF(N372="zákl. přenesená",J372,0)</f>
        <v>0</v>
      </c>
      <c r="BH372" s="149">
        <f>IF(N372="sníž. přenesená",J372,0)</f>
        <v>0</v>
      </c>
      <c r="BI372" s="149">
        <f>IF(N372="nulová",J372,0)</f>
        <v>0</v>
      </c>
      <c r="BJ372" s="17" t="s">
        <v>80</v>
      </c>
      <c r="BK372" s="149">
        <f>ROUND(I372*H372,2)</f>
        <v>0</v>
      </c>
      <c r="BL372" s="17" t="s">
        <v>132</v>
      </c>
      <c r="BM372" s="148" t="s">
        <v>975</v>
      </c>
    </row>
    <row r="373" spans="2:65" s="1" customFormat="1">
      <c r="B373" s="32"/>
      <c r="D373" s="150" t="s">
        <v>134</v>
      </c>
      <c r="F373" s="151" t="s">
        <v>974</v>
      </c>
      <c r="I373" s="152"/>
      <c r="L373" s="32"/>
      <c r="M373" s="153"/>
      <c r="T373" s="56"/>
      <c r="AT373" s="17" t="s">
        <v>134</v>
      </c>
      <c r="AU373" s="17" t="s">
        <v>80</v>
      </c>
    </row>
    <row r="374" spans="2:65" s="12" customFormat="1">
      <c r="B374" s="157"/>
      <c r="D374" s="150" t="s">
        <v>140</v>
      </c>
      <c r="E374" s="158" t="s">
        <v>1</v>
      </c>
      <c r="F374" s="159" t="s">
        <v>976</v>
      </c>
      <c r="H374" s="160">
        <v>9.2010000000000005</v>
      </c>
      <c r="I374" s="161"/>
      <c r="L374" s="157"/>
      <c r="M374" s="162"/>
      <c r="T374" s="163"/>
      <c r="AT374" s="158" t="s">
        <v>140</v>
      </c>
      <c r="AU374" s="158" t="s">
        <v>80</v>
      </c>
      <c r="AV374" s="12" t="s">
        <v>82</v>
      </c>
      <c r="AW374" s="12" t="s">
        <v>29</v>
      </c>
      <c r="AX374" s="12" t="s">
        <v>80</v>
      </c>
      <c r="AY374" s="158" t="s">
        <v>125</v>
      </c>
    </row>
    <row r="375" spans="2:65" s="1" customFormat="1" ht="16.5" customHeight="1">
      <c r="B375" s="136"/>
      <c r="C375" s="171" t="s">
        <v>977</v>
      </c>
      <c r="D375" s="171" t="s">
        <v>217</v>
      </c>
      <c r="E375" s="172" t="s">
        <v>978</v>
      </c>
      <c r="F375" s="173" t="s">
        <v>979</v>
      </c>
      <c r="G375" s="174" t="s">
        <v>194</v>
      </c>
      <c r="H375" s="175">
        <v>9.2010000000000005</v>
      </c>
      <c r="I375" s="176"/>
      <c r="J375" s="177">
        <f>ROUND(I375*H375,2)</f>
        <v>0</v>
      </c>
      <c r="K375" s="139" t="s">
        <v>131</v>
      </c>
      <c r="L375" s="178"/>
      <c r="M375" s="179" t="s">
        <v>1</v>
      </c>
      <c r="N375" s="180" t="s">
        <v>37</v>
      </c>
      <c r="P375" s="146">
        <f>O375*H375</f>
        <v>0</v>
      </c>
      <c r="Q375" s="146">
        <v>1.8660000000000001</v>
      </c>
      <c r="R375" s="146">
        <f>Q375*H375</f>
        <v>17.169066000000001</v>
      </c>
      <c r="S375" s="146">
        <v>0</v>
      </c>
      <c r="T375" s="147">
        <f>S375*H375</f>
        <v>0</v>
      </c>
      <c r="AR375" s="148" t="s">
        <v>191</v>
      </c>
      <c r="AT375" s="148" t="s">
        <v>217</v>
      </c>
      <c r="AU375" s="148" t="s">
        <v>80</v>
      </c>
      <c r="AY375" s="17" t="s">
        <v>125</v>
      </c>
      <c r="BE375" s="149">
        <f>IF(N375="základní",J375,0)</f>
        <v>0</v>
      </c>
      <c r="BF375" s="149">
        <f>IF(N375="snížená",J375,0)</f>
        <v>0</v>
      </c>
      <c r="BG375" s="149">
        <f>IF(N375="zákl. přenesená",J375,0)</f>
        <v>0</v>
      </c>
      <c r="BH375" s="149">
        <f>IF(N375="sníž. přenesená",J375,0)</f>
        <v>0</v>
      </c>
      <c r="BI375" s="149">
        <f>IF(N375="nulová",J375,0)</f>
        <v>0</v>
      </c>
      <c r="BJ375" s="17" t="s">
        <v>80</v>
      </c>
      <c r="BK375" s="149">
        <f>ROUND(I375*H375,2)</f>
        <v>0</v>
      </c>
      <c r="BL375" s="17" t="s">
        <v>132</v>
      </c>
      <c r="BM375" s="148" t="s">
        <v>980</v>
      </c>
    </row>
    <row r="376" spans="2:65" s="1" customFormat="1">
      <c r="B376" s="32"/>
      <c r="D376" s="150" t="s">
        <v>134</v>
      </c>
      <c r="F376" s="151" t="s">
        <v>979</v>
      </c>
      <c r="I376" s="152"/>
      <c r="L376" s="32"/>
      <c r="M376" s="153"/>
      <c r="T376" s="56"/>
      <c r="AT376" s="17" t="s">
        <v>134</v>
      </c>
      <c r="AU376" s="17" t="s">
        <v>80</v>
      </c>
    </row>
    <row r="377" spans="2:65" s="1" customFormat="1" ht="16.5" customHeight="1">
      <c r="B377" s="136"/>
      <c r="C377" s="137" t="s">
        <v>981</v>
      </c>
      <c r="D377" s="137" t="s">
        <v>127</v>
      </c>
      <c r="E377" s="138" t="s">
        <v>982</v>
      </c>
      <c r="F377" s="139" t="s">
        <v>983</v>
      </c>
      <c r="G377" s="140" t="s">
        <v>194</v>
      </c>
      <c r="H377" s="141">
        <v>29.24</v>
      </c>
      <c r="I377" s="142"/>
      <c r="J377" s="143">
        <f>ROUND(I377*H377,2)</f>
        <v>0</v>
      </c>
      <c r="K377" s="139" t="s">
        <v>131</v>
      </c>
      <c r="L377" s="32"/>
      <c r="M377" s="144" t="s">
        <v>1</v>
      </c>
      <c r="N377" s="145" t="s">
        <v>37</v>
      </c>
      <c r="P377" s="146">
        <f>O377*H377</f>
        <v>0</v>
      </c>
      <c r="Q377" s="146">
        <v>0</v>
      </c>
      <c r="R377" s="146">
        <f>Q377*H377</f>
        <v>0</v>
      </c>
      <c r="S377" s="146">
        <v>0</v>
      </c>
      <c r="T377" s="147">
        <f>S377*H377</f>
        <v>0</v>
      </c>
      <c r="AR377" s="148" t="s">
        <v>984</v>
      </c>
      <c r="AT377" s="148" t="s">
        <v>127</v>
      </c>
      <c r="AU377" s="148" t="s">
        <v>80</v>
      </c>
      <c r="AY377" s="17" t="s">
        <v>125</v>
      </c>
      <c r="BE377" s="149">
        <f>IF(N377="základní",J377,0)</f>
        <v>0</v>
      </c>
      <c r="BF377" s="149">
        <f>IF(N377="snížená",J377,0)</f>
        <v>0</v>
      </c>
      <c r="BG377" s="149">
        <f>IF(N377="zákl. přenesená",J377,0)</f>
        <v>0</v>
      </c>
      <c r="BH377" s="149">
        <f>IF(N377="sníž. přenesená",J377,0)</f>
        <v>0</v>
      </c>
      <c r="BI377" s="149">
        <f>IF(N377="nulová",J377,0)</f>
        <v>0</v>
      </c>
      <c r="BJ377" s="17" t="s">
        <v>80</v>
      </c>
      <c r="BK377" s="149">
        <f>ROUND(I377*H377,2)</f>
        <v>0</v>
      </c>
      <c r="BL377" s="17" t="s">
        <v>984</v>
      </c>
      <c r="BM377" s="148" t="s">
        <v>985</v>
      </c>
    </row>
    <row r="378" spans="2:65" s="1" customFormat="1">
      <c r="B378" s="32"/>
      <c r="D378" s="150" t="s">
        <v>134</v>
      </c>
      <c r="F378" s="151" t="s">
        <v>986</v>
      </c>
      <c r="I378" s="152"/>
      <c r="L378" s="32"/>
      <c r="M378" s="153"/>
      <c r="T378" s="56"/>
      <c r="AT378" s="17" t="s">
        <v>134</v>
      </c>
      <c r="AU378" s="17" t="s">
        <v>80</v>
      </c>
    </row>
    <row r="379" spans="2:65" s="12" customFormat="1">
      <c r="B379" s="157"/>
      <c r="D379" s="150" t="s">
        <v>140</v>
      </c>
      <c r="E379" s="158" t="s">
        <v>1</v>
      </c>
      <c r="F379" s="159" t="s">
        <v>987</v>
      </c>
      <c r="H379" s="160">
        <v>29.24</v>
      </c>
      <c r="I379" s="161"/>
      <c r="L379" s="157"/>
      <c r="M379" s="162"/>
      <c r="T379" s="163"/>
      <c r="AT379" s="158" t="s">
        <v>140</v>
      </c>
      <c r="AU379" s="158" t="s">
        <v>80</v>
      </c>
      <c r="AV379" s="12" t="s">
        <v>82</v>
      </c>
      <c r="AW379" s="12" t="s">
        <v>29</v>
      </c>
      <c r="AX379" s="12" t="s">
        <v>80</v>
      </c>
      <c r="AY379" s="158" t="s">
        <v>125</v>
      </c>
    </row>
    <row r="380" spans="2:65" s="1" customFormat="1" ht="16.5" customHeight="1">
      <c r="B380" s="136"/>
      <c r="C380" s="171" t="s">
        <v>988</v>
      </c>
      <c r="D380" s="171" t="s">
        <v>217</v>
      </c>
      <c r="E380" s="172" t="s">
        <v>870</v>
      </c>
      <c r="F380" s="173" t="s">
        <v>871</v>
      </c>
      <c r="G380" s="174" t="s">
        <v>194</v>
      </c>
      <c r="H380" s="175">
        <v>29.24</v>
      </c>
      <c r="I380" s="176"/>
      <c r="J380" s="177">
        <f>ROUND(I380*H380,2)</f>
        <v>0</v>
      </c>
      <c r="K380" s="139" t="s">
        <v>131</v>
      </c>
      <c r="L380" s="178"/>
      <c r="M380" s="179" t="s">
        <v>1</v>
      </c>
      <c r="N380" s="180" t="s">
        <v>37</v>
      </c>
      <c r="P380" s="146">
        <f>O380*H380</f>
        <v>0</v>
      </c>
      <c r="Q380" s="146">
        <v>2.4289999999999998</v>
      </c>
      <c r="R380" s="146">
        <f>Q380*H380</f>
        <v>71.023959999999988</v>
      </c>
      <c r="S380" s="146">
        <v>0</v>
      </c>
      <c r="T380" s="147">
        <f>S380*H380</f>
        <v>0</v>
      </c>
      <c r="AR380" s="148" t="s">
        <v>984</v>
      </c>
      <c r="AT380" s="148" t="s">
        <v>217</v>
      </c>
      <c r="AU380" s="148" t="s">
        <v>80</v>
      </c>
      <c r="AY380" s="17" t="s">
        <v>125</v>
      </c>
      <c r="BE380" s="149">
        <f>IF(N380="základní",J380,0)</f>
        <v>0</v>
      </c>
      <c r="BF380" s="149">
        <f>IF(N380="snížená",J380,0)</f>
        <v>0</v>
      </c>
      <c r="BG380" s="149">
        <f>IF(N380="zákl. přenesená",J380,0)</f>
        <v>0</v>
      </c>
      <c r="BH380" s="149">
        <f>IF(N380="sníž. přenesená",J380,0)</f>
        <v>0</v>
      </c>
      <c r="BI380" s="149">
        <f>IF(N380="nulová",J380,0)</f>
        <v>0</v>
      </c>
      <c r="BJ380" s="17" t="s">
        <v>80</v>
      </c>
      <c r="BK380" s="149">
        <f>ROUND(I380*H380,2)</f>
        <v>0</v>
      </c>
      <c r="BL380" s="17" t="s">
        <v>984</v>
      </c>
      <c r="BM380" s="148" t="s">
        <v>989</v>
      </c>
    </row>
    <row r="381" spans="2:65" s="1" customFormat="1">
      <c r="B381" s="32"/>
      <c r="D381" s="150" t="s">
        <v>134</v>
      </c>
      <c r="F381" s="151" t="s">
        <v>871</v>
      </c>
      <c r="I381" s="152"/>
      <c r="L381" s="32"/>
      <c r="M381" s="153"/>
      <c r="T381" s="56"/>
      <c r="AT381" s="17" t="s">
        <v>134</v>
      </c>
      <c r="AU381" s="17" t="s">
        <v>80</v>
      </c>
    </row>
    <row r="382" spans="2:65" s="1" customFormat="1" ht="16.5" customHeight="1">
      <c r="B382" s="136"/>
      <c r="C382" s="137" t="s">
        <v>990</v>
      </c>
      <c r="D382" s="137" t="s">
        <v>127</v>
      </c>
      <c r="E382" s="138" t="s">
        <v>991</v>
      </c>
      <c r="F382" s="139" t="s">
        <v>992</v>
      </c>
      <c r="G382" s="140" t="s">
        <v>378</v>
      </c>
      <c r="H382" s="141">
        <v>14</v>
      </c>
      <c r="I382" s="142"/>
      <c r="J382" s="143">
        <f>ROUND(I382*H382,2)</f>
        <v>0</v>
      </c>
      <c r="K382" s="139" t="s">
        <v>131</v>
      </c>
      <c r="L382" s="32"/>
      <c r="M382" s="144" t="s">
        <v>1</v>
      </c>
      <c r="N382" s="145" t="s">
        <v>37</v>
      </c>
      <c r="P382" s="146">
        <f>O382*H382</f>
        <v>0</v>
      </c>
      <c r="Q382" s="146">
        <v>1.1900000000000001E-3</v>
      </c>
      <c r="R382" s="146">
        <f>Q382*H382</f>
        <v>1.6660000000000001E-2</v>
      </c>
      <c r="S382" s="146">
        <v>0</v>
      </c>
      <c r="T382" s="147">
        <f>S382*H382</f>
        <v>0</v>
      </c>
      <c r="AR382" s="148" t="s">
        <v>132</v>
      </c>
      <c r="AT382" s="148" t="s">
        <v>127</v>
      </c>
      <c r="AU382" s="148" t="s">
        <v>80</v>
      </c>
      <c r="AY382" s="17" t="s">
        <v>125</v>
      </c>
      <c r="BE382" s="149">
        <f>IF(N382="základní",J382,0)</f>
        <v>0</v>
      </c>
      <c r="BF382" s="149">
        <f>IF(N382="snížená",J382,0)</f>
        <v>0</v>
      </c>
      <c r="BG382" s="149">
        <f>IF(N382="zákl. přenesená",J382,0)</f>
        <v>0</v>
      </c>
      <c r="BH382" s="149">
        <f>IF(N382="sníž. přenesená",J382,0)</f>
        <v>0</v>
      </c>
      <c r="BI382" s="149">
        <f>IF(N382="nulová",J382,0)</f>
        <v>0</v>
      </c>
      <c r="BJ382" s="17" t="s">
        <v>80</v>
      </c>
      <c r="BK382" s="149">
        <f>ROUND(I382*H382,2)</f>
        <v>0</v>
      </c>
      <c r="BL382" s="17" t="s">
        <v>132</v>
      </c>
      <c r="BM382" s="148" t="s">
        <v>993</v>
      </c>
    </row>
    <row r="383" spans="2:65" s="1" customFormat="1">
      <c r="B383" s="32"/>
      <c r="D383" s="150" t="s">
        <v>134</v>
      </c>
      <c r="F383" s="151" t="s">
        <v>994</v>
      </c>
      <c r="I383" s="152"/>
      <c r="L383" s="32"/>
      <c r="M383" s="153"/>
      <c r="T383" s="56"/>
      <c r="AT383" s="17" t="s">
        <v>134</v>
      </c>
      <c r="AU383" s="17" t="s">
        <v>80</v>
      </c>
    </row>
    <row r="384" spans="2:65" s="12" customFormat="1">
      <c r="B384" s="157"/>
      <c r="D384" s="150" t="s">
        <v>140</v>
      </c>
      <c r="E384" s="158" t="s">
        <v>1</v>
      </c>
      <c r="F384" s="159" t="s">
        <v>713</v>
      </c>
      <c r="H384" s="160">
        <v>14</v>
      </c>
      <c r="I384" s="161"/>
      <c r="L384" s="157"/>
      <c r="M384" s="162"/>
      <c r="T384" s="163"/>
      <c r="AT384" s="158" t="s">
        <v>140</v>
      </c>
      <c r="AU384" s="158" t="s">
        <v>80</v>
      </c>
      <c r="AV384" s="12" t="s">
        <v>82</v>
      </c>
      <c r="AW384" s="12" t="s">
        <v>29</v>
      </c>
      <c r="AX384" s="12" t="s">
        <v>80</v>
      </c>
      <c r="AY384" s="158" t="s">
        <v>125</v>
      </c>
    </row>
    <row r="385" spans="2:65" s="1" customFormat="1" ht="16.5" customHeight="1">
      <c r="B385" s="136"/>
      <c r="C385" s="137" t="s">
        <v>995</v>
      </c>
      <c r="D385" s="137" t="s">
        <v>127</v>
      </c>
      <c r="E385" s="138" t="s">
        <v>996</v>
      </c>
      <c r="F385" s="139" t="s">
        <v>997</v>
      </c>
      <c r="G385" s="140" t="s">
        <v>194</v>
      </c>
      <c r="H385" s="141">
        <v>6.6820000000000004</v>
      </c>
      <c r="I385" s="142"/>
      <c r="J385" s="143">
        <f>ROUND(I385*H385,2)</f>
        <v>0</v>
      </c>
      <c r="K385" s="139" t="s">
        <v>131</v>
      </c>
      <c r="L385" s="32"/>
      <c r="M385" s="144" t="s">
        <v>1</v>
      </c>
      <c r="N385" s="145" t="s">
        <v>37</v>
      </c>
      <c r="P385" s="146">
        <f>O385*H385</f>
        <v>0</v>
      </c>
      <c r="Q385" s="146">
        <v>0</v>
      </c>
      <c r="R385" s="146">
        <f>Q385*H385</f>
        <v>0</v>
      </c>
      <c r="S385" s="146">
        <v>0</v>
      </c>
      <c r="T385" s="147">
        <f>S385*H385</f>
        <v>0</v>
      </c>
      <c r="AR385" s="148" t="s">
        <v>132</v>
      </c>
      <c r="AT385" s="148" t="s">
        <v>127</v>
      </c>
      <c r="AU385" s="148" t="s">
        <v>80</v>
      </c>
      <c r="AY385" s="17" t="s">
        <v>125</v>
      </c>
      <c r="BE385" s="149">
        <f>IF(N385="základní",J385,0)</f>
        <v>0</v>
      </c>
      <c r="BF385" s="149">
        <f>IF(N385="snížená",J385,0)</f>
        <v>0</v>
      </c>
      <c r="BG385" s="149">
        <f>IF(N385="zákl. přenesená",J385,0)</f>
        <v>0</v>
      </c>
      <c r="BH385" s="149">
        <f>IF(N385="sníž. přenesená",J385,0)</f>
        <v>0</v>
      </c>
      <c r="BI385" s="149">
        <f>IF(N385="nulová",J385,0)</f>
        <v>0</v>
      </c>
      <c r="BJ385" s="17" t="s">
        <v>80</v>
      </c>
      <c r="BK385" s="149">
        <f>ROUND(I385*H385,2)</f>
        <v>0</v>
      </c>
      <c r="BL385" s="17" t="s">
        <v>132</v>
      </c>
      <c r="BM385" s="148" t="s">
        <v>998</v>
      </c>
    </row>
    <row r="386" spans="2:65" s="1" customFormat="1">
      <c r="B386" s="32"/>
      <c r="D386" s="150" t="s">
        <v>134</v>
      </c>
      <c r="F386" s="151" t="s">
        <v>999</v>
      </c>
      <c r="I386" s="152"/>
      <c r="L386" s="32"/>
      <c r="M386" s="153"/>
      <c r="T386" s="56"/>
      <c r="AT386" s="17" t="s">
        <v>134</v>
      </c>
      <c r="AU386" s="17" t="s">
        <v>80</v>
      </c>
    </row>
    <row r="387" spans="2:65" s="12" customFormat="1">
      <c r="B387" s="157"/>
      <c r="D387" s="150" t="s">
        <v>140</v>
      </c>
      <c r="E387" s="158" t="s">
        <v>1</v>
      </c>
      <c r="F387" s="159" t="s">
        <v>1000</v>
      </c>
      <c r="H387" s="160">
        <v>2.1560000000000001</v>
      </c>
      <c r="I387" s="161"/>
      <c r="L387" s="157"/>
      <c r="M387" s="162"/>
      <c r="T387" s="163"/>
      <c r="AT387" s="158" t="s">
        <v>140</v>
      </c>
      <c r="AU387" s="158" t="s">
        <v>80</v>
      </c>
      <c r="AV387" s="12" t="s">
        <v>82</v>
      </c>
      <c r="AW387" s="12" t="s">
        <v>29</v>
      </c>
      <c r="AX387" s="12" t="s">
        <v>72</v>
      </c>
      <c r="AY387" s="158" t="s">
        <v>125</v>
      </c>
    </row>
    <row r="388" spans="2:65" s="12" customFormat="1">
      <c r="B388" s="157"/>
      <c r="D388" s="150" t="s">
        <v>140</v>
      </c>
      <c r="E388" s="158" t="s">
        <v>1</v>
      </c>
      <c r="F388" s="159" t="s">
        <v>1001</v>
      </c>
      <c r="H388" s="160">
        <v>4.5259999999999998</v>
      </c>
      <c r="I388" s="161"/>
      <c r="L388" s="157"/>
      <c r="M388" s="162"/>
      <c r="T388" s="163"/>
      <c r="AT388" s="158" t="s">
        <v>140</v>
      </c>
      <c r="AU388" s="158" t="s">
        <v>80</v>
      </c>
      <c r="AV388" s="12" t="s">
        <v>82</v>
      </c>
      <c r="AW388" s="12" t="s">
        <v>29</v>
      </c>
      <c r="AX388" s="12" t="s">
        <v>72</v>
      </c>
      <c r="AY388" s="158" t="s">
        <v>125</v>
      </c>
    </row>
    <row r="389" spans="2:65" s="13" customFormat="1">
      <c r="B389" s="164"/>
      <c r="D389" s="150" t="s">
        <v>140</v>
      </c>
      <c r="E389" s="165" t="s">
        <v>596</v>
      </c>
      <c r="F389" s="166" t="s">
        <v>142</v>
      </c>
      <c r="H389" s="167">
        <v>6.6820000000000004</v>
      </c>
      <c r="I389" s="168"/>
      <c r="L389" s="164"/>
      <c r="M389" s="169"/>
      <c r="T389" s="170"/>
      <c r="AT389" s="165" t="s">
        <v>140</v>
      </c>
      <c r="AU389" s="165" t="s">
        <v>80</v>
      </c>
      <c r="AV389" s="13" t="s">
        <v>132</v>
      </c>
      <c r="AW389" s="13" t="s">
        <v>29</v>
      </c>
      <c r="AX389" s="13" t="s">
        <v>80</v>
      </c>
      <c r="AY389" s="165" t="s">
        <v>125</v>
      </c>
    </row>
    <row r="390" spans="2:65" s="1" customFormat="1" ht="16.5" customHeight="1">
      <c r="B390" s="136"/>
      <c r="C390" s="171" t="s">
        <v>1002</v>
      </c>
      <c r="D390" s="171" t="s">
        <v>217</v>
      </c>
      <c r="E390" s="172" t="s">
        <v>1003</v>
      </c>
      <c r="F390" s="173" t="s">
        <v>1004</v>
      </c>
      <c r="G390" s="174" t="s">
        <v>194</v>
      </c>
      <c r="H390" s="175">
        <v>6.6820000000000004</v>
      </c>
      <c r="I390" s="176"/>
      <c r="J390" s="177">
        <f>ROUND(I390*H390,2)</f>
        <v>0</v>
      </c>
      <c r="K390" s="139" t="s">
        <v>131</v>
      </c>
      <c r="L390" s="178"/>
      <c r="M390" s="179" t="s">
        <v>1</v>
      </c>
      <c r="N390" s="180" t="s">
        <v>37</v>
      </c>
      <c r="P390" s="146">
        <f>O390*H390</f>
        <v>0</v>
      </c>
      <c r="Q390" s="146">
        <v>2.4289999999999998</v>
      </c>
      <c r="R390" s="146">
        <f>Q390*H390</f>
        <v>16.230578000000001</v>
      </c>
      <c r="S390" s="146">
        <v>0</v>
      </c>
      <c r="T390" s="147">
        <f>S390*H390</f>
        <v>0</v>
      </c>
      <c r="AR390" s="148" t="s">
        <v>191</v>
      </c>
      <c r="AT390" s="148" t="s">
        <v>217</v>
      </c>
      <c r="AU390" s="148" t="s">
        <v>80</v>
      </c>
      <c r="AY390" s="17" t="s">
        <v>125</v>
      </c>
      <c r="BE390" s="149">
        <f>IF(N390="základní",J390,0)</f>
        <v>0</v>
      </c>
      <c r="BF390" s="149">
        <f>IF(N390="snížená",J390,0)</f>
        <v>0</v>
      </c>
      <c r="BG390" s="149">
        <f>IF(N390="zákl. přenesená",J390,0)</f>
        <v>0</v>
      </c>
      <c r="BH390" s="149">
        <f>IF(N390="sníž. přenesená",J390,0)</f>
        <v>0</v>
      </c>
      <c r="BI390" s="149">
        <f>IF(N390="nulová",J390,0)</f>
        <v>0</v>
      </c>
      <c r="BJ390" s="17" t="s">
        <v>80</v>
      </c>
      <c r="BK390" s="149">
        <f>ROUND(I390*H390,2)</f>
        <v>0</v>
      </c>
      <c r="BL390" s="17" t="s">
        <v>132</v>
      </c>
      <c r="BM390" s="148" t="s">
        <v>1005</v>
      </c>
    </row>
    <row r="391" spans="2:65" s="1" customFormat="1">
      <c r="B391" s="32"/>
      <c r="D391" s="150" t="s">
        <v>134</v>
      </c>
      <c r="F391" s="151" t="s">
        <v>1004</v>
      </c>
      <c r="I391" s="152"/>
      <c r="L391" s="32"/>
      <c r="M391" s="153"/>
      <c r="T391" s="56"/>
      <c r="AT391" s="17" t="s">
        <v>134</v>
      </c>
      <c r="AU391" s="17" t="s">
        <v>80</v>
      </c>
    </row>
    <row r="392" spans="2:65" s="1" customFormat="1" ht="16.5" customHeight="1">
      <c r="B392" s="136"/>
      <c r="C392" s="137" t="s">
        <v>1006</v>
      </c>
      <c r="D392" s="137" t="s">
        <v>127</v>
      </c>
      <c r="E392" s="138" t="s">
        <v>1007</v>
      </c>
      <c r="F392" s="139" t="s">
        <v>1008</v>
      </c>
      <c r="G392" s="140" t="s">
        <v>194</v>
      </c>
      <c r="H392" s="141">
        <v>6.6820000000000004</v>
      </c>
      <c r="I392" s="142"/>
      <c r="J392" s="143">
        <f>ROUND(I392*H392,2)</f>
        <v>0</v>
      </c>
      <c r="K392" s="139" t="s">
        <v>131</v>
      </c>
      <c r="L392" s="32"/>
      <c r="M392" s="144" t="s">
        <v>1</v>
      </c>
      <c r="N392" s="145" t="s">
        <v>37</v>
      </c>
      <c r="P392" s="146">
        <f>O392*H392</f>
        <v>0</v>
      </c>
      <c r="Q392" s="146">
        <v>4.8579999999999998E-2</v>
      </c>
      <c r="R392" s="146">
        <f>Q392*H392</f>
        <v>0.32461156000000002</v>
      </c>
      <c r="S392" s="146">
        <v>0</v>
      </c>
      <c r="T392" s="147">
        <f>S392*H392</f>
        <v>0</v>
      </c>
      <c r="AR392" s="148" t="s">
        <v>132</v>
      </c>
      <c r="AT392" s="148" t="s">
        <v>127</v>
      </c>
      <c r="AU392" s="148" t="s">
        <v>80</v>
      </c>
      <c r="AY392" s="17" t="s">
        <v>125</v>
      </c>
      <c r="BE392" s="149">
        <f>IF(N392="základní",J392,0)</f>
        <v>0</v>
      </c>
      <c r="BF392" s="149">
        <f>IF(N392="snížená",J392,0)</f>
        <v>0</v>
      </c>
      <c r="BG392" s="149">
        <f>IF(N392="zákl. přenesená",J392,0)</f>
        <v>0</v>
      </c>
      <c r="BH392" s="149">
        <f>IF(N392="sníž. přenesená",J392,0)</f>
        <v>0</v>
      </c>
      <c r="BI392" s="149">
        <f>IF(N392="nulová",J392,0)</f>
        <v>0</v>
      </c>
      <c r="BJ392" s="17" t="s">
        <v>80</v>
      </c>
      <c r="BK392" s="149">
        <f>ROUND(I392*H392,2)</f>
        <v>0</v>
      </c>
      <c r="BL392" s="17" t="s">
        <v>132</v>
      </c>
      <c r="BM392" s="148" t="s">
        <v>1009</v>
      </c>
    </row>
    <row r="393" spans="2:65" s="1" customFormat="1">
      <c r="B393" s="32"/>
      <c r="D393" s="150" t="s">
        <v>134</v>
      </c>
      <c r="F393" s="151" t="s">
        <v>1010</v>
      </c>
      <c r="I393" s="152"/>
      <c r="L393" s="32"/>
      <c r="M393" s="153"/>
      <c r="T393" s="56"/>
      <c r="AT393" s="17" t="s">
        <v>134</v>
      </c>
      <c r="AU393" s="17" t="s">
        <v>80</v>
      </c>
    </row>
    <row r="394" spans="2:65" s="1" customFormat="1" ht="16.5" customHeight="1">
      <c r="B394" s="136"/>
      <c r="C394" s="137" t="s">
        <v>1011</v>
      </c>
      <c r="D394" s="137" t="s">
        <v>127</v>
      </c>
      <c r="E394" s="138" t="s">
        <v>1012</v>
      </c>
      <c r="F394" s="139" t="s">
        <v>1013</v>
      </c>
      <c r="G394" s="140" t="s">
        <v>130</v>
      </c>
      <c r="H394" s="141">
        <v>14.34</v>
      </c>
      <c r="I394" s="142"/>
      <c r="J394" s="143">
        <f>ROUND(I394*H394,2)</f>
        <v>0</v>
      </c>
      <c r="K394" s="139" t="s">
        <v>131</v>
      </c>
      <c r="L394" s="32"/>
      <c r="M394" s="144" t="s">
        <v>1</v>
      </c>
      <c r="N394" s="145" t="s">
        <v>37</v>
      </c>
      <c r="P394" s="146">
        <f>O394*H394</f>
        <v>0</v>
      </c>
      <c r="Q394" s="146">
        <v>4.1739999999999999E-2</v>
      </c>
      <c r="R394" s="146">
        <f>Q394*H394</f>
        <v>0.59855159999999996</v>
      </c>
      <c r="S394" s="146">
        <v>0</v>
      </c>
      <c r="T394" s="147">
        <f>S394*H394</f>
        <v>0</v>
      </c>
      <c r="AR394" s="148" t="s">
        <v>132</v>
      </c>
      <c r="AT394" s="148" t="s">
        <v>127</v>
      </c>
      <c r="AU394" s="148" t="s">
        <v>80</v>
      </c>
      <c r="AY394" s="17" t="s">
        <v>125</v>
      </c>
      <c r="BE394" s="149">
        <f>IF(N394="základní",J394,0)</f>
        <v>0</v>
      </c>
      <c r="BF394" s="149">
        <f>IF(N394="snížená",J394,0)</f>
        <v>0</v>
      </c>
      <c r="BG394" s="149">
        <f>IF(N394="zákl. přenesená",J394,0)</f>
        <v>0</v>
      </c>
      <c r="BH394" s="149">
        <f>IF(N394="sníž. přenesená",J394,0)</f>
        <v>0</v>
      </c>
      <c r="BI394" s="149">
        <f>IF(N394="nulová",J394,0)</f>
        <v>0</v>
      </c>
      <c r="BJ394" s="17" t="s">
        <v>80</v>
      </c>
      <c r="BK394" s="149">
        <f>ROUND(I394*H394,2)</f>
        <v>0</v>
      </c>
      <c r="BL394" s="17" t="s">
        <v>132</v>
      </c>
      <c r="BM394" s="148" t="s">
        <v>1014</v>
      </c>
    </row>
    <row r="395" spans="2:65" s="1" customFormat="1">
      <c r="B395" s="32"/>
      <c r="D395" s="150" t="s">
        <v>134</v>
      </c>
      <c r="F395" s="151" t="s">
        <v>1015</v>
      </c>
      <c r="I395" s="152"/>
      <c r="L395" s="32"/>
      <c r="M395" s="153"/>
      <c r="T395" s="56"/>
      <c r="AT395" s="17" t="s">
        <v>134</v>
      </c>
      <c r="AU395" s="17" t="s">
        <v>80</v>
      </c>
    </row>
    <row r="396" spans="2:65" s="12" customFormat="1">
      <c r="B396" s="157"/>
      <c r="D396" s="150" t="s">
        <v>140</v>
      </c>
      <c r="E396" s="158" t="s">
        <v>1</v>
      </c>
      <c r="F396" s="159" t="s">
        <v>1016</v>
      </c>
      <c r="H396" s="160">
        <v>7.26</v>
      </c>
      <c r="I396" s="161"/>
      <c r="L396" s="157"/>
      <c r="M396" s="162"/>
      <c r="T396" s="163"/>
      <c r="AT396" s="158" t="s">
        <v>140</v>
      </c>
      <c r="AU396" s="158" t="s">
        <v>80</v>
      </c>
      <c r="AV396" s="12" t="s">
        <v>82</v>
      </c>
      <c r="AW396" s="12" t="s">
        <v>29</v>
      </c>
      <c r="AX396" s="12" t="s">
        <v>72</v>
      </c>
      <c r="AY396" s="158" t="s">
        <v>125</v>
      </c>
    </row>
    <row r="397" spans="2:65" s="12" customFormat="1">
      <c r="B397" s="157"/>
      <c r="D397" s="150" t="s">
        <v>140</v>
      </c>
      <c r="E397" s="158" t="s">
        <v>1</v>
      </c>
      <c r="F397" s="159" t="s">
        <v>1017</v>
      </c>
      <c r="H397" s="160">
        <v>7.08</v>
      </c>
      <c r="I397" s="161"/>
      <c r="L397" s="157"/>
      <c r="M397" s="162"/>
      <c r="T397" s="163"/>
      <c r="AT397" s="158" t="s">
        <v>140</v>
      </c>
      <c r="AU397" s="158" t="s">
        <v>80</v>
      </c>
      <c r="AV397" s="12" t="s">
        <v>82</v>
      </c>
      <c r="AW397" s="12" t="s">
        <v>29</v>
      </c>
      <c r="AX397" s="12" t="s">
        <v>72</v>
      </c>
      <c r="AY397" s="158" t="s">
        <v>125</v>
      </c>
    </row>
    <row r="398" spans="2:65" s="13" customFormat="1">
      <c r="B398" s="164"/>
      <c r="D398" s="150" t="s">
        <v>140</v>
      </c>
      <c r="E398" s="165" t="s">
        <v>1</v>
      </c>
      <c r="F398" s="166" t="s">
        <v>142</v>
      </c>
      <c r="H398" s="167">
        <v>14.34</v>
      </c>
      <c r="I398" s="168"/>
      <c r="L398" s="164"/>
      <c r="M398" s="169"/>
      <c r="T398" s="170"/>
      <c r="AT398" s="165" t="s">
        <v>140</v>
      </c>
      <c r="AU398" s="165" t="s">
        <v>80</v>
      </c>
      <c r="AV398" s="13" t="s">
        <v>132</v>
      </c>
      <c r="AW398" s="13" t="s">
        <v>29</v>
      </c>
      <c r="AX398" s="13" t="s">
        <v>80</v>
      </c>
      <c r="AY398" s="165" t="s">
        <v>125</v>
      </c>
    </row>
    <row r="399" spans="2:65" s="1" customFormat="1" ht="16.5" customHeight="1">
      <c r="B399" s="136"/>
      <c r="C399" s="137" t="s">
        <v>1018</v>
      </c>
      <c r="D399" s="137" t="s">
        <v>127</v>
      </c>
      <c r="E399" s="138" t="s">
        <v>1019</v>
      </c>
      <c r="F399" s="139" t="s">
        <v>1020</v>
      </c>
      <c r="G399" s="140" t="s">
        <v>130</v>
      </c>
      <c r="H399" s="141">
        <v>14.34</v>
      </c>
      <c r="I399" s="142"/>
      <c r="J399" s="143">
        <f>ROUND(I399*H399,2)</f>
        <v>0</v>
      </c>
      <c r="K399" s="139" t="s">
        <v>131</v>
      </c>
      <c r="L399" s="32"/>
      <c r="M399" s="144" t="s">
        <v>1</v>
      </c>
      <c r="N399" s="145" t="s">
        <v>37</v>
      </c>
      <c r="P399" s="146">
        <f>O399*H399</f>
        <v>0</v>
      </c>
      <c r="Q399" s="146">
        <v>2.0000000000000002E-5</v>
      </c>
      <c r="R399" s="146">
        <f>Q399*H399</f>
        <v>2.8680000000000003E-4</v>
      </c>
      <c r="S399" s="146">
        <v>0</v>
      </c>
      <c r="T399" s="147">
        <f>S399*H399</f>
        <v>0</v>
      </c>
      <c r="AR399" s="148" t="s">
        <v>132</v>
      </c>
      <c r="AT399" s="148" t="s">
        <v>127</v>
      </c>
      <c r="AU399" s="148" t="s">
        <v>80</v>
      </c>
      <c r="AY399" s="17" t="s">
        <v>125</v>
      </c>
      <c r="BE399" s="149">
        <f>IF(N399="základní",J399,0)</f>
        <v>0</v>
      </c>
      <c r="BF399" s="149">
        <f>IF(N399="snížená",J399,0)</f>
        <v>0</v>
      </c>
      <c r="BG399" s="149">
        <f>IF(N399="zákl. přenesená",J399,0)</f>
        <v>0</v>
      </c>
      <c r="BH399" s="149">
        <f>IF(N399="sníž. přenesená",J399,0)</f>
        <v>0</v>
      </c>
      <c r="BI399" s="149">
        <f>IF(N399="nulová",J399,0)</f>
        <v>0</v>
      </c>
      <c r="BJ399" s="17" t="s">
        <v>80</v>
      </c>
      <c r="BK399" s="149">
        <f>ROUND(I399*H399,2)</f>
        <v>0</v>
      </c>
      <c r="BL399" s="17" t="s">
        <v>132</v>
      </c>
      <c r="BM399" s="148" t="s">
        <v>1021</v>
      </c>
    </row>
    <row r="400" spans="2:65" s="1" customFormat="1">
      <c r="B400" s="32"/>
      <c r="D400" s="150" t="s">
        <v>134</v>
      </c>
      <c r="F400" s="151" t="s">
        <v>1022</v>
      </c>
      <c r="I400" s="152"/>
      <c r="L400" s="32"/>
      <c r="M400" s="153"/>
      <c r="T400" s="56"/>
      <c r="AT400" s="17" t="s">
        <v>134</v>
      </c>
      <c r="AU400" s="17" t="s">
        <v>80</v>
      </c>
    </row>
    <row r="401" spans="2:65" s="1" customFormat="1" ht="16.5" customHeight="1">
      <c r="B401" s="136"/>
      <c r="C401" s="137" t="s">
        <v>1023</v>
      </c>
      <c r="D401" s="137" t="s">
        <v>127</v>
      </c>
      <c r="E401" s="138" t="s">
        <v>1024</v>
      </c>
      <c r="F401" s="139" t="s">
        <v>1025</v>
      </c>
      <c r="G401" s="140" t="s">
        <v>530</v>
      </c>
      <c r="H401" s="141">
        <v>0.86899999999999999</v>
      </c>
      <c r="I401" s="142"/>
      <c r="J401" s="143">
        <f>ROUND(I401*H401,2)</f>
        <v>0</v>
      </c>
      <c r="K401" s="139" t="s">
        <v>131</v>
      </c>
      <c r="L401" s="32"/>
      <c r="M401" s="144" t="s">
        <v>1</v>
      </c>
      <c r="N401" s="145" t="s">
        <v>37</v>
      </c>
      <c r="P401" s="146">
        <f>O401*H401</f>
        <v>0</v>
      </c>
      <c r="Q401" s="146">
        <v>1.04877</v>
      </c>
      <c r="R401" s="146">
        <f>Q401*H401</f>
        <v>0.91138112999999998</v>
      </c>
      <c r="S401" s="146">
        <v>0</v>
      </c>
      <c r="T401" s="147">
        <f>S401*H401</f>
        <v>0</v>
      </c>
      <c r="AR401" s="148" t="s">
        <v>132</v>
      </c>
      <c r="AT401" s="148" t="s">
        <v>127</v>
      </c>
      <c r="AU401" s="148" t="s">
        <v>80</v>
      </c>
      <c r="AY401" s="17" t="s">
        <v>125</v>
      </c>
      <c r="BE401" s="149">
        <f>IF(N401="základní",J401,0)</f>
        <v>0</v>
      </c>
      <c r="BF401" s="149">
        <f>IF(N401="snížená",J401,0)</f>
        <v>0</v>
      </c>
      <c r="BG401" s="149">
        <f>IF(N401="zákl. přenesená",J401,0)</f>
        <v>0</v>
      </c>
      <c r="BH401" s="149">
        <f>IF(N401="sníž. přenesená",J401,0)</f>
        <v>0</v>
      </c>
      <c r="BI401" s="149">
        <f>IF(N401="nulová",J401,0)</f>
        <v>0</v>
      </c>
      <c r="BJ401" s="17" t="s">
        <v>80</v>
      </c>
      <c r="BK401" s="149">
        <f>ROUND(I401*H401,2)</f>
        <v>0</v>
      </c>
      <c r="BL401" s="17" t="s">
        <v>132</v>
      </c>
      <c r="BM401" s="148" t="s">
        <v>1026</v>
      </c>
    </row>
    <row r="402" spans="2:65" s="1" customFormat="1">
      <c r="B402" s="32"/>
      <c r="D402" s="150" t="s">
        <v>134</v>
      </c>
      <c r="F402" s="151" t="s">
        <v>1027</v>
      </c>
      <c r="I402" s="152"/>
      <c r="L402" s="32"/>
      <c r="M402" s="153"/>
      <c r="T402" s="56"/>
      <c r="AT402" s="17" t="s">
        <v>134</v>
      </c>
      <c r="AU402" s="17" t="s">
        <v>80</v>
      </c>
    </row>
    <row r="403" spans="2:65" s="12" customFormat="1">
      <c r="B403" s="157"/>
      <c r="D403" s="150" t="s">
        <v>140</v>
      </c>
      <c r="E403" s="158" t="s">
        <v>1</v>
      </c>
      <c r="F403" s="159" t="s">
        <v>1028</v>
      </c>
      <c r="H403" s="160">
        <v>0.86899999999999999</v>
      </c>
      <c r="I403" s="161"/>
      <c r="L403" s="157"/>
      <c r="M403" s="162"/>
      <c r="T403" s="163"/>
      <c r="AT403" s="158" t="s">
        <v>140</v>
      </c>
      <c r="AU403" s="158" t="s">
        <v>80</v>
      </c>
      <c r="AV403" s="12" t="s">
        <v>82</v>
      </c>
      <c r="AW403" s="12" t="s">
        <v>29</v>
      </c>
      <c r="AX403" s="12" t="s">
        <v>80</v>
      </c>
      <c r="AY403" s="158" t="s">
        <v>125</v>
      </c>
    </row>
    <row r="404" spans="2:65" s="1" customFormat="1" ht="16.5" customHeight="1">
      <c r="B404" s="136"/>
      <c r="C404" s="137" t="s">
        <v>1029</v>
      </c>
      <c r="D404" s="137" t="s">
        <v>127</v>
      </c>
      <c r="E404" s="138" t="s">
        <v>1030</v>
      </c>
      <c r="F404" s="139" t="s">
        <v>1031</v>
      </c>
      <c r="G404" s="140" t="s">
        <v>194</v>
      </c>
      <c r="H404" s="141">
        <v>16.245000000000001</v>
      </c>
      <c r="I404" s="142"/>
      <c r="J404" s="143">
        <f>ROUND(I404*H404,2)</f>
        <v>0</v>
      </c>
      <c r="K404" s="139" t="s">
        <v>131</v>
      </c>
      <c r="L404" s="32"/>
      <c r="M404" s="144" t="s">
        <v>1</v>
      </c>
      <c r="N404" s="145" t="s">
        <v>37</v>
      </c>
      <c r="P404" s="146">
        <f>O404*H404</f>
        <v>0</v>
      </c>
      <c r="Q404" s="146">
        <v>0</v>
      </c>
      <c r="R404" s="146">
        <f>Q404*H404</f>
        <v>0</v>
      </c>
      <c r="S404" s="146">
        <v>0</v>
      </c>
      <c r="T404" s="147">
        <f>S404*H404</f>
        <v>0</v>
      </c>
      <c r="AR404" s="148" t="s">
        <v>132</v>
      </c>
      <c r="AT404" s="148" t="s">
        <v>127</v>
      </c>
      <c r="AU404" s="148" t="s">
        <v>80</v>
      </c>
      <c r="AY404" s="17" t="s">
        <v>125</v>
      </c>
      <c r="BE404" s="149">
        <f>IF(N404="základní",J404,0)</f>
        <v>0</v>
      </c>
      <c r="BF404" s="149">
        <f>IF(N404="snížená",J404,0)</f>
        <v>0</v>
      </c>
      <c r="BG404" s="149">
        <f>IF(N404="zákl. přenesená",J404,0)</f>
        <v>0</v>
      </c>
      <c r="BH404" s="149">
        <f>IF(N404="sníž. přenesená",J404,0)</f>
        <v>0</v>
      </c>
      <c r="BI404" s="149">
        <f>IF(N404="nulová",J404,0)</f>
        <v>0</v>
      </c>
      <c r="BJ404" s="17" t="s">
        <v>80</v>
      </c>
      <c r="BK404" s="149">
        <f>ROUND(I404*H404,2)</f>
        <v>0</v>
      </c>
      <c r="BL404" s="17" t="s">
        <v>132</v>
      </c>
      <c r="BM404" s="148" t="s">
        <v>1032</v>
      </c>
    </row>
    <row r="405" spans="2:65" s="1" customFormat="1">
      <c r="B405" s="32"/>
      <c r="D405" s="150" t="s">
        <v>134</v>
      </c>
      <c r="F405" s="151" t="s">
        <v>1033</v>
      </c>
      <c r="I405" s="152"/>
      <c r="L405" s="32"/>
      <c r="M405" s="153"/>
      <c r="T405" s="56"/>
      <c r="AT405" s="17" t="s">
        <v>134</v>
      </c>
      <c r="AU405" s="17" t="s">
        <v>80</v>
      </c>
    </row>
    <row r="406" spans="2:65" s="12" customFormat="1">
      <c r="B406" s="157"/>
      <c r="D406" s="150" t="s">
        <v>140</v>
      </c>
      <c r="E406" s="158" t="s">
        <v>1</v>
      </c>
      <c r="F406" s="159" t="s">
        <v>1034</v>
      </c>
      <c r="H406" s="160">
        <v>8.19</v>
      </c>
      <c r="I406" s="161"/>
      <c r="L406" s="157"/>
      <c r="M406" s="162"/>
      <c r="T406" s="163"/>
      <c r="AT406" s="158" t="s">
        <v>140</v>
      </c>
      <c r="AU406" s="158" t="s">
        <v>80</v>
      </c>
      <c r="AV406" s="12" t="s">
        <v>82</v>
      </c>
      <c r="AW406" s="12" t="s">
        <v>29</v>
      </c>
      <c r="AX406" s="12" t="s">
        <v>72</v>
      </c>
      <c r="AY406" s="158" t="s">
        <v>125</v>
      </c>
    </row>
    <row r="407" spans="2:65" s="12" customFormat="1">
      <c r="B407" s="157"/>
      <c r="D407" s="150" t="s">
        <v>140</v>
      </c>
      <c r="E407" s="158" t="s">
        <v>1</v>
      </c>
      <c r="F407" s="159" t="s">
        <v>1035</v>
      </c>
      <c r="H407" s="160">
        <v>8.0549999999999997</v>
      </c>
      <c r="I407" s="161"/>
      <c r="L407" s="157"/>
      <c r="M407" s="162"/>
      <c r="T407" s="163"/>
      <c r="AT407" s="158" t="s">
        <v>140</v>
      </c>
      <c r="AU407" s="158" t="s">
        <v>80</v>
      </c>
      <c r="AV407" s="12" t="s">
        <v>82</v>
      </c>
      <c r="AW407" s="12" t="s">
        <v>29</v>
      </c>
      <c r="AX407" s="12" t="s">
        <v>72</v>
      </c>
      <c r="AY407" s="158" t="s">
        <v>125</v>
      </c>
    </row>
    <row r="408" spans="2:65" s="13" customFormat="1">
      <c r="B408" s="164"/>
      <c r="D408" s="150" t="s">
        <v>140</v>
      </c>
      <c r="E408" s="165" t="s">
        <v>598</v>
      </c>
      <c r="F408" s="166" t="s">
        <v>142</v>
      </c>
      <c r="H408" s="167">
        <v>16.244999999999997</v>
      </c>
      <c r="I408" s="168"/>
      <c r="L408" s="164"/>
      <c r="M408" s="169"/>
      <c r="T408" s="170"/>
      <c r="AT408" s="165" t="s">
        <v>140</v>
      </c>
      <c r="AU408" s="165" t="s">
        <v>80</v>
      </c>
      <c r="AV408" s="13" t="s">
        <v>132</v>
      </c>
      <c r="AW408" s="13" t="s">
        <v>29</v>
      </c>
      <c r="AX408" s="13" t="s">
        <v>80</v>
      </c>
      <c r="AY408" s="165" t="s">
        <v>125</v>
      </c>
    </row>
    <row r="409" spans="2:65" s="1" customFormat="1" ht="16.5" customHeight="1">
      <c r="B409" s="136"/>
      <c r="C409" s="137" t="s">
        <v>1036</v>
      </c>
      <c r="D409" s="137" t="s">
        <v>127</v>
      </c>
      <c r="E409" s="138" t="s">
        <v>1037</v>
      </c>
      <c r="F409" s="139" t="s">
        <v>1038</v>
      </c>
      <c r="G409" s="140" t="s">
        <v>130</v>
      </c>
      <c r="H409" s="141">
        <v>69.66</v>
      </c>
      <c r="I409" s="142"/>
      <c r="J409" s="143">
        <f>ROUND(I409*H409,2)</f>
        <v>0</v>
      </c>
      <c r="K409" s="139" t="s">
        <v>131</v>
      </c>
      <c r="L409" s="32"/>
      <c r="M409" s="144" t="s">
        <v>1</v>
      </c>
      <c r="N409" s="145" t="s">
        <v>37</v>
      </c>
      <c r="P409" s="146">
        <f>O409*H409</f>
        <v>0</v>
      </c>
      <c r="Q409" s="146">
        <v>1.82E-3</v>
      </c>
      <c r="R409" s="146">
        <f>Q409*H409</f>
        <v>0.12678119999999998</v>
      </c>
      <c r="S409" s="146">
        <v>0</v>
      </c>
      <c r="T409" s="147">
        <f>S409*H409</f>
        <v>0</v>
      </c>
      <c r="AR409" s="148" t="s">
        <v>132</v>
      </c>
      <c r="AT409" s="148" t="s">
        <v>127</v>
      </c>
      <c r="AU409" s="148" t="s">
        <v>80</v>
      </c>
      <c r="AY409" s="17" t="s">
        <v>125</v>
      </c>
      <c r="BE409" s="149">
        <f>IF(N409="základní",J409,0)</f>
        <v>0</v>
      </c>
      <c r="BF409" s="149">
        <f>IF(N409="snížená",J409,0)</f>
        <v>0</v>
      </c>
      <c r="BG409" s="149">
        <f>IF(N409="zákl. přenesená",J409,0)</f>
        <v>0</v>
      </c>
      <c r="BH409" s="149">
        <f>IF(N409="sníž. přenesená",J409,0)</f>
        <v>0</v>
      </c>
      <c r="BI409" s="149">
        <f>IF(N409="nulová",J409,0)</f>
        <v>0</v>
      </c>
      <c r="BJ409" s="17" t="s">
        <v>80</v>
      </c>
      <c r="BK409" s="149">
        <f>ROUND(I409*H409,2)</f>
        <v>0</v>
      </c>
      <c r="BL409" s="17" t="s">
        <v>132</v>
      </c>
      <c r="BM409" s="148" t="s">
        <v>1039</v>
      </c>
    </row>
    <row r="410" spans="2:65" s="1" customFormat="1">
      <c r="B410" s="32"/>
      <c r="D410" s="150" t="s">
        <v>134</v>
      </c>
      <c r="F410" s="151" t="s">
        <v>1040</v>
      </c>
      <c r="I410" s="152"/>
      <c r="L410" s="32"/>
      <c r="M410" s="153"/>
      <c r="T410" s="56"/>
      <c r="AT410" s="17" t="s">
        <v>134</v>
      </c>
      <c r="AU410" s="17" t="s">
        <v>80</v>
      </c>
    </row>
    <row r="411" spans="2:65" s="12" customFormat="1">
      <c r="B411" s="157"/>
      <c r="D411" s="150" t="s">
        <v>140</v>
      </c>
      <c r="E411" s="158" t="s">
        <v>1</v>
      </c>
      <c r="F411" s="159" t="s">
        <v>1041</v>
      </c>
      <c r="H411" s="160">
        <v>32.76</v>
      </c>
      <c r="I411" s="161"/>
      <c r="L411" s="157"/>
      <c r="M411" s="162"/>
      <c r="T411" s="163"/>
      <c r="AT411" s="158" t="s">
        <v>140</v>
      </c>
      <c r="AU411" s="158" t="s">
        <v>80</v>
      </c>
      <c r="AV411" s="12" t="s">
        <v>82</v>
      </c>
      <c r="AW411" s="12" t="s">
        <v>29</v>
      </c>
      <c r="AX411" s="12" t="s">
        <v>72</v>
      </c>
      <c r="AY411" s="158" t="s">
        <v>125</v>
      </c>
    </row>
    <row r="412" spans="2:65" s="12" customFormat="1">
      <c r="B412" s="157"/>
      <c r="D412" s="150" t="s">
        <v>140</v>
      </c>
      <c r="E412" s="158" t="s">
        <v>1</v>
      </c>
      <c r="F412" s="159" t="s">
        <v>1042</v>
      </c>
      <c r="H412" s="160">
        <v>32.22</v>
      </c>
      <c r="I412" s="161"/>
      <c r="L412" s="157"/>
      <c r="M412" s="162"/>
      <c r="T412" s="163"/>
      <c r="AT412" s="158" t="s">
        <v>140</v>
      </c>
      <c r="AU412" s="158" t="s">
        <v>80</v>
      </c>
      <c r="AV412" s="12" t="s">
        <v>82</v>
      </c>
      <c r="AW412" s="12" t="s">
        <v>29</v>
      </c>
      <c r="AX412" s="12" t="s">
        <v>72</v>
      </c>
      <c r="AY412" s="158" t="s">
        <v>125</v>
      </c>
    </row>
    <row r="413" spans="2:65" s="12" customFormat="1">
      <c r="B413" s="157"/>
      <c r="D413" s="150" t="s">
        <v>140</v>
      </c>
      <c r="E413" s="158" t="s">
        <v>1</v>
      </c>
      <c r="F413" s="159" t="s">
        <v>1043</v>
      </c>
      <c r="H413" s="160">
        <v>4.68</v>
      </c>
      <c r="I413" s="161"/>
      <c r="L413" s="157"/>
      <c r="M413" s="162"/>
      <c r="T413" s="163"/>
      <c r="AT413" s="158" t="s">
        <v>140</v>
      </c>
      <c r="AU413" s="158" t="s">
        <v>80</v>
      </c>
      <c r="AV413" s="12" t="s">
        <v>82</v>
      </c>
      <c r="AW413" s="12" t="s">
        <v>29</v>
      </c>
      <c r="AX413" s="12" t="s">
        <v>72</v>
      </c>
      <c r="AY413" s="158" t="s">
        <v>125</v>
      </c>
    </row>
    <row r="414" spans="2:65" s="13" customFormat="1">
      <c r="B414" s="164"/>
      <c r="D414" s="150" t="s">
        <v>140</v>
      </c>
      <c r="E414" s="165" t="s">
        <v>1</v>
      </c>
      <c r="F414" s="166" t="s">
        <v>142</v>
      </c>
      <c r="H414" s="167">
        <v>69.66</v>
      </c>
      <c r="I414" s="168"/>
      <c r="L414" s="164"/>
      <c r="M414" s="169"/>
      <c r="T414" s="170"/>
      <c r="AT414" s="165" t="s">
        <v>140</v>
      </c>
      <c r="AU414" s="165" t="s">
        <v>80</v>
      </c>
      <c r="AV414" s="13" t="s">
        <v>132</v>
      </c>
      <c r="AW414" s="13" t="s">
        <v>29</v>
      </c>
      <c r="AX414" s="13" t="s">
        <v>80</v>
      </c>
      <c r="AY414" s="165" t="s">
        <v>125</v>
      </c>
    </row>
    <row r="415" spans="2:65" s="1" customFormat="1" ht="16.5" customHeight="1">
      <c r="B415" s="136"/>
      <c r="C415" s="137" t="s">
        <v>1044</v>
      </c>
      <c r="D415" s="137" t="s">
        <v>127</v>
      </c>
      <c r="E415" s="138" t="s">
        <v>1045</v>
      </c>
      <c r="F415" s="139" t="s">
        <v>1046</v>
      </c>
      <c r="G415" s="140" t="s">
        <v>130</v>
      </c>
      <c r="H415" s="141">
        <v>69.66</v>
      </c>
      <c r="I415" s="142"/>
      <c r="J415" s="143">
        <f>ROUND(I415*H415,2)</f>
        <v>0</v>
      </c>
      <c r="K415" s="139" t="s">
        <v>131</v>
      </c>
      <c r="L415" s="32"/>
      <c r="M415" s="144" t="s">
        <v>1</v>
      </c>
      <c r="N415" s="145" t="s">
        <v>37</v>
      </c>
      <c r="P415" s="146">
        <f>O415*H415</f>
        <v>0</v>
      </c>
      <c r="Q415" s="146">
        <v>4.0000000000000003E-5</v>
      </c>
      <c r="R415" s="146">
        <f>Q415*H415</f>
        <v>2.7864000000000001E-3</v>
      </c>
      <c r="S415" s="146">
        <v>0</v>
      </c>
      <c r="T415" s="147">
        <f>S415*H415</f>
        <v>0</v>
      </c>
      <c r="AR415" s="148" t="s">
        <v>132</v>
      </c>
      <c r="AT415" s="148" t="s">
        <v>127</v>
      </c>
      <c r="AU415" s="148" t="s">
        <v>80</v>
      </c>
      <c r="AY415" s="17" t="s">
        <v>125</v>
      </c>
      <c r="BE415" s="149">
        <f>IF(N415="základní",J415,0)</f>
        <v>0</v>
      </c>
      <c r="BF415" s="149">
        <f>IF(N415="snížená",J415,0)</f>
        <v>0</v>
      </c>
      <c r="BG415" s="149">
        <f>IF(N415="zákl. přenesená",J415,0)</f>
        <v>0</v>
      </c>
      <c r="BH415" s="149">
        <f>IF(N415="sníž. přenesená",J415,0)</f>
        <v>0</v>
      </c>
      <c r="BI415" s="149">
        <f>IF(N415="nulová",J415,0)</f>
        <v>0</v>
      </c>
      <c r="BJ415" s="17" t="s">
        <v>80</v>
      </c>
      <c r="BK415" s="149">
        <f>ROUND(I415*H415,2)</f>
        <v>0</v>
      </c>
      <c r="BL415" s="17" t="s">
        <v>132</v>
      </c>
      <c r="BM415" s="148" t="s">
        <v>1047</v>
      </c>
    </row>
    <row r="416" spans="2:65" s="1" customFormat="1">
      <c r="B416" s="32"/>
      <c r="D416" s="150" t="s">
        <v>134</v>
      </c>
      <c r="F416" s="151" t="s">
        <v>1048</v>
      </c>
      <c r="I416" s="152"/>
      <c r="L416" s="32"/>
      <c r="M416" s="153"/>
      <c r="T416" s="56"/>
      <c r="AT416" s="17" t="s">
        <v>134</v>
      </c>
      <c r="AU416" s="17" t="s">
        <v>80</v>
      </c>
    </row>
    <row r="417" spans="2:65" s="1" customFormat="1" ht="16.5" customHeight="1">
      <c r="B417" s="136"/>
      <c r="C417" s="137" t="s">
        <v>1049</v>
      </c>
      <c r="D417" s="137" t="s">
        <v>127</v>
      </c>
      <c r="E417" s="138" t="s">
        <v>1050</v>
      </c>
      <c r="F417" s="139" t="s">
        <v>1051</v>
      </c>
      <c r="G417" s="140" t="s">
        <v>530</v>
      </c>
      <c r="H417" s="141">
        <v>1.9490000000000001</v>
      </c>
      <c r="I417" s="142"/>
      <c r="J417" s="143">
        <f>ROUND(I417*H417,2)</f>
        <v>0</v>
      </c>
      <c r="K417" s="139" t="s">
        <v>131</v>
      </c>
      <c r="L417" s="32"/>
      <c r="M417" s="144" t="s">
        <v>1</v>
      </c>
      <c r="N417" s="145" t="s">
        <v>37</v>
      </c>
      <c r="P417" s="146">
        <f>O417*H417</f>
        <v>0</v>
      </c>
      <c r="Q417" s="146">
        <v>1.0384500000000001</v>
      </c>
      <c r="R417" s="146">
        <f>Q417*H417</f>
        <v>2.0239390500000001</v>
      </c>
      <c r="S417" s="146">
        <v>0</v>
      </c>
      <c r="T417" s="147">
        <f>S417*H417</f>
        <v>0</v>
      </c>
      <c r="AR417" s="148" t="s">
        <v>132</v>
      </c>
      <c r="AT417" s="148" t="s">
        <v>127</v>
      </c>
      <c r="AU417" s="148" t="s">
        <v>80</v>
      </c>
      <c r="AY417" s="17" t="s">
        <v>125</v>
      </c>
      <c r="BE417" s="149">
        <f>IF(N417="základní",J417,0)</f>
        <v>0</v>
      </c>
      <c r="BF417" s="149">
        <f>IF(N417="snížená",J417,0)</f>
        <v>0</v>
      </c>
      <c r="BG417" s="149">
        <f>IF(N417="zákl. přenesená",J417,0)</f>
        <v>0</v>
      </c>
      <c r="BH417" s="149">
        <f>IF(N417="sníž. přenesená",J417,0)</f>
        <v>0</v>
      </c>
      <c r="BI417" s="149">
        <f>IF(N417="nulová",J417,0)</f>
        <v>0</v>
      </c>
      <c r="BJ417" s="17" t="s">
        <v>80</v>
      </c>
      <c r="BK417" s="149">
        <f>ROUND(I417*H417,2)</f>
        <v>0</v>
      </c>
      <c r="BL417" s="17" t="s">
        <v>132</v>
      </c>
      <c r="BM417" s="148" t="s">
        <v>1052</v>
      </c>
    </row>
    <row r="418" spans="2:65" s="1" customFormat="1" ht="19.5">
      <c r="B418" s="32"/>
      <c r="D418" s="150" t="s">
        <v>134</v>
      </c>
      <c r="F418" s="151" t="s">
        <v>1053</v>
      </c>
      <c r="I418" s="152"/>
      <c r="L418" s="32"/>
      <c r="M418" s="153"/>
      <c r="T418" s="56"/>
      <c r="AT418" s="17" t="s">
        <v>134</v>
      </c>
      <c r="AU418" s="17" t="s">
        <v>80</v>
      </c>
    </row>
    <row r="419" spans="2:65" s="12" customFormat="1">
      <c r="B419" s="157"/>
      <c r="D419" s="150" t="s">
        <v>140</v>
      </c>
      <c r="E419" s="158" t="s">
        <v>1</v>
      </c>
      <c r="F419" s="159" t="s">
        <v>1054</v>
      </c>
      <c r="H419" s="160">
        <v>1.9490000000000001</v>
      </c>
      <c r="I419" s="161"/>
      <c r="L419" s="157"/>
      <c r="M419" s="162"/>
      <c r="T419" s="163"/>
      <c r="AT419" s="158" t="s">
        <v>140</v>
      </c>
      <c r="AU419" s="158" t="s">
        <v>80</v>
      </c>
      <c r="AV419" s="12" t="s">
        <v>82</v>
      </c>
      <c r="AW419" s="12" t="s">
        <v>29</v>
      </c>
      <c r="AX419" s="12" t="s">
        <v>80</v>
      </c>
      <c r="AY419" s="158" t="s">
        <v>125</v>
      </c>
    </row>
    <row r="420" spans="2:65" s="1" customFormat="1" ht="16.5" customHeight="1">
      <c r="B420" s="136"/>
      <c r="C420" s="137" t="s">
        <v>1055</v>
      </c>
      <c r="D420" s="137" t="s">
        <v>127</v>
      </c>
      <c r="E420" s="138" t="s">
        <v>1056</v>
      </c>
      <c r="F420" s="139" t="s">
        <v>1057</v>
      </c>
      <c r="G420" s="140" t="s">
        <v>194</v>
      </c>
      <c r="H420" s="141">
        <v>24</v>
      </c>
      <c r="I420" s="142"/>
      <c r="J420" s="143">
        <f>ROUND(I420*H420,2)</f>
        <v>0</v>
      </c>
      <c r="K420" s="139" t="s">
        <v>131</v>
      </c>
      <c r="L420" s="32"/>
      <c r="M420" s="144" t="s">
        <v>1</v>
      </c>
      <c r="N420" s="145" t="s">
        <v>37</v>
      </c>
      <c r="P420" s="146">
        <f>O420*H420</f>
        <v>0</v>
      </c>
      <c r="Q420" s="146">
        <v>0</v>
      </c>
      <c r="R420" s="146">
        <f>Q420*H420</f>
        <v>0</v>
      </c>
      <c r="S420" s="146">
        <v>0</v>
      </c>
      <c r="T420" s="147">
        <f>S420*H420</f>
        <v>0</v>
      </c>
      <c r="AR420" s="148" t="s">
        <v>132</v>
      </c>
      <c r="AT420" s="148" t="s">
        <v>127</v>
      </c>
      <c r="AU420" s="148" t="s">
        <v>80</v>
      </c>
      <c r="AY420" s="17" t="s">
        <v>125</v>
      </c>
      <c r="BE420" s="149">
        <f>IF(N420="základní",J420,0)</f>
        <v>0</v>
      </c>
      <c r="BF420" s="149">
        <f>IF(N420="snížená",J420,0)</f>
        <v>0</v>
      </c>
      <c r="BG420" s="149">
        <f>IF(N420="zákl. přenesená",J420,0)</f>
        <v>0</v>
      </c>
      <c r="BH420" s="149">
        <f>IF(N420="sníž. přenesená",J420,0)</f>
        <v>0</v>
      </c>
      <c r="BI420" s="149">
        <f>IF(N420="nulová",J420,0)</f>
        <v>0</v>
      </c>
      <c r="BJ420" s="17" t="s">
        <v>80</v>
      </c>
      <c r="BK420" s="149">
        <f>ROUND(I420*H420,2)</f>
        <v>0</v>
      </c>
      <c r="BL420" s="17" t="s">
        <v>132</v>
      </c>
      <c r="BM420" s="148" t="s">
        <v>1058</v>
      </c>
    </row>
    <row r="421" spans="2:65" s="1" customFormat="1">
      <c r="B421" s="32"/>
      <c r="D421" s="150" t="s">
        <v>134</v>
      </c>
      <c r="F421" s="151" t="s">
        <v>1059</v>
      </c>
      <c r="I421" s="152"/>
      <c r="L421" s="32"/>
      <c r="M421" s="153"/>
      <c r="T421" s="56"/>
      <c r="AT421" s="17" t="s">
        <v>134</v>
      </c>
      <c r="AU421" s="17" t="s">
        <v>80</v>
      </c>
    </row>
    <row r="422" spans="2:65" s="12" customFormat="1">
      <c r="B422" s="157"/>
      <c r="D422" s="150" t="s">
        <v>140</v>
      </c>
      <c r="E422" s="158" t="s">
        <v>601</v>
      </c>
      <c r="F422" s="159" t="s">
        <v>1060</v>
      </c>
      <c r="H422" s="160">
        <v>24</v>
      </c>
      <c r="I422" s="161"/>
      <c r="L422" s="157"/>
      <c r="M422" s="162"/>
      <c r="T422" s="163"/>
      <c r="AT422" s="158" t="s">
        <v>140</v>
      </c>
      <c r="AU422" s="158" t="s">
        <v>80</v>
      </c>
      <c r="AV422" s="12" t="s">
        <v>82</v>
      </c>
      <c r="AW422" s="12" t="s">
        <v>29</v>
      </c>
      <c r="AX422" s="12" t="s">
        <v>80</v>
      </c>
      <c r="AY422" s="158" t="s">
        <v>125</v>
      </c>
    </row>
    <row r="423" spans="2:65" s="1" customFormat="1" ht="16.5" customHeight="1">
      <c r="B423" s="136"/>
      <c r="C423" s="171" t="s">
        <v>1061</v>
      </c>
      <c r="D423" s="171" t="s">
        <v>217</v>
      </c>
      <c r="E423" s="172" t="s">
        <v>1062</v>
      </c>
      <c r="F423" s="173" t="s">
        <v>1063</v>
      </c>
      <c r="G423" s="174" t="s">
        <v>194</v>
      </c>
      <c r="H423" s="175">
        <v>40.244999999999997</v>
      </c>
      <c r="I423" s="176"/>
      <c r="J423" s="177">
        <f>ROUND(I423*H423,2)</f>
        <v>0</v>
      </c>
      <c r="K423" s="139" t="s">
        <v>131</v>
      </c>
      <c r="L423" s="178"/>
      <c r="M423" s="179" t="s">
        <v>1</v>
      </c>
      <c r="N423" s="180" t="s">
        <v>37</v>
      </c>
      <c r="P423" s="146">
        <f>O423*H423</f>
        <v>0</v>
      </c>
      <c r="Q423" s="146">
        <v>2.4289999999999998</v>
      </c>
      <c r="R423" s="146">
        <f>Q423*H423</f>
        <v>97.755104999999986</v>
      </c>
      <c r="S423" s="146">
        <v>0</v>
      </c>
      <c r="T423" s="147">
        <f>S423*H423</f>
        <v>0</v>
      </c>
      <c r="AR423" s="148" t="s">
        <v>191</v>
      </c>
      <c r="AT423" s="148" t="s">
        <v>217</v>
      </c>
      <c r="AU423" s="148" t="s">
        <v>80</v>
      </c>
      <c r="AY423" s="17" t="s">
        <v>125</v>
      </c>
      <c r="BE423" s="149">
        <f>IF(N423="základní",J423,0)</f>
        <v>0</v>
      </c>
      <c r="BF423" s="149">
        <f>IF(N423="snížená",J423,0)</f>
        <v>0</v>
      </c>
      <c r="BG423" s="149">
        <f>IF(N423="zákl. přenesená",J423,0)</f>
        <v>0</v>
      </c>
      <c r="BH423" s="149">
        <f>IF(N423="sníž. přenesená",J423,0)</f>
        <v>0</v>
      </c>
      <c r="BI423" s="149">
        <f>IF(N423="nulová",J423,0)</f>
        <v>0</v>
      </c>
      <c r="BJ423" s="17" t="s">
        <v>80</v>
      </c>
      <c r="BK423" s="149">
        <f>ROUND(I423*H423,2)</f>
        <v>0</v>
      </c>
      <c r="BL423" s="17" t="s">
        <v>132</v>
      </c>
      <c r="BM423" s="148" t="s">
        <v>1064</v>
      </c>
    </row>
    <row r="424" spans="2:65" s="1" customFormat="1">
      <c r="B424" s="32"/>
      <c r="D424" s="150" t="s">
        <v>134</v>
      </c>
      <c r="F424" s="151" t="s">
        <v>1063</v>
      </c>
      <c r="I424" s="152"/>
      <c r="L424" s="32"/>
      <c r="M424" s="153"/>
      <c r="T424" s="56"/>
      <c r="AT424" s="17" t="s">
        <v>134</v>
      </c>
      <c r="AU424" s="17" t="s">
        <v>80</v>
      </c>
    </row>
    <row r="425" spans="2:65" s="12" customFormat="1">
      <c r="B425" s="157"/>
      <c r="D425" s="150" t="s">
        <v>140</v>
      </c>
      <c r="E425" s="158" t="s">
        <v>1</v>
      </c>
      <c r="F425" s="159" t="s">
        <v>598</v>
      </c>
      <c r="H425" s="160">
        <v>16.245000000000001</v>
      </c>
      <c r="I425" s="161"/>
      <c r="L425" s="157"/>
      <c r="M425" s="162"/>
      <c r="T425" s="163"/>
      <c r="AT425" s="158" t="s">
        <v>140</v>
      </c>
      <c r="AU425" s="158" t="s">
        <v>80</v>
      </c>
      <c r="AV425" s="12" t="s">
        <v>82</v>
      </c>
      <c r="AW425" s="12" t="s">
        <v>29</v>
      </c>
      <c r="AX425" s="12" t="s">
        <v>72</v>
      </c>
      <c r="AY425" s="158" t="s">
        <v>125</v>
      </c>
    </row>
    <row r="426" spans="2:65" s="12" customFormat="1">
      <c r="B426" s="157"/>
      <c r="D426" s="150" t="s">
        <v>140</v>
      </c>
      <c r="E426" s="158" t="s">
        <v>1</v>
      </c>
      <c r="F426" s="159" t="s">
        <v>1065</v>
      </c>
      <c r="H426" s="160">
        <v>24</v>
      </c>
      <c r="I426" s="161"/>
      <c r="L426" s="157"/>
      <c r="M426" s="162"/>
      <c r="T426" s="163"/>
      <c r="AT426" s="158" t="s">
        <v>140</v>
      </c>
      <c r="AU426" s="158" t="s">
        <v>80</v>
      </c>
      <c r="AV426" s="12" t="s">
        <v>82</v>
      </c>
      <c r="AW426" s="12" t="s">
        <v>29</v>
      </c>
      <c r="AX426" s="12" t="s">
        <v>72</v>
      </c>
      <c r="AY426" s="158" t="s">
        <v>125</v>
      </c>
    </row>
    <row r="427" spans="2:65" s="13" customFormat="1">
      <c r="B427" s="164"/>
      <c r="D427" s="150" t="s">
        <v>140</v>
      </c>
      <c r="E427" s="165" t="s">
        <v>1</v>
      </c>
      <c r="F427" s="166" t="s">
        <v>142</v>
      </c>
      <c r="H427" s="167">
        <v>40.245000000000005</v>
      </c>
      <c r="I427" s="168"/>
      <c r="L427" s="164"/>
      <c r="M427" s="169"/>
      <c r="T427" s="170"/>
      <c r="AT427" s="165" t="s">
        <v>140</v>
      </c>
      <c r="AU427" s="165" t="s">
        <v>80</v>
      </c>
      <c r="AV427" s="13" t="s">
        <v>132</v>
      </c>
      <c r="AW427" s="13" t="s">
        <v>29</v>
      </c>
      <c r="AX427" s="13" t="s">
        <v>80</v>
      </c>
      <c r="AY427" s="165" t="s">
        <v>125</v>
      </c>
    </row>
    <row r="428" spans="2:65" s="1" customFormat="1" ht="16.5" customHeight="1">
      <c r="B428" s="136"/>
      <c r="C428" s="137" t="s">
        <v>1066</v>
      </c>
      <c r="D428" s="137" t="s">
        <v>127</v>
      </c>
      <c r="E428" s="138" t="s">
        <v>1067</v>
      </c>
      <c r="F428" s="139" t="s">
        <v>1068</v>
      </c>
      <c r="G428" s="140" t="s">
        <v>130</v>
      </c>
      <c r="H428" s="141">
        <v>60.34</v>
      </c>
      <c r="I428" s="142"/>
      <c r="J428" s="143">
        <f>ROUND(I428*H428,2)</f>
        <v>0</v>
      </c>
      <c r="K428" s="139" t="s">
        <v>131</v>
      </c>
      <c r="L428" s="32"/>
      <c r="M428" s="144" t="s">
        <v>1</v>
      </c>
      <c r="N428" s="145" t="s">
        <v>37</v>
      </c>
      <c r="P428" s="146">
        <f>O428*H428</f>
        <v>0</v>
      </c>
      <c r="Q428" s="146">
        <v>7.6E-3</v>
      </c>
      <c r="R428" s="146">
        <f>Q428*H428</f>
        <v>0.45858400000000005</v>
      </c>
      <c r="S428" s="146">
        <v>0</v>
      </c>
      <c r="T428" s="147">
        <f>S428*H428</f>
        <v>0</v>
      </c>
      <c r="AR428" s="148" t="s">
        <v>132</v>
      </c>
      <c r="AT428" s="148" t="s">
        <v>127</v>
      </c>
      <c r="AU428" s="148" t="s">
        <v>80</v>
      </c>
      <c r="AY428" s="17" t="s">
        <v>125</v>
      </c>
      <c r="BE428" s="149">
        <f>IF(N428="základní",J428,0)</f>
        <v>0</v>
      </c>
      <c r="BF428" s="149">
        <f>IF(N428="snížená",J428,0)</f>
        <v>0</v>
      </c>
      <c r="BG428" s="149">
        <f>IF(N428="zákl. přenesená",J428,0)</f>
        <v>0</v>
      </c>
      <c r="BH428" s="149">
        <f>IF(N428="sníž. přenesená",J428,0)</f>
        <v>0</v>
      </c>
      <c r="BI428" s="149">
        <f>IF(N428="nulová",J428,0)</f>
        <v>0</v>
      </c>
      <c r="BJ428" s="17" t="s">
        <v>80</v>
      </c>
      <c r="BK428" s="149">
        <f>ROUND(I428*H428,2)</f>
        <v>0</v>
      </c>
      <c r="BL428" s="17" t="s">
        <v>132</v>
      </c>
      <c r="BM428" s="148" t="s">
        <v>1069</v>
      </c>
    </row>
    <row r="429" spans="2:65" s="1" customFormat="1">
      <c r="B429" s="32"/>
      <c r="D429" s="150" t="s">
        <v>134</v>
      </c>
      <c r="F429" s="151" t="s">
        <v>1070</v>
      </c>
      <c r="I429" s="152"/>
      <c r="L429" s="32"/>
      <c r="M429" s="153"/>
      <c r="T429" s="56"/>
      <c r="AT429" s="17" t="s">
        <v>134</v>
      </c>
      <c r="AU429" s="17" t="s">
        <v>80</v>
      </c>
    </row>
    <row r="430" spans="2:65" s="12" customFormat="1">
      <c r="B430" s="157"/>
      <c r="D430" s="150" t="s">
        <v>140</v>
      </c>
      <c r="E430" s="158" t="s">
        <v>1</v>
      </c>
      <c r="F430" s="159" t="s">
        <v>1071</v>
      </c>
      <c r="H430" s="160">
        <v>3.06</v>
      </c>
      <c r="I430" s="161"/>
      <c r="L430" s="157"/>
      <c r="M430" s="162"/>
      <c r="T430" s="163"/>
      <c r="AT430" s="158" t="s">
        <v>140</v>
      </c>
      <c r="AU430" s="158" t="s">
        <v>80</v>
      </c>
      <c r="AV430" s="12" t="s">
        <v>82</v>
      </c>
      <c r="AW430" s="12" t="s">
        <v>29</v>
      </c>
      <c r="AX430" s="12" t="s">
        <v>72</v>
      </c>
      <c r="AY430" s="158" t="s">
        <v>125</v>
      </c>
    </row>
    <row r="431" spans="2:65" s="12" customFormat="1">
      <c r="B431" s="157"/>
      <c r="D431" s="150" t="s">
        <v>140</v>
      </c>
      <c r="E431" s="158" t="s">
        <v>1</v>
      </c>
      <c r="F431" s="159" t="s">
        <v>1072</v>
      </c>
      <c r="H431" s="160">
        <v>2.88</v>
      </c>
      <c r="I431" s="161"/>
      <c r="L431" s="157"/>
      <c r="M431" s="162"/>
      <c r="T431" s="163"/>
      <c r="AT431" s="158" t="s">
        <v>140</v>
      </c>
      <c r="AU431" s="158" t="s">
        <v>80</v>
      </c>
      <c r="AV431" s="12" t="s">
        <v>82</v>
      </c>
      <c r="AW431" s="12" t="s">
        <v>29</v>
      </c>
      <c r="AX431" s="12" t="s">
        <v>72</v>
      </c>
      <c r="AY431" s="158" t="s">
        <v>125</v>
      </c>
    </row>
    <row r="432" spans="2:65" s="12" customFormat="1">
      <c r="B432" s="157"/>
      <c r="D432" s="150" t="s">
        <v>140</v>
      </c>
      <c r="E432" s="158" t="s">
        <v>1</v>
      </c>
      <c r="F432" s="159" t="s">
        <v>1073</v>
      </c>
      <c r="H432" s="160">
        <v>54.4</v>
      </c>
      <c r="I432" s="161"/>
      <c r="L432" s="157"/>
      <c r="M432" s="162"/>
      <c r="T432" s="163"/>
      <c r="AT432" s="158" t="s">
        <v>140</v>
      </c>
      <c r="AU432" s="158" t="s">
        <v>80</v>
      </c>
      <c r="AV432" s="12" t="s">
        <v>82</v>
      </c>
      <c r="AW432" s="12" t="s">
        <v>29</v>
      </c>
      <c r="AX432" s="12" t="s">
        <v>72</v>
      </c>
      <c r="AY432" s="158" t="s">
        <v>125</v>
      </c>
    </row>
    <row r="433" spans="2:65" s="13" customFormat="1">
      <c r="B433" s="164"/>
      <c r="D433" s="150" t="s">
        <v>140</v>
      </c>
      <c r="E433" s="165" t="s">
        <v>603</v>
      </c>
      <c r="F433" s="166" t="s">
        <v>142</v>
      </c>
      <c r="H433" s="167">
        <v>60.339999999999996</v>
      </c>
      <c r="I433" s="168"/>
      <c r="L433" s="164"/>
      <c r="M433" s="169"/>
      <c r="T433" s="170"/>
      <c r="AT433" s="165" t="s">
        <v>140</v>
      </c>
      <c r="AU433" s="165" t="s">
        <v>80</v>
      </c>
      <c r="AV433" s="13" t="s">
        <v>132</v>
      </c>
      <c r="AW433" s="13" t="s">
        <v>29</v>
      </c>
      <c r="AX433" s="13" t="s">
        <v>80</v>
      </c>
      <c r="AY433" s="165" t="s">
        <v>125</v>
      </c>
    </row>
    <row r="434" spans="2:65" s="1" customFormat="1" ht="16.5" customHeight="1">
      <c r="B434" s="136"/>
      <c r="C434" s="137" t="s">
        <v>1074</v>
      </c>
      <c r="D434" s="137" t="s">
        <v>127</v>
      </c>
      <c r="E434" s="138" t="s">
        <v>1075</v>
      </c>
      <c r="F434" s="139" t="s">
        <v>1076</v>
      </c>
      <c r="G434" s="140" t="s">
        <v>130</v>
      </c>
      <c r="H434" s="141">
        <v>60.34</v>
      </c>
      <c r="I434" s="142"/>
      <c r="J434" s="143">
        <f>ROUND(I434*H434,2)</f>
        <v>0</v>
      </c>
      <c r="K434" s="139" t="s">
        <v>131</v>
      </c>
      <c r="L434" s="32"/>
      <c r="M434" s="144" t="s">
        <v>1</v>
      </c>
      <c r="N434" s="145" t="s">
        <v>37</v>
      </c>
      <c r="P434" s="146">
        <f>O434*H434</f>
        <v>0</v>
      </c>
      <c r="Q434" s="146">
        <v>0</v>
      </c>
      <c r="R434" s="146">
        <f>Q434*H434</f>
        <v>0</v>
      </c>
      <c r="S434" s="146">
        <v>0</v>
      </c>
      <c r="T434" s="147">
        <f>S434*H434</f>
        <v>0</v>
      </c>
      <c r="AR434" s="148" t="s">
        <v>132</v>
      </c>
      <c r="AT434" s="148" t="s">
        <v>127</v>
      </c>
      <c r="AU434" s="148" t="s">
        <v>80</v>
      </c>
      <c r="AY434" s="17" t="s">
        <v>125</v>
      </c>
      <c r="BE434" s="149">
        <f>IF(N434="základní",J434,0)</f>
        <v>0</v>
      </c>
      <c r="BF434" s="149">
        <f>IF(N434="snížená",J434,0)</f>
        <v>0</v>
      </c>
      <c r="BG434" s="149">
        <f>IF(N434="zákl. přenesená",J434,0)</f>
        <v>0</v>
      </c>
      <c r="BH434" s="149">
        <f>IF(N434="sníž. přenesená",J434,0)</f>
        <v>0</v>
      </c>
      <c r="BI434" s="149">
        <f>IF(N434="nulová",J434,0)</f>
        <v>0</v>
      </c>
      <c r="BJ434" s="17" t="s">
        <v>80</v>
      </c>
      <c r="BK434" s="149">
        <f>ROUND(I434*H434,2)</f>
        <v>0</v>
      </c>
      <c r="BL434" s="17" t="s">
        <v>132</v>
      </c>
      <c r="BM434" s="148" t="s">
        <v>1077</v>
      </c>
    </row>
    <row r="435" spans="2:65" s="1" customFormat="1">
      <c r="B435" s="32"/>
      <c r="D435" s="150" t="s">
        <v>134</v>
      </c>
      <c r="F435" s="151" t="s">
        <v>1078</v>
      </c>
      <c r="I435" s="152"/>
      <c r="L435" s="32"/>
      <c r="M435" s="153"/>
      <c r="T435" s="56"/>
      <c r="AT435" s="17" t="s">
        <v>134</v>
      </c>
      <c r="AU435" s="17" t="s">
        <v>80</v>
      </c>
    </row>
    <row r="436" spans="2:65" s="12" customFormat="1">
      <c r="B436" s="157"/>
      <c r="D436" s="150" t="s">
        <v>140</v>
      </c>
      <c r="E436" s="158" t="s">
        <v>1</v>
      </c>
      <c r="F436" s="159" t="s">
        <v>603</v>
      </c>
      <c r="H436" s="160">
        <v>60.34</v>
      </c>
      <c r="I436" s="161"/>
      <c r="L436" s="157"/>
      <c r="M436" s="162"/>
      <c r="T436" s="163"/>
      <c r="AT436" s="158" t="s">
        <v>140</v>
      </c>
      <c r="AU436" s="158" t="s">
        <v>80</v>
      </c>
      <c r="AV436" s="12" t="s">
        <v>82</v>
      </c>
      <c r="AW436" s="12" t="s">
        <v>29</v>
      </c>
      <c r="AX436" s="12" t="s">
        <v>80</v>
      </c>
      <c r="AY436" s="158" t="s">
        <v>125</v>
      </c>
    </row>
    <row r="437" spans="2:65" s="1" customFormat="1" ht="16.5" customHeight="1">
      <c r="B437" s="136"/>
      <c r="C437" s="137" t="s">
        <v>1079</v>
      </c>
      <c r="D437" s="137" t="s">
        <v>127</v>
      </c>
      <c r="E437" s="138" t="s">
        <v>1080</v>
      </c>
      <c r="F437" s="139" t="s">
        <v>1081</v>
      </c>
      <c r="G437" s="140" t="s">
        <v>530</v>
      </c>
      <c r="H437" s="141">
        <v>4.8</v>
      </c>
      <c r="I437" s="142"/>
      <c r="J437" s="143">
        <f>ROUND(I437*H437,2)</f>
        <v>0</v>
      </c>
      <c r="K437" s="139" t="s">
        <v>131</v>
      </c>
      <c r="L437" s="32"/>
      <c r="M437" s="144" t="s">
        <v>1</v>
      </c>
      <c r="N437" s="145" t="s">
        <v>37</v>
      </c>
      <c r="P437" s="146">
        <f>O437*H437</f>
        <v>0</v>
      </c>
      <c r="Q437" s="146">
        <v>1.0492699999999999</v>
      </c>
      <c r="R437" s="146">
        <f>Q437*H437</f>
        <v>5.0364959999999996</v>
      </c>
      <c r="S437" s="146">
        <v>0</v>
      </c>
      <c r="T437" s="147">
        <f>S437*H437</f>
        <v>0</v>
      </c>
      <c r="AR437" s="148" t="s">
        <v>132</v>
      </c>
      <c r="AT437" s="148" t="s">
        <v>127</v>
      </c>
      <c r="AU437" s="148" t="s">
        <v>80</v>
      </c>
      <c r="AY437" s="17" t="s">
        <v>125</v>
      </c>
      <c r="BE437" s="149">
        <f>IF(N437="základní",J437,0)</f>
        <v>0</v>
      </c>
      <c r="BF437" s="149">
        <f>IF(N437="snížená",J437,0)</f>
        <v>0</v>
      </c>
      <c r="BG437" s="149">
        <f>IF(N437="zákl. přenesená",J437,0)</f>
        <v>0</v>
      </c>
      <c r="BH437" s="149">
        <f>IF(N437="sníž. přenesená",J437,0)</f>
        <v>0</v>
      </c>
      <c r="BI437" s="149">
        <f>IF(N437="nulová",J437,0)</f>
        <v>0</v>
      </c>
      <c r="BJ437" s="17" t="s">
        <v>80</v>
      </c>
      <c r="BK437" s="149">
        <f>ROUND(I437*H437,2)</f>
        <v>0</v>
      </c>
      <c r="BL437" s="17" t="s">
        <v>132</v>
      </c>
      <c r="BM437" s="148" t="s">
        <v>1082</v>
      </c>
    </row>
    <row r="438" spans="2:65" s="1" customFormat="1">
      <c r="B438" s="32"/>
      <c r="D438" s="150" t="s">
        <v>134</v>
      </c>
      <c r="F438" s="151" t="s">
        <v>1083</v>
      </c>
      <c r="I438" s="152"/>
      <c r="L438" s="32"/>
      <c r="M438" s="153"/>
      <c r="T438" s="56"/>
      <c r="AT438" s="17" t="s">
        <v>134</v>
      </c>
      <c r="AU438" s="17" t="s">
        <v>80</v>
      </c>
    </row>
    <row r="439" spans="2:65" s="12" customFormat="1">
      <c r="B439" s="157"/>
      <c r="D439" s="150" t="s">
        <v>140</v>
      </c>
      <c r="E439" s="158" t="s">
        <v>1</v>
      </c>
      <c r="F439" s="159" t="s">
        <v>1084</v>
      </c>
      <c r="H439" s="160">
        <v>4.8</v>
      </c>
      <c r="I439" s="161"/>
      <c r="L439" s="157"/>
      <c r="M439" s="162"/>
      <c r="T439" s="163"/>
      <c r="AT439" s="158" t="s">
        <v>140</v>
      </c>
      <c r="AU439" s="158" t="s">
        <v>80</v>
      </c>
      <c r="AV439" s="12" t="s">
        <v>82</v>
      </c>
      <c r="AW439" s="12" t="s">
        <v>29</v>
      </c>
      <c r="AX439" s="12" t="s">
        <v>80</v>
      </c>
      <c r="AY439" s="158" t="s">
        <v>125</v>
      </c>
    </row>
    <row r="440" spans="2:65" s="1" customFormat="1" ht="16.5" customHeight="1">
      <c r="B440" s="136"/>
      <c r="C440" s="137" t="s">
        <v>1085</v>
      </c>
      <c r="D440" s="137" t="s">
        <v>127</v>
      </c>
      <c r="E440" s="138" t="s">
        <v>1086</v>
      </c>
      <c r="F440" s="139" t="s">
        <v>1087</v>
      </c>
      <c r="G440" s="140" t="s">
        <v>130</v>
      </c>
      <c r="H440" s="141">
        <v>41.65</v>
      </c>
      <c r="I440" s="142"/>
      <c r="J440" s="143">
        <f>ROUND(I440*H440,2)</f>
        <v>0</v>
      </c>
      <c r="K440" s="139" t="s">
        <v>131</v>
      </c>
      <c r="L440" s="32"/>
      <c r="M440" s="144" t="s">
        <v>1</v>
      </c>
      <c r="N440" s="145" t="s">
        <v>37</v>
      </c>
      <c r="P440" s="146">
        <f>O440*H440</f>
        <v>0</v>
      </c>
      <c r="Q440" s="146">
        <v>0</v>
      </c>
      <c r="R440" s="146">
        <f>Q440*H440</f>
        <v>0</v>
      </c>
      <c r="S440" s="146">
        <v>0</v>
      </c>
      <c r="T440" s="147">
        <f>S440*H440</f>
        <v>0</v>
      </c>
      <c r="AR440" s="148" t="s">
        <v>984</v>
      </c>
      <c r="AT440" s="148" t="s">
        <v>127</v>
      </c>
      <c r="AU440" s="148" t="s">
        <v>80</v>
      </c>
      <c r="AY440" s="17" t="s">
        <v>125</v>
      </c>
      <c r="BE440" s="149">
        <f>IF(N440="základní",J440,0)</f>
        <v>0</v>
      </c>
      <c r="BF440" s="149">
        <f>IF(N440="snížená",J440,0)</f>
        <v>0</v>
      </c>
      <c r="BG440" s="149">
        <f>IF(N440="zákl. přenesená",J440,0)</f>
        <v>0</v>
      </c>
      <c r="BH440" s="149">
        <f>IF(N440="sníž. přenesená",J440,0)</f>
        <v>0</v>
      </c>
      <c r="BI440" s="149">
        <f>IF(N440="nulová",J440,0)</f>
        <v>0</v>
      </c>
      <c r="BJ440" s="17" t="s">
        <v>80</v>
      </c>
      <c r="BK440" s="149">
        <f>ROUND(I440*H440,2)</f>
        <v>0</v>
      </c>
      <c r="BL440" s="17" t="s">
        <v>984</v>
      </c>
      <c r="BM440" s="148" t="s">
        <v>1088</v>
      </c>
    </row>
    <row r="441" spans="2:65" s="1" customFormat="1">
      <c r="B441" s="32"/>
      <c r="D441" s="150" t="s">
        <v>134</v>
      </c>
      <c r="F441" s="151" t="s">
        <v>1089</v>
      </c>
      <c r="I441" s="152"/>
      <c r="L441" s="32"/>
      <c r="M441" s="153"/>
      <c r="T441" s="56"/>
      <c r="AT441" s="17" t="s">
        <v>134</v>
      </c>
      <c r="AU441" s="17" t="s">
        <v>80</v>
      </c>
    </row>
    <row r="442" spans="2:65" s="12" customFormat="1">
      <c r="B442" s="157"/>
      <c r="D442" s="150" t="s">
        <v>140</v>
      </c>
      <c r="E442" s="158" t="s">
        <v>592</v>
      </c>
      <c r="F442" s="159" t="s">
        <v>1090</v>
      </c>
      <c r="H442" s="160">
        <v>41.65</v>
      </c>
      <c r="I442" s="161"/>
      <c r="L442" s="157"/>
      <c r="M442" s="162"/>
      <c r="T442" s="163"/>
      <c r="AT442" s="158" t="s">
        <v>140</v>
      </c>
      <c r="AU442" s="158" t="s">
        <v>80</v>
      </c>
      <c r="AV442" s="12" t="s">
        <v>82</v>
      </c>
      <c r="AW442" s="12" t="s">
        <v>29</v>
      </c>
      <c r="AX442" s="12" t="s">
        <v>80</v>
      </c>
      <c r="AY442" s="158" t="s">
        <v>125</v>
      </c>
    </row>
    <row r="443" spans="2:65" s="1" customFormat="1" ht="16.5" customHeight="1">
      <c r="B443" s="136"/>
      <c r="C443" s="137" t="s">
        <v>1091</v>
      </c>
      <c r="D443" s="137" t="s">
        <v>127</v>
      </c>
      <c r="E443" s="138" t="s">
        <v>1092</v>
      </c>
      <c r="F443" s="139" t="s">
        <v>1093</v>
      </c>
      <c r="G443" s="140" t="s">
        <v>130</v>
      </c>
      <c r="H443" s="141">
        <v>2.25</v>
      </c>
      <c r="I443" s="142"/>
      <c r="J443" s="143">
        <f>ROUND(I443*H443,2)</f>
        <v>0</v>
      </c>
      <c r="K443" s="139" t="s">
        <v>131</v>
      </c>
      <c r="L443" s="32"/>
      <c r="M443" s="144" t="s">
        <v>1</v>
      </c>
      <c r="N443" s="145" t="s">
        <v>37</v>
      </c>
      <c r="P443" s="146">
        <f>O443*H443</f>
        <v>0</v>
      </c>
      <c r="Q443" s="146">
        <v>5.305E-2</v>
      </c>
      <c r="R443" s="146">
        <f>Q443*H443</f>
        <v>0.1193625</v>
      </c>
      <c r="S443" s="146">
        <v>0</v>
      </c>
      <c r="T443" s="147">
        <f>S443*H443</f>
        <v>0</v>
      </c>
      <c r="AR443" s="148" t="s">
        <v>132</v>
      </c>
      <c r="AT443" s="148" t="s">
        <v>127</v>
      </c>
      <c r="AU443" s="148" t="s">
        <v>80</v>
      </c>
      <c r="AY443" s="17" t="s">
        <v>125</v>
      </c>
      <c r="BE443" s="149">
        <f>IF(N443="základní",J443,0)</f>
        <v>0</v>
      </c>
      <c r="BF443" s="149">
        <f>IF(N443="snížená",J443,0)</f>
        <v>0</v>
      </c>
      <c r="BG443" s="149">
        <f>IF(N443="zákl. přenesená",J443,0)</f>
        <v>0</v>
      </c>
      <c r="BH443" s="149">
        <f>IF(N443="sníž. přenesená",J443,0)</f>
        <v>0</v>
      </c>
      <c r="BI443" s="149">
        <f>IF(N443="nulová",J443,0)</f>
        <v>0</v>
      </c>
      <c r="BJ443" s="17" t="s">
        <v>80</v>
      </c>
      <c r="BK443" s="149">
        <f>ROUND(I443*H443,2)</f>
        <v>0</v>
      </c>
      <c r="BL443" s="17" t="s">
        <v>132</v>
      </c>
      <c r="BM443" s="148" t="s">
        <v>1094</v>
      </c>
    </row>
    <row r="444" spans="2:65" s="1" customFormat="1">
      <c r="B444" s="32"/>
      <c r="D444" s="150" t="s">
        <v>134</v>
      </c>
      <c r="F444" s="151" t="s">
        <v>1095</v>
      </c>
      <c r="I444" s="152"/>
      <c r="L444" s="32"/>
      <c r="M444" s="153"/>
      <c r="T444" s="56"/>
      <c r="AT444" s="17" t="s">
        <v>134</v>
      </c>
      <c r="AU444" s="17" t="s">
        <v>80</v>
      </c>
    </row>
    <row r="445" spans="2:65" s="12" customFormat="1">
      <c r="B445" s="157"/>
      <c r="D445" s="150" t="s">
        <v>140</v>
      </c>
      <c r="E445" s="158" t="s">
        <v>1</v>
      </c>
      <c r="F445" s="159" t="s">
        <v>1096</v>
      </c>
      <c r="H445" s="160">
        <v>2.25</v>
      </c>
      <c r="I445" s="161"/>
      <c r="L445" s="157"/>
      <c r="M445" s="162"/>
      <c r="T445" s="163"/>
      <c r="AT445" s="158" t="s">
        <v>140</v>
      </c>
      <c r="AU445" s="158" t="s">
        <v>80</v>
      </c>
      <c r="AV445" s="12" t="s">
        <v>82</v>
      </c>
      <c r="AW445" s="12" t="s">
        <v>29</v>
      </c>
      <c r="AX445" s="12" t="s">
        <v>80</v>
      </c>
      <c r="AY445" s="158" t="s">
        <v>125</v>
      </c>
    </row>
    <row r="446" spans="2:65" s="1" customFormat="1" ht="16.5" customHeight="1">
      <c r="B446" s="136"/>
      <c r="C446" s="137" t="s">
        <v>1097</v>
      </c>
      <c r="D446" s="137" t="s">
        <v>127</v>
      </c>
      <c r="E446" s="138" t="s">
        <v>1098</v>
      </c>
      <c r="F446" s="139" t="s">
        <v>1099</v>
      </c>
      <c r="G446" s="140" t="s">
        <v>130</v>
      </c>
      <c r="H446" s="141">
        <v>2.25</v>
      </c>
      <c r="I446" s="142"/>
      <c r="J446" s="143">
        <f>ROUND(I446*H446,2)</f>
        <v>0</v>
      </c>
      <c r="K446" s="139" t="s">
        <v>131</v>
      </c>
      <c r="L446" s="32"/>
      <c r="M446" s="144" t="s">
        <v>1</v>
      </c>
      <c r="N446" s="145" t="s">
        <v>37</v>
      </c>
      <c r="P446" s="146">
        <f>O446*H446</f>
        <v>0</v>
      </c>
      <c r="Q446" s="146">
        <v>5.305E-2</v>
      </c>
      <c r="R446" s="146">
        <f>Q446*H446</f>
        <v>0.1193625</v>
      </c>
      <c r="S446" s="146">
        <v>0</v>
      </c>
      <c r="T446" s="147">
        <f>S446*H446</f>
        <v>0</v>
      </c>
      <c r="AR446" s="148" t="s">
        <v>132</v>
      </c>
      <c r="AT446" s="148" t="s">
        <v>127</v>
      </c>
      <c r="AU446" s="148" t="s">
        <v>80</v>
      </c>
      <c r="AY446" s="17" t="s">
        <v>125</v>
      </c>
      <c r="BE446" s="149">
        <f>IF(N446="základní",J446,0)</f>
        <v>0</v>
      </c>
      <c r="BF446" s="149">
        <f>IF(N446="snížená",J446,0)</f>
        <v>0</v>
      </c>
      <c r="BG446" s="149">
        <f>IF(N446="zákl. přenesená",J446,0)</f>
        <v>0</v>
      </c>
      <c r="BH446" s="149">
        <f>IF(N446="sníž. přenesená",J446,0)</f>
        <v>0</v>
      </c>
      <c r="BI446" s="149">
        <f>IF(N446="nulová",J446,0)</f>
        <v>0</v>
      </c>
      <c r="BJ446" s="17" t="s">
        <v>80</v>
      </c>
      <c r="BK446" s="149">
        <f>ROUND(I446*H446,2)</f>
        <v>0</v>
      </c>
      <c r="BL446" s="17" t="s">
        <v>132</v>
      </c>
      <c r="BM446" s="148" t="s">
        <v>1100</v>
      </c>
    </row>
    <row r="447" spans="2:65" s="1" customFormat="1">
      <c r="B447" s="32"/>
      <c r="D447" s="150" t="s">
        <v>134</v>
      </c>
      <c r="F447" s="151" t="s">
        <v>1101</v>
      </c>
      <c r="I447" s="152"/>
      <c r="L447" s="32"/>
      <c r="M447" s="153"/>
      <c r="T447" s="56"/>
      <c r="AT447" s="17" t="s">
        <v>134</v>
      </c>
      <c r="AU447" s="17" t="s">
        <v>80</v>
      </c>
    </row>
    <row r="448" spans="2:65" s="12" customFormat="1">
      <c r="B448" s="157"/>
      <c r="D448" s="150" t="s">
        <v>140</v>
      </c>
      <c r="E448" s="158" t="s">
        <v>1</v>
      </c>
      <c r="F448" s="159" t="s">
        <v>1096</v>
      </c>
      <c r="H448" s="160">
        <v>2.25</v>
      </c>
      <c r="I448" s="161"/>
      <c r="L448" s="157"/>
      <c r="M448" s="162"/>
      <c r="T448" s="163"/>
      <c r="AT448" s="158" t="s">
        <v>140</v>
      </c>
      <c r="AU448" s="158" t="s">
        <v>80</v>
      </c>
      <c r="AV448" s="12" t="s">
        <v>82</v>
      </c>
      <c r="AW448" s="12" t="s">
        <v>29</v>
      </c>
      <c r="AX448" s="12" t="s">
        <v>80</v>
      </c>
      <c r="AY448" s="158" t="s">
        <v>125</v>
      </c>
    </row>
    <row r="449" spans="2:65" s="1" customFormat="1" ht="16.5" customHeight="1">
      <c r="B449" s="136"/>
      <c r="C449" s="137" t="s">
        <v>1102</v>
      </c>
      <c r="D449" s="137" t="s">
        <v>127</v>
      </c>
      <c r="E449" s="138" t="s">
        <v>1103</v>
      </c>
      <c r="F449" s="139" t="s">
        <v>1104</v>
      </c>
      <c r="G449" s="140" t="s">
        <v>194</v>
      </c>
      <c r="H449" s="141">
        <v>3.51</v>
      </c>
      <c r="I449" s="142"/>
      <c r="J449" s="143">
        <f>ROUND(I449*H449,2)</f>
        <v>0</v>
      </c>
      <c r="K449" s="139" t="s">
        <v>131</v>
      </c>
      <c r="L449" s="32"/>
      <c r="M449" s="144" t="s">
        <v>1</v>
      </c>
      <c r="N449" s="145" t="s">
        <v>37</v>
      </c>
      <c r="P449" s="146">
        <f>O449*H449</f>
        <v>0</v>
      </c>
      <c r="Q449" s="146">
        <v>0</v>
      </c>
      <c r="R449" s="146">
        <f>Q449*H449</f>
        <v>0</v>
      </c>
      <c r="S449" s="146">
        <v>0</v>
      </c>
      <c r="T449" s="147">
        <f>S449*H449</f>
        <v>0</v>
      </c>
      <c r="AR449" s="148" t="s">
        <v>132</v>
      </c>
      <c r="AT449" s="148" t="s">
        <v>127</v>
      </c>
      <c r="AU449" s="148" t="s">
        <v>80</v>
      </c>
      <c r="AY449" s="17" t="s">
        <v>125</v>
      </c>
      <c r="BE449" s="149">
        <f>IF(N449="základní",J449,0)</f>
        <v>0</v>
      </c>
      <c r="BF449" s="149">
        <f>IF(N449="snížená",J449,0)</f>
        <v>0</v>
      </c>
      <c r="BG449" s="149">
        <f>IF(N449="zákl. přenesená",J449,0)</f>
        <v>0</v>
      </c>
      <c r="BH449" s="149">
        <f>IF(N449="sníž. přenesená",J449,0)</f>
        <v>0</v>
      </c>
      <c r="BI449" s="149">
        <f>IF(N449="nulová",J449,0)</f>
        <v>0</v>
      </c>
      <c r="BJ449" s="17" t="s">
        <v>80</v>
      </c>
      <c r="BK449" s="149">
        <f>ROUND(I449*H449,2)</f>
        <v>0</v>
      </c>
      <c r="BL449" s="17" t="s">
        <v>132</v>
      </c>
      <c r="BM449" s="148" t="s">
        <v>1105</v>
      </c>
    </row>
    <row r="450" spans="2:65" s="1" customFormat="1">
      <c r="B450" s="32"/>
      <c r="D450" s="150" t="s">
        <v>134</v>
      </c>
      <c r="F450" s="151" t="s">
        <v>1106</v>
      </c>
      <c r="I450" s="152"/>
      <c r="L450" s="32"/>
      <c r="M450" s="153"/>
      <c r="T450" s="56"/>
      <c r="AT450" s="17" t="s">
        <v>134</v>
      </c>
      <c r="AU450" s="17" t="s">
        <v>80</v>
      </c>
    </row>
    <row r="451" spans="2:65" s="12" customFormat="1">
      <c r="B451" s="157"/>
      <c r="D451" s="150" t="s">
        <v>140</v>
      </c>
      <c r="E451" s="158" t="s">
        <v>594</v>
      </c>
      <c r="F451" s="159" t="s">
        <v>1107</v>
      </c>
      <c r="H451" s="160">
        <v>3.51</v>
      </c>
      <c r="I451" s="161"/>
      <c r="L451" s="157"/>
      <c r="M451" s="162"/>
      <c r="T451" s="163"/>
      <c r="AT451" s="158" t="s">
        <v>140</v>
      </c>
      <c r="AU451" s="158" t="s">
        <v>80</v>
      </c>
      <c r="AV451" s="12" t="s">
        <v>82</v>
      </c>
      <c r="AW451" s="12" t="s">
        <v>29</v>
      </c>
      <c r="AX451" s="12" t="s">
        <v>80</v>
      </c>
      <c r="AY451" s="158" t="s">
        <v>125</v>
      </c>
    </row>
    <row r="452" spans="2:65" s="1" customFormat="1" ht="16.5" customHeight="1">
      <c r="B452" s="136"/>
      <c r="C452" s="171" t="s">
        <v>1108</v>
      </c>
      <c r="D452" s="171" t="s">
        <v>217</v>
      </c>
      <c r="E452" s="172" t="s">
        <v>1109</v>
      </c>
      <c r="F452" s="173" t="s">
        <v>1110</v>
      </c>
      <c r="G452" s="174" t="s">
        <v>194</v>
      </c>
      <c r="H452" s="175">
        <v>45.16</v>
      </c>
      <c r="I452" s="176"/>
      <c r="J452" s="177">
        <f>ROUND(I452*H452,2)</f>
        <v>0</v>
      </c>
      <c r="K452" s="139" t="s">
        <v>131</v>
      </c>
      <c r="L452" s="178"/>
      <c r="M452" s="179" t="s">
        <v>1</v>
      </c>
      <c r="N452" s="180" t="s">
        <v>37</v>
      </c>
      <c r="P452" s="146">
        <f>O452*H452</f>
        <v>0</v>
      </c>
      <c r="Q452" s="146">
        <v>2.234</v>
      </c>
      <c r="R452" s="146">
        <f>Q452*H452</f>
        <v>100.88744</v>
      </c>
      <c r="S452" s="146">
        <v>0</v>
      </c>
      <c r="T452" s="147">
        <f>S452*H452</f>
        <v>0</v>
      </c>
      <c r="AR452" s="148" t="s">
        <v>191</v>
      </c>
      <c r="AT452" s="148" t="s">
        <v>217</v>
      </c>
      <c r="AU452" s="148" t="s">
        <v>80</v>
      </c>
      <c r="AY452" s="17" t="s">
        <v>125</v>
      </c>
      <c r="BE452" s="149">
        <f>IF(N452="základní",J452,0)</f>
        <v>0</v>
      </c>
      <c r="BF452" s="149">
        <f>IF(N452="snížená",J452,0)</f>
        <v>0</v>
      </c>
      <c r="BG452" s="149">
        <f>IF(N452="zákl. přenesená",J452,0)</f>
        <v>0</v>
      </c>
      <c r="BH452" s="149">
        <f>IF(N452="sníž. přenesená",J452,0)</f>
        <v>0</v>
      </c>
      <c r="BI452" s="149">
        <f>IF(N452="nulová",J452,0)</f>
        <v>0</v>
      </c>
      <c r="BJ452" s="17" t="s">
        <v>80</v>
      </c>
      <c r="BK452" s="149">
        <f>ROUND(I452*H452,2)</f>
        <v>0</v>
      </c>
      <c r="BL452" s="17" t="s">
        <v>132</v>
      </c>
      <c r="BM452" s="148" t="s">
        <v>1111</v>
      </c>
    </row>
    <row r="453" spans="2:65" s="1" customFormat="1">
      <c r="B453" s="32"/>
      <c r="D453" s="150" t="s">
        <v>134</v>
      </c>
      <c r="F453" s="151" t="s">
        <v>1110</v>
      </c>
      <c r="I453" s="152"/>
      <c r="L453" s="32"/>
      <c r="M453" s="153"/>
      <c r="T453" s="56"/>
      <c r="AT453" s="17" t="s">
        <v>134</v>
      </c>
      <c r="AU453" s="17" t="s">
        <v>80</v>
      </c>
    </row>
    <row r="454" spans="2:65" s="12" customFormat="1">
      <c r="B454" s="157"/>
      <c r="D454" s="150" t="s">
        <v>140</v>
      </c>
      <c r="E454" s="158" t="s">
        <v>1</v>
      </c>
      <c r="F454" s="159" t="s">
        <v>592</v>
      </c>
      <c r="H454" s="160">
        <v>41.65</v>
      </c>
      <c r="I454" s="161"/>
      <c r="L454" s="157"/>
      <c r="M454" s="162"/>
      <c r="T454" s="163"/>
      <c r="AT454" s="158" t="s">
        <v>140</v>
      </c>
      <c r="AU454" s="158" t="s">
        <v>80</v>
      </c>
      <c r="AV454" s="12" t="s">
        <v>82</v>
      </c>
      <c r="AW454" s="12" t="s">
        <v>29</v>
      </c>
      <c r="AX454" s="12" t="s">
        <v>72</v>
      </c>
      <c r="AY454" s="158" t="s">
        <v>125</v>
      </c>
    </row>
    <row r="455" spans="2:65" s="12" customFormat="1">
      <c r="B455" s="157"/>
      <c r="D455" s="150" t="s">
        <v>140</v>
      </c>
      <c r="E455" s="158" t="s">
        <v>1</v>
      </c>
      <c r="F455" s="159" t="s">
        <v>1112</v>
      </c>
      <c r="H455" s="160">
        <v>3.51</v>
      </c>
      <c r="I455" s="161"/>
      <c r="L455" s="157"/>
      <c r="M455" s="162"/>
      <c r="T455" s="163"/>
      <c r="AT455" s="158" t="s">
        <v>140</v>
      </c>
      <c r="AU455" s="158" t="s">
        <v>80</v>
      </c>
      <c r="AV455" s="12" t="s">
        <v>82</v>
      </c>
      <c r="AW455" s="12" t="s">
        <v>29</v>
      </c>
      <c r="AX455" s="12" t="s">
        <v>72</v>
      </c>
      <c r="AY455" s="158" t="s">
        <v>125</v>
      </c>
    </row>
    <row r="456" spans="2:65" s="13" customFormat="1">
      <c r="B456" s="164"/>
      <c r="D456" s="150" t="s">
        <v>140</v>
      </c>
      <c r="E456" s="165" t="s">
        <v>1</v>
      </c>
      <c r="F456" s="166" t="s">
        <v>142</v>
      </c>
      <c r="H456" s="167">
        <v>45.16</v>
      </c>
      <c r="I456" s="168"/>
      <c r="L456" s="164"/>
      <c r="M456" s="169"/>
      <c r="T456" s="170"/>
      <c r="AT456" s="165" t="s">
        <v>140</v>
      </c>
      <c r="AU456" s="165" t="s">
        <v>80</v>
      </c>
      <c r="AV456" s="13" t="s">
        <v>132</v>
      </c>
      <c r="AW456" s="13" t="s">
        <v>29</v>
      </c>
      <c r="AX456" s="13" t="s">
        <v>80</v>
      </c>
      <c r="AY456" s="165" t="s">
        <v>125</v>
      </c>
    </row>
    <row r="457" spans="2:65" s="11" customFormat="1" ht="25.9" customHeight="1">
      <c r="B457" s="124"/>
      <c r="D457" s="125" t="s">
        <v>71</v>
      </c>
      <c r="E457" s="126" t="s">
        <v>1113</v>
      </c>
      <c r="F457" s="126" t="s">
        <v>1114</v>
      </c>
      <c r="I457" s="127"/>
      <c r="J457" s="128">
        <f>BK457</f>
        <v>0</v>
      </c>
      <c r="L457" s="124"/>
      <c r="M457" s="129"/>
      <c r="P457" s="130">
        <f>SUM(P458:P465)</f>
        <v>0</v>
      </c>
      <c r="R457" s="130">
        <f>SUM(R458:R465)</f>
        <v>0</v>
      </c>
      <c r="T457" s="131">
        <f>SUM(T458:T465)</f>
        <v>0</v>
      </c>
      <c r="AR457" s="125" t="s">
        <v>132</v>
      </c>
      <c r="AT457" s="132" t="s">
        <v>71</v>
      </c>
      <c r="AU457" s="132" t="s">
        <v>72</v>
      </c>
      <c r="AY457" s="125" t="s">
        <v>125</v>
      </c>
      <c r="BK457" s="133">
        <f>SUM(BK458:BK465)</f>
        <v>0</v>
      </c>
    </row>
    <row r="458" spans="2:65" s="1" customFormat="1" ht="16.5" customHeight="1">
      <c r="B458" s="136"/>
      <c r="C458" s="137" t="s">
        <v>1115</v>
      </c>
      <c r="D458" s="137" t="s">
        <v>127</v>
      </c>
      <c r="E458" s="138" t="s">
        <v>1116</v>
      </c>
      <c r="F458" s="139" t="s">
        <v>1117</v>
      </c>
      <c r="G458" s="140" t="s">
        <v>946</v>
      </c>
      <c r="H458" s="141">
        <v>1</v>
      </c>
      <c r="I458" s="142"/>
      <c r="J458" s="143">
        <f>ROUND(I458*H458,2)</f>
        <v>0</v>
      </c>
      <c r="K458" s="139" t="s">
        <v>131</v>
      </c>
      <c r="L458" s="32"/>
      <c r="M458" s="144" t="s">
        <v>1</v>
      </c>
      <c r="N458" s="145" t="s">
        <v>37</v>
      </c>
      <c r="P458" s="146">
        <f>O458*H458</f>
        <v>0</v>
      </c>
      <c r="Q458" s="146">
        <v>0</v>
      </c>
      <c r="R458" s="146">
        <f>Q458*H458</f>
        <v>0</v>
      </c>
      <c r="S458" s="146">
        <v>0</v>
      </c>
      <c r="T458" s="147">
        <f>S458*H458</f>
        <v>0</v>
      </c>
      <c r="AR458" s="148" t="s">
        <v>132</v>
      </c>
      <c r="AT458" s="148" t="s">
        <v>127</v>
      </c>
      <c r="AU458" s="148" t="s">
        <v>80</v>
      </c>
      <c r="AY458" s="17" t="s">
        <v>125</v>
      </c>
      <c r="BE458" s="149">
        <f>IF(N458="základní",J458,0)</f>
        <v>0</v>
      </c>
      <c r="BF458" s="149">
        <f>IF(N458="snížená",J458,0)</f>
        <v>0</v>
      </c>
      <c r="BG458" s="149">
        <f>IF(N458="zákl. přenesená",J458,0)</f>
        <v>0</v>
      </c>
      <c r="BH458" s="149">
        <f>IF(N458="sníž. přenesená",J458,0)</f>
        <v>0</v>
      </c>
      <c r="BI458" s="149">
        <f>IF(N458="nulová",J458,0)</f>
        <v>0</v>
      </c>
      <c r="BJ458" s="17" t="s">
        <v>80</v>
      </c>
      <c r="BK458" s="149">
        <f>ROUND(I458*H458,2)</f>
        <v>0</v>
      </c>
      <c r="BL458" s="17" t="s">
        <v>132</v>
      </c>
      <c r="BM458" s="148" t="s">
        <v>1118</v>
      </c>
    </row>
    <row r="459" spans="2:65" s="1" customFormat="1">
      <c r="B459" s="32"/>
      <c r="D459" s="150" t="s">
        <v>134</v>
      </c>
      <c r="F459" s="151" t="s">
        <v>1117</v>
      </c>
      <c r="I459" s="152"/>
      <c r="L459" s="32"/>
      <c r="M459" s="153"/>
      <c r="T459" s="56"/>
      <c r="AT459" s="17" t="s">
        <v>134</v>
      </c>
      <c r="AU459" s="17" t="s">
        <v>80</v>
      </c>
    </row>
    <row r="460" spans="2:65" s="1" customFormat="1" ht="16.5" customHeight="1">
      <c r="B460" s="136"/>
      <c r="C460" s="137" t="s">
        <v>1119</v>
      </c>
      <c r="D460" s="137" t="s">
        <v>127</v>
      </c>
      <c r="E460" s="138" t="s">
        <v>1120</v>
      </c>
      <c r="F460" s="139" t="s">
        <v>1121</v>
      </c>
      <c r="G460" s="140" t="s">
        <v>946</v>
      </c>
      <c r="H460" s="141">
        <v>1</v>
      </c>
      <c r="I460" s="142"/>
      <c r="J460" s="143">
        <f>ROUND(I460*H460,2)</f>
        <v>0</v>
      </c>
      <c r="K460" s="139" t="s">
        <v>131</v>
      </c>
      <c r="L460" s="32"/>
      <c r="M460" s="144" t="s">
        <v>1</v>
      </c>
      <c r="N460" s="145" t="s">
        <v>37</v>
      </c>
      <c r="P460" s="146">
        <f>O460*H460</f>
        <v>0</v>
      </c>
      <c r="Q460" s="146">
        <v>0</v>
      </c>
      <c r="R460" s="146">
        <f>Q460*H460</f>
        <v>0</v>
      </c>
      <c r="S460" s="146">
        <v>0</v>
      </c>
      <c r="T460" s="147">
        <f>S460*H460</f>
        <v>0</v>
      </c>
      <c r="AR460" s="148" t="s">
        <v>132</v>
      </c>
      <c r="AT460" s="148" t="s">
        <v>127</v>
      </c>
      <c r="AU460" s="148" t="s">
        <v>80</v>
      </c>
      <c r="AY460" s="17" t="s">
        <v>125</v>
      </c>
      <c r="BE460" s="149">
        <f>IF(N460="základní",J460,0)</f>
        <v>0</v>
      </c>
      <c r="BF460" s="149">
        <f>IF(N460="snížená",J460,0)</f>
        <v>0</v>
      </c>
      <c r="BG460" s="149">
        <f>IF(N460="zákl. přenesená",J460,0)</f>
        <v>0</v>
      </c>
      <c r="BH460" s="149">
        <f>IF(N460="sníž. přenesená",J460,0)</f>
        <v>0</v>
      </c>
      <c r="BI460" s="149">
        <f>IF(N460="nulová",J460,0)</f>
        <v>0</v>
      </c>
      <c r="BJ460" s="17" t="s">
        <v>80</v>
      </c>
      <c r="BK460" s="149">
        <f>ROUND(I460*H460,2)</f>
        <v>0</v>
      </c>
      <c r="BL460" s="17" t="s">
        <v>132</v>
      </c>
      <c r="BM460" s="148" t="s">
        <v>1122</v>
      </c>
    </row>
    <row r="461" spans="2:65" s="1" customFormat="1">
      <c r="B461" s="32"/>
      <c r="D461" s="150" t="s">
        <v>134</v>
      </c>
      <c r="F461" s="151" t="s">
        <v>1121</v>
      </c>
      <c r="I461" s="152"/>
      <c r="L461" s="32"/>
      <c r="M461" s="153"/>
      <c r="T461" s="56"/>
      <c r="AT461" s="17" t="s">
        <v>134</v>
      </c>
      <c r="AU461" s="17" t="s">
        <v>80</v>
      </c>
    </row>
    <row r="462" spans="2:65" s="1" customFormat="1" ht="16.5" customHeight="1">
      <c r="B462" s="136"/>
      <c r="C462" s="137" t="s">
        <v>1123</v>
      </c>
      <c r="D462" s="137" t="s">
        <v>127</v>
      </c>
      <c r="E462" s="138" t="s">
        <v>1124</v>
      </c>
      <c r="F462" s="139" t="s">
        <v>1121</v>
      </c>
      <c r="G462" s="140" t="s">
        <v>946</v>
      </c>
      <c r="H462" s="141">
        <v>1</v>
      </c>
      <c r="I462" s="142"/>
      <c r="J462" s="143">
        <f>ROUND(I462*H462,2)</f>
        <v>0</v>
      </c>
      <c r="K462" s="139" t="s">
        <v>131</v>
      </c>
      <c r="L462" s="32"/>
      <c r="M462" s="144" t="s">
        <v>1</v>
      </c>
      <c r="N462" s="145" t="s">
        <v>37</v>
      </c>
      <c r="P462" s="146">
        <f>O462*H462</f>
        <v>0</v>
      </c>
      <c r="Q462" s="146">
        <v>0</v>
      </c>
      <c r="R462" s="146">
        <f>Q462*H462</f>
        <v>0</v>
      </c>
      <c r="S462" s="146">
        <v>0</v>
      </c>
      <c r="T462" s="147">
        <f>S462*H462</f>
        <v>0</v>
      </c>
      <c r="AR462" s="148" t="s">
        <v>132</v>
      </c>
      <c r="AT462" s="148" t="s">
        <v>127</v>
      </c>
      <c r="AU462" s="148" t="s">
        <v>80</v>
      </c>
      <c r="AY462" s="17" t="s">
        <v>125</v>
      </c>
      <c r="BE462" s="149">
        <f>IF(N462="základní",J462,0)</f>
        <v>0</v>
      </c>
      <c r="BF462" s="149">
        <f>IF(N462="snížená",J462,0)</f>
        <v>0</v>
      </c>
      <c r="BG462" s="149">
        <f>IF(N462="zákl. přenesená",J462,0)</f>
        <v>0</v>
      </c>
      <c r="BH462" s="149">
        <f>IF(N462="sníž. přenesená",J462,0)</f>
        <v>0</v>
      </c>
      <c r="BI462" s="149">
        <f>IF(N462="nulová",J462,0)</f>
        <v>0</v>
      </c>
      <c r="BJ462" s="17" t="s">
        <v>80</v>
      </c>
      <c r="BK462" s="149">
        <f>ROUND(I462*H462,2)</f>
        <v>0</v>
      </c>
      <c r="BL462" s="17" t="s">
        <v>132</v>
      </c>
      <c r="BM462" s="148" t="s">
        <v>1125</v>
      </c>
    </row>
    <row r="463" spans="2:65" s="1" customFormat="1">
      <c r="B463" s="32"/>
      <c r="D463" s="150" t="s">
        <v>134</v>
      </c>
      <c r="F463" s="151" t="s">
        <v>1121</v>
      </c>
      <c r="I463" s="152"/>
      <c r="L463" s="32"/>
      <c r="M463" s="153"/>
      <c r="T463" s="56"/>
      <c r="AT463" s="17" t="s">
        <v>134</v>
      </c>
      <c r="AU463" s="17" t="s">
        <v>80</v>
      </c>
    </row>
    <row r="464" spans="2:65" s="1" customFormat="1" ht="16.5" customHeight="1">
      <c r="B464" s="136"/>
      <c r="C464" s="137" t="s">
        <v>1126</v>
      </c>
      <c r="D464" s="137" t="s">
        <v>127</v>
      </c>
      <c r="E464" s="138" t="s">
        <v>1127</v>
      </c>
      <c r="F464" s="139" t="s">
        <v>1128</v>
      </c>
      <c r="G464" s="140" t="s">
        <v>946</v>
      </c>
      <c r="H464" s="141">
        <v>1</v>
      </c>
      <c r="I464" s="142"/>
      <c r="J464" s="143">
        <f>ROUND(I464*H464,2)</f>
        <v>0</v>
      </c>
      <c r="K464" s="139" t="s">
        <v>131</v>
      </c>
      <c r="L464" s="32"/>
      <c r="M464" s="144" t="s">
        <v>1</v>
      </c>
      <c r="N464" s="145" t="s">
        <v>37</v>
      </c>
      <c r="P464" s="146">
        <f>O464*H464</f>
        <v>0</v>
      </c>
      <c r="Q464" s="146">
        <v>0</v>
      </c>
      <c r="R464" s="146">
        <f>Q464*H464</f>
        <v>0</v>
      </c>
      <c r="S464" s="146">
        <v>0</v>
      </c>
      <c r="T464" s="147">
        <f>S464*H464</f>
        <v>0</v>
      </c>
      <c r="AR464" s="148" t="s">
        <v>132</v>
      </c>
      <c r="AT464" s="148" t="s">
        <v>127</v>
      </c>
      <c r="AU464" s="148" t="s">
        <v>80</v>
      </c>
      <c r="AY464" s="17" t="s">
        <v>125</v>
      </c>
      <c r="BE464" s="149">
        <f>IF(N464="základní",J464,0)</f>
        <v>0</v>
      </c>
      <c r="BF464" s="149">
        <f>IF(N464="snížená",J464,0)</f>
        <v>0</v>
      </c>
      <c r="BG464" s="149">
        <f>IF(N464="zákl. přenesená",J464,0)</f>
        <v>0</v>
      </c>
      <c r="BH464" s="149">
        <f>IF(N464="sníž. přenesená",J464,0)</f>
        <v>0</v>
      </c>
      <c r="BI464" s="149">
        <f>IF(N464="nulová",J464,0)</f>
        <v>0</v>
      </c>
      <c r="BJ464" s="17" t="s">
        <v>80</v>
      </c>
      <c r="BK464" s="149">
        <f>ROUND(I464*H464,2)</f>
        <v>0</v>
      </c>
      <c r="BL464" s="17" t="s">
        <v>132</v>
      </c>
      <c r="BM464" s="148" t="s">
        <v>1129</v>
      </c>
    </row>
    <row r="465" spans="2:65" s="1" customFormat="1">
      <c r="B465" s="32"/>
      <c r="D465" s="150" t="s">
        <v>134</v>
      </c>
      <c r="F465" s="151" t="s">
        <v>1128</v>
      </c>
      <c r="I465" s="152"/>
      <c r="L465" s="32"/>
      <c r="M465" s="153"/>
      <c r="T465" s="56"/>
      <c r="AT465" s="17" t="s">
        <v>134</v>
      </c>
      <c r="AU465" s="17" t="s">
        <v>80</v>
      </c>
    </row>
    <row r="466" spans="2:65" s="11" customFormat="1" ht="25.9" customHeight="1">
      <c r="B466" s="124"/>
      <c r="D466" s="125" t="s">
        <v>71</v>
      </c>
      <c r="E466" s="126" t="s">
        <v>1130</v>
      </c>
      <c r="F466" s="126" t="s">
        <v>1131</v>
      </c>
      <c r="I466" s="127"/>
      <c r="J466" s="128">
        <f>BK466</f>
        <v>0</v>
      </c>
      <c r="L466" s="124"/>
      <c r="M466" s="129"/>
      <c r="P466" s="130">
        <f>SUM(P467:P468)</f>
        <v>0</v>
      </c>
      <c r="R466" s="130">
        <f>SUM(R467:R468)</f>
        <v>0</v>
      </c>
      <c r="T466" s="131">
        <f>SUM(T467:T468)</f>
        <v>0</v>
      </c>
      <c r="AR466" s="125" t="s">
        <v>132</v>
      </c>
      <c r="AT466" s="132" t="s">
        <v>71</v>
      </c>
      <c r="AU466" s="132" t="s">
        <v>72</v>
      </c>
      <c r="AY466" s="125" t="s">
        <v>125</v>
      </c>
      <c r="BK466" s="133">
        <f>SUM(BK467:BK468)</f>
        <v>0</v>
      </c>
    </row>
    <row r="467" spans="2:65" s="1" customFormat="1" ht="16.5" customHeight="1">
      <c r="B467" s="136"/>
      <c r="C467" s="137" t="s">
        <v>1132</v>
      </c>
      <c r="D467" s="137" t="s">
        <v>127</v>
      </c>
      <c r="E467" s="138" t="s">
        <v>1133</v>
      </c>
      <c r="F467" s="139" t="s">
        <v>1134</v>
      </c>
      <c r="G467" s="140" t="s">
        <v>946</v>
      </c>
      <c r="H467" s="141">
        <v>1</v>
      </c>
      <c r="I467" s="142"/>
      <c r="J467" s="143">
        <f>ROUND(I467*H467,2)</f>
        <v>0</v>
      </c>
      <c r="K467" s="139" t="s">
        <v>131</v>
      </c>
      <c r="L467" s="32"/>
      <c r="M467" s="144" t="s">
        <v>1</v>
      </c>
      <c r="N467" s="145" t="s">
        <v>37</v>
      </c>
      <c r="P467" s="146">
        <f>O467*H467</f>
        <v>0</v>
      </c>
      <c r="Q467" s="146">
        <v>0</v>
      </c>
      <c r="R467" s="146">
        <f>Q467*H467</f>
        <v>0</v>
      </c>
      <c r="S467" s="146">
        <v>0</v>
      </c>
      <c r="T467" s="147">
        <f>S467*H467</f>
        <v>0</v>
      </c>
      <c r="AR467" s="148" t="s">
        <v>132</v>
      </c>
      <c r="AT467" s="148" t="s">
        <v>127</v>
      </c>
      <c r="AU467" s="148" t="s">
        <v>80</v>
      </c>
      <c r="AY467" s="17" t="s">
        <v>125</v>
      </c>
      <c r="BE467" s="149">
        <f>IF(N467="základní",J467,0)</f>
        <v>0</v>
      </c>
      <c r="BF467" s="149">
        <f>IF(N467="snížená",J467,0)</f>
        <v>0</v>
      </c>
      <c r="BG467" s="149">
        <f>IF(N467="zákl. přenesená",J467,0)</f>
        <v>0</v>
      </c>
      <c r="BH467" s="149">
        <f>IF(N467="sníž. přenesená",J467,0)</f>
        <v>0</v>
      </c>
      <c r="BI467" s="149">
        <f>IF(N467="nulová",J467,0)</f>
        <v>0</v>
      </c>
      <c r="BJ467" s="17" t="s">
        <v>80</v>
      </c>
      <c r="BK467" s="149">
        <f>ROUND(I467*H467,2)</f>
        <v>0</v>
      </c>
      <c r="BL467" s="17" t="s">
        <v>132</v>
      </c>
      <c r="BM467" s="148" t="s">
        <v>1135</v>
      </c>
    </row>
    <row r="468" spans="2:65" s="1" customFormat="1">
      <c r="B468" s="32"/>
      <c r="D468" s="150" t="s">
        <v>134</v>
      </c>
      <c r="F468" s="151" t="s">
        <v>1134</v>
      </c>
      <c r="I468" s="152"/>
      <c r="L468" s="32"/>
      <c r="M468" s="153"/>
      <c r="T468" s="56"/>
      <c r="AT468" s="17" t="s">
        <v>134</v>
      </c>
      <c r="AU468" s="17" t="s">
        <v>80</v>
      </c>
    </row>
    <row r="469" spans="2:65" s="11" customFormat="1" ht="25.9" customHeight="1">
      <c r="B469" s="124"/>
      <c r="D469" s="125" t="s">
        <v>71</v>
      </c>
      <c r="E469" s="126" t="s">
        <v>1136</v>
      </c>
      <c r="F469" s="126" t="s">
        <v>1137</v>
      </c>
      <c r="I469" s="127"/>
      <c r="J469" s="128">
        <f>BK469</f>
        <v>0</v>
      </c>
      <c r="L469" s="124"/>
      <c r="M469" s="129"/>
      <c r="P469" s="130">
        <f>SUM(P470:P498)</f>
        <v>0</v>
      </c>
      <c r="R469" s="130">
        <f>SUM(R470:R498)</f>
        <v>309.8184</v>
      </c>
      <c r="T469" s="131">
        <f>SUM(T470:T498)</f>
        <v>0</v>
      </c>
      <c r="AR469" s="125" t="s">
        <v>132</v>
      </c>
      <c r="AT469" s="132" t="s">
        <v>71</v>
      </c>
      <c r="AU469" s="132" t="s">
        <v>72</v>
      </c>
      <c r="AY469" s="125" t="s">
        <v>125</v>
      </c>
      <c r="BK469" s="133">
        <f>SUM(BK470:BK498)</f>
        <v>0</v>
      </c>
    </row>
    <row r="470" spans="2:65" s="1" customFormat="1" ht="16.5" customHeight="1">
      <c r="B470" s="136"/>
      <c r="C470" s="137" t="s">
        <v>1138</v>
      </c>
      <c r="D470" s="137" t="s">
        <v>127</v>
      </c>
      <c r="E470" s="138" t="s">
        <v>1139</v>
      </c>
      <c r="F470" s="139" t="s">
        <v>1140</v>
      </c>
      <c r="G470" s="140" t="s">
        <v>1141</v>
      </c>
      <c r="H470" s="141">
        <v>80</v>
      </c>
      <c r="I470" s="142"/>
      <c r="J470" s="143">
        <f>ROUND(I470*H470,2)</f>
        <v>0</v>
      </c>
      <c r="K470" s="139" t="s">
        <v>131</v>
      </c>
      <c r="L470" s="32"/>
      <c r="M470" s="144" t="s">
        <v>1</v>
      </c>
      <c r="N470" s="145" t="s">
        <v>37</v>
      </c>
      <c r="P470" s="146">
        <f>O470*H470</f>
        <v>0</v>
      </c>
      <c r="Q470" s="146">
        <v>3.0000000000000001E-5</v>
      </c>
      <c r="R470" s="146">
        <f>Q470*H470</f>
        <v>2.4000000000000002E-3</v>
      </c>
      <c r="S470" s="146">
        <v>0</v>
      </c>
      <c r="T470" s="147">
        <f>S470*H470</f>
        <v>0</v>
      </c>
      <c r="AR470" s="148" t="s">
        <v>984</v>
      </c>
      <c r="AT470" s="148" t="s">
        <v>127</v>
      </c>
      <c r="AU470" s="148" t="s">
        <v>80</v>
      </c>
      <c r="AY470" s="17" t="s">
        <v>125</v>
      </c>
      <c r="BE470" s="149">
        <f>IF(N470="základní",J470,0)</f>
        <v>0</v>
      </c>
      <c r="BF470" s="149">
        <f>IF(N470="snížená",J470,0)</f>
        <v>0</v>
      </c>
      <c r="BG470" s="149">
        <f>IF(N470="zákl. přenesená",J470,0)</f>
        <v>0</v>
      </c>
      <c r="BH470" s="149">
        <f>IF(N470="sníž. přenesená",J470,0)</f>
        <v>0</v>
      </c>
      <c r="BI470" s="149">
        <f>IF(N470="nulová",J470,0)</f>
        <v>0</v>
      </c>
      <c r="BJ470" s="17" t="s">
        <v>80</v>
      </c>
      <c r="BK470" s="149">
        <f>ROUND(I470*H470,2)</f>
        <v>0</v>
      </c>
      <c r="BL470" s="17" t="s">
        <v>984</v>
      </c>
      <c r="BM470" s="148" t="s">
        <v>1142</v>
      </c>
    </row>
    <row r="471" spans="2:65" s="1" customFormat="1">
      <c r="B471" s="32"/>
      <c r="D471" s="150" t="s">
        <v>134</v>
      </c>
      <c r="F471" s="151" t="s">
        <v>1143</v>
      </c>
      <c r="I471" s="152"/>
      <c r="L471" s="32"/>
      <c r="M471" s="153"/>
      <c r="T471" s="56"/>
      <c r="AT471" s="17" t="s">
        <v>134</v>
      </c>
      <c r="AU471" s="17" t="s">
        <v>80</v>
      </c>
    </row>
    <row r="472" spans="2:65" s="12" customFormat="1">
      <c r="B472" s="157"/>
      <c r="D472" s="150" t="s">
        <v>140</v>
      </c>
      <c r="E472" s="158" t="s">
        <v>1</v>
      </c>
      <c r="F472" s="159" t="s">
        <v>1144</v>
      </c>
      <c r="H472" s="160">
        <v>80</v>
      </c>
      <c r="I472" s="161"/>
      <c r="L472" s="157"/>
      <c r="M472" s="162"/>
      <c r="T472" s="163"/>
      <c r="AT472" s="158" t="s">
        <v>140</v>
      </c>
      <c r="AU472" s="158" t="s">
        <v>80</v>
      </c>
      <c r="AV472" s="12" t="s">
        <v>82</v>
      </c>
      <c r="AW472" s="12" t="s">
        <v>29</v>
      </c>
      <c r="AX472" s="12" t="s">
        <v>80</v>
      </c>
      <c r="AY472" s="158" t="s">
        <v>125</v>
      </c>
    </row>
    <row r="473" spans="2:65" s="1" customFormat="1" ht="16.5" customHeight="1">
      <c r="B473" s="136"/>
      <c r="C473" s="137" t="s">
        <v>1145</v>
      </c>
      <c r="D473" s="137" t="s">
        <v>127</v>
      </c>
      <c r="E473" s="138" t="s">
        <v>1146</v>
      </c>
      <c r="F473" s="139" t="s">
        <v>1147</v>
      </c>
      <c r="G473" s="140" t="s">
        <v>194</v>
      </c>
      <c r="H473" s="141">
        <v>220.13800000000001</v>
      </c>
      <c r="I473" s="142"/>
      <c r="J473" s="143">
        <f>ROUND(I473*H473,2)</f>
        <v>0</v>
      </c>
      <c r="K473" s="139" t="s">
        <v>131</v>
      </c>
      <c r="L473" s="32"/>
      <c r="M473" s="144" t="s">
        <v>1</v>
      </c>
      <c r="N473" s="145" t="s">
        <v>37</v>
      </c>
      <c r="P473" s="146">
        <f>O473*H473</f>
        <v>0</v>
      </c>
      <c r="Q473" s="146">
        <v>0</v>
      </c>
      <c r="R473" s="146">
        <f>Q473*H473</f>
        <v>0</v>
      </c>
      <c r="S473" s="146">
        <v>0</v>
      </c>
      <c r="T473" s="147">
        <f>S473*H473</f>
        <v>0</v>
      </c>
      <c r="AR473" s="148" t="s">
        <v>984</v>
      </c>
      <c r="AT473" s="148" t="s">
        <v>127</v>
      </c>
      <c r="AU473" s="148" t="s">
        <v>80</v>
      </c>
      <c r="AY473" s="17" t="s">
        <v>125</v>
      </c>
      <c r="BE473" s="149">
        <f>IF(N473="základní",J473,0)</f>
        <v>0</v>
      </c>
      <c r="BF473" s="149">
        <f>IF(N473="snížená",J473,0)</f>
        <v>0</v>
      </c>
      <c r="BG473" s="149">
        <f>IF(N473="zákl. přenesená",J473,0)</f>
        <v>0</v>
      </c>
      <c r="BH473" s="149">
        <f>IF(N473="sníž. přenesená",J473,0)</f>
        <v>0</v>
      </c>
      <c r="BI473" s="149">
        <f>IF(N473="nulová",J473,0)</f>
        <v>0</v>
      </c>
      <c r="BJ473" s="17" t="s">
        <v>80</v>
      </c>
      <c r="BK473" s="149">
        <f>ROUND(I473*H473,2)</f>
        <v>0</v>
      </c>
      <c r="BL473" s="17" t="s">
        <v>984</v>
      </c>
      <c r="BM473" s="148" t="s">
        <v>1148</v>
      </c>
    </row>
    <row r="474" spans="2:65" s="1" customFormat="1">
      <c r="B474" s="32"/>
      <c r="D474" s="150" t="s">
        <v>134</v>
      </c>
      <c r="F474" s="151" t="s">
        <v>1149</v>
      </c>
      <c r="I474" s="152"/>
      <c r="L474" s="32"/>
      <c r="M474" s="153"/>
      <c r="T474" s="56"/>
      <c r="AT474" s="17" t="s">
        <v>134</v>
      </c>
      <c r="AU474" s="17" t="s">
        <v>80</v>
      </c>
    </row>
    <row r="475" spans="2:65" s="12" customFormat="1">
      <c r="B475" s="157"/>
      <c r="D475" s="150" t="s">
        <v>140</v>
      </c>
      <c r="E475" s="158" t="s">
        <v>1</v>
      </c>
      <c r="F475" s="159" t="s">
        <v>1150</v>
      </c>
      <c r="H475" s="160">
        <v>76.5</v>
      </c>
      <c r="I475" s="161"/>
      <c r="L475" s="157"/>
      <c r="M475" s="162"/>
      <c r="T475" s="163"/>
      <c r="AT475" s="158" t="s">
        <v>140</v>
      </c>
      <c r="AU475" s="158" t="s">
        <v>80</v>
      </c>
      <c r="AV475" s="12" t="s">
        <v>82</v>
      </c>
      <c r="AW475" s="12" t="s">
        <v>29</v>
      </c>
      <c r="AX475" s="12" t="s">
        <v>72</v>
      </c>
      <c r="AY475" s="158" t="s">
        <v>125</v>
      </c>
    </row>
    <row r="476" spans="2:65" s="12" customFormat="1">
      <c r="B476" s="157"/>
      <c r="D476" s="150" t="s">
        <v>140</v>
      </c>
      <c r="E476" s="158" t="s">
        <v>1</v>
      </c>
      <c r="F476" s="159" t="s">
        <v>1151</v>
      </c>
      <c r="H476" s="160">
        <v>121.5</v>
      </c>
      <c r="I476" s="161"/>
      <c r="L476" s="157"/>
      <c r="M476" s="162"/>
      <c r="T476" s="163"/>
      <c r="AT476" s="158" t="s">
        <v>140</v>
      </c>
      <c r="AU476" s="158" t="s">
        <v>80</v>
      </c>
      <c r="AV476" s="12" t="s">
        <v>82</v>
      </c>
      <c r="AW476" s="12" t="s">
        <v>29</v>
      </c>
      <c r="AX476" s="12" t="s">
        <v>72</v>
      </c>
      <c r="AY476" s="158" t="s">
        <v>125</v>
      </c>
    </row>
    <row r="477" spans="2:65" s="12" customFormat="1">
      <c r="B477" s="157"/>
      <c r="D477" s="150" t="s">
        <v>140</v>
      </c>
      <c r="E477" s="158" t="s">
        <v>1</v>
      </c>
      <c r="F477" s="159" t="s">
        <v>1152</v>
      </c>
      <c r="H477" s="160">
        <v>22.138000000000002</v>
      </c>
      <c r="I477" s="161"/>
      <c r="L477" s="157"/>
      <c r="M477" s="162"/>
      <c r="T477" s="163"/>
      <c r="AT477" s="158" t="s">
        <v>140</v>
      </c>
      <c r="AU477" s="158" t="s">
        <v>80</v>
      </c>
      <c r="AV477" s="12" t="s">
        <v>82</v>
      </c>
      <c r="AW477" s="12" t="s">
        <v>29</v>
      </c>
      <c r="AX477" s="12" t="s">
        <v>72</v>
      </c>
      <c r="AY477" s="158" t="s">
        <v>125</v>
      </c>
    </row>
    <row r="478" spans="2:65" s="13" customFormat="1">
      <c r="B478" s="164"/>
      <c r="D478" s="150" t="s">
        <v>140</v>
      </c>
      <c r="E478" s="165" t="s">
        <v>586</v>
      </c>
      <c r="F478" s="166" t="s">
        <v>142</v>
      </c>
      <c r="H478" s="167">
        <v>220.13800000000001</v>
      </c>
      <c r="I478" s="168"/>
      <c r="L478" s="164"/>
      <c r="M478" s="169"/>
      <c r="T478" s="170"/>
      <c r="AT478" s="165" t="s">
        <v>140</v>
      </c>
      <c r="AU478" s="165" t="s">
        <v>80</v>
      </c>
      <c r="AV478" s="13" t="s">
        <v>132</v>
      </c>
      <c r="AW478" s="13" t="s">
        <v>29</v>
      </c>
      <c r="AX478" s="13" t="s">
        <v>80</v>
      </c>
      <c r="AY478" s="165" t="s">
        <v>125</v>
      </c>
    </row>
    <row r="479" spans="2:65" s="1" customFormat="1" ht="16.5" customHeight="1">
      <c r="B479" s="136"/>
      <c r="C479" s="137" t="s">
        <v>1153</v>
      </c>
      <c r="D479" s="137" t="s">
        <v>127</v>
      </c>
      <c r="E479" s="138" t="s">
        <v>1154</v>
      </c>
      <c r="F479" s="139" t="s">
        <v>1155</v>
      </c>
      <c r="G479" s="140" t="s">
        <v>130</v>
      </c>
      <c r="H479" s="141">
        <v>41.65</v>
      </c>
      <c r="I479" s="142"/>
      <c r="J479" s="143">
        <f>ROUND(I479*H479,2)</f>
        <v>0</v>
      </c>
      <c r="K479" s="139" t="s">
        <v>131</v>
      </c>
      <c r="L479" s="32"/>
      <c r="M479" s="144" t="s">
        <v>1</v>
      </c>
      <c r="N479" s="145" t="s">
        <v>37</v>
      </c>
      <c r="P479" s="146">
        <f>O479*H479</f>
        <v>0</v>
      </c>
      <c r="Q479" s="146">
        <v>0</v>
      </c>
      <c r="R479" s="146">
        <f>Q479*H479</f>
        <v>0</v>
      </c>
      <c r="S479" s="146">
        <v>0</v>
      </c>
      <c r="T479" s="147">
        <f>S479*H479</f>
        <v>0</v>
      </c>
      <c r="AR479" s="148" t="s">
        <v>984</v>
      </c>
      <c r="AT479" s="148" t="s">
        <v>127</v>
      </c>
      <c r="AU479" s="148" t="s">
        <v>80</v>
      </c>
      <c r="AY479" s="17" t="s">
        <v>125</v>
      </c>
      <c r="BE479" s="149">
        <f>IF(N479="základní",J479,0)</f>
        <v>0</v>
      </c>
      <c r="BF479" s="149">
        <f>IF(N479="snížená",J479,0)</f>
        <v>0</v>
      </c>
      <c r="BG479" s="149">
        <f>IF(N479="zákl. přenesená",J479,0)</f>
        <v>0</v>
      </c>
      <c r="BH479" s="149">
        <f>IF(N479="sníž. přenesená",J479,0)</f>
        <v>0</v>
      </c>
      <c r="BI479" s="149">
        <f>IF(N479="nulová",J479,0)</f>
        <v>0</v>
      </c>
      <c r="BJ479" s="17" t="s">
        <v>80</v>
      </c>
      <c r="BK479" s="149">
        <f>ROUND(I479*H479,2)</f>
        <v>0</v>
      </c>
      <c r="BL479" s="17" t="s">
        <v>984</v>
      </c>
      <c r="BM479" s="148" t="s">
        <v>1156</v>
      </c>
    </row>
    <row r="480" spans="2:65" s="1" customFormat="1">
      <c r="B480" s="32"/>
      <c r="D480" s="150" t="s">
        <v>134</v>
      </c>
      <c r="F480" s="151" t="s">
        <v>1157</v>
      </c>
      <c r="I480" s="152"/>
      <c r="L480" s="32"/>
      <c r="M480" s="153"/>
      <c r="T480" s="56"/>
      <c r="AT480" s="17" t="s">
        <v>134</v>
      </c>
      <c r="AU480" s="17" t="s">
        <v>80</v>
      </c>
    </row>
    <row r="481" spans="2:65" s="12" customFormat="1">
      <c r="B481" s="157"/>
      <c r="D481" s="150" t="s">
        <v>140</v>
      </c>
      <c r="E481" s="158" t="s">
        <v>1</v>
      </c>
      <c r="F481" s="159" t="s">
        <v>1090</v>
      </c>
      <c r="H481" s="160">
        <v>41.65</v>
      </c>
      <c r="I481" s="161"/>
      <c r="L481" s="157"/>
      <c r="M481" s="162"/>
      <c r="T481" s="163"/>
      <c r="AT481" s="158" t="s">
        <v>140</v>
      </c>
      <c r="AU481" s="158" t="s">
        <v>80</v>
      </c>
      <c r="AV481" s="12" t="s">
        <v>82</v>
      </c>
      <c r="AW481" s="12" t="s">
        <v>29</v>
      </c>
      <c r="AX481" s="12" t="s">
        <v>80</v>
      </c>
      <c r="AY481" s="158" t="s">
        <v>125</v>
      </c>
    </row>
    <row r="482" spans="2:65" s="1" customFormat="1" ht="16.5" customHeight="1">
      <c r="B482" s="136"/>
      <c r="C482" s="137" t="s">
        <v>1158</v>
      </c>
      <c r="D482" s="137" t="s">
        <v>127</v>
      </c>
      <c r="E482" s="138" t="s">
        <v>1159</v>
      </c>
      <c r="F482" s="139" t="s">
        <v>1160</v>
      </c>
      <c r="G482" s="140" t="s">
        <v>530</v>
      </c>
      <c r="H482" s="141">
        <v>576.93100000000004</v>
      </c>
      <c r="I482" s="142"/>
      <c r="J482" s="143">
        <f>ROUND(I482*H482,2)</f>
        <v>0</v>
      </c>
      <c r="K482" s="139" t="s">
        <v>131</v>
      </c>
      <c r="L482" s="32"/>
      <c r="M482" s="144" t="s">
        <v>1</v>
      </c>
      <c r="N482" s="145" t="s">
        <v>37</v>
      </c>
      <c r="P482" s="146">
        <f>O482*H482</f>
        <v>0</v>
      </c>
      <c r="Q482" s="146">
        <v>0</v>
      </c>
      <c r="R482" s="146">
        <f>Q482*H482</f>
        <v>0</v>
      </c>
      <c r="S482" s="146">
        <v>0</v>
      </c>
      <c r="T482" s="147">
        <f>S482*H482</f>
        <v>0</v>
      </c>
      <c r="AR482" s="148" t="s">
        <v>984</v>
      </c>
      <c r="AT482" s="148" t="s">
        <v>127</v>
      </c>
      <c r="AU482" s="148" t="s">
        <v>80</v>
      </c>
      <c r="AY482" s="17" t="s">
        <v>125</v>
      </c>
      <c r="BE482" s="149">
        <f>IF(N482="základní",J482,0)</f>
        <v>0</v>
      </c>
      <c r="BF482" s="149">
        <f>IF(N482="snížená",J482,0)</f>
        <v>0</v>
      </c>
      <c r="BG482" s="149">
        <f>IF(N482="zákl. přenesená",J482,0)</f>
        <v>0</v>
      </c>
      <c r="BH482" s="149">
        <f>IF(N482="sníž. přenesená",J482,0)</f>
        <v>0</v>
      </c>
      <c r="BI482" s="149">
        <f>IF(N482="nulová",J482,0)</f>
        <v>0</v>
      </c>
      <c r="BJ482" s="17" t="s">
        <v>80</v>
      </c>
      <c r="BK482" s="149">
        <f>ROUND(I482*H482,2)</f>
        <v>0</v>
      </c>
      <c r="BL482" s="17" t="s">
        <v>984</v>
      </c>
      <c r="BM482" s="148" t="s">
        <v>1161</v>
      </c>
    </row>
    <row r="483" spans="2:65" s="1" customFormat="1" ht="19.5">
      <c r="B483" s="32"/>
      <c r="D483" s="150" t="s">
        <v>134</v>
      </c>
      <c r="F483" s="151" t="s">
        <v>568</v>
      </c>
      <c r="I483" s="152"/>
      <c r="L483" s="32"/>
      <c r="M483" s="153"/>
      <c r="T483" s="56"/>
      <c r="AT483" s="17" t="s">
        <v>134</v>
      </c>
      <c r="AU483" s="17" t="s">
        <v>80</v>
      </c>
    </row>
    <row r="484" spans="2:65" s="12" customFormat="1">
      <c r="B484" s="157"/>
      <c r="D484" s="150" t="s">
        <v>140</v>
      </c>
      <c r="E484" s="158" t="s">
        <v>1</v>
      </c>
      <c r="F484" s="159" t="s">
        <v>1162</v>
      </c>
      <c r="H484" s="160">
        <v>48.6</v>
      </c>
      <c r="I484" s="161"/>
      <c r="L484" s="157"/>
      <c r="M484" s="162"/>
      <c r="T484" s="163"/>
      <c r="AT484" s="158" t="s">
        <v>140</v>
      </c>
      <c r="AU484" s="158" t="s">
        <v>80</v>
      </c>
      <c r="AV484" s="12" t="s">
        <v>82</v>
      </c>
      <c r="AW484" s="12" t="s">
        <v>29</v>
      </c>
      <c r="AX484" s="12" t="s">
        <v>72</v>
      </c>
      <c r="AY484" s="158" t="s">
        <v>125</v>
      </c>
    </row>
    <row r="485" spans="2:65" s="12" customFormat="1">
      <c r="B485" s="157"/>
      <c r="D485" s="150" t="s">
        <v>140</v>
      </c>
      <c r="E485" s="158" t="s">
        <v>1</v>
      </c>
      <c r="F485" s="159" t="s">
        <v>1163</v>
      </c>
      <c r="H485" s="160">
        <v>528.33100000000002</v>
      </c>
      <c r="I485" s="161"/>
      <c r="L485" s="157"/>
      <c r="M485" s="162"/>
      <c r="T485" s="163"/>
      <c r="AT485" s="158" t="s">
        <v>140</v>
      </c>
      <c r="AU485" s="158" t="s">
        <v>80</v>
      </c>
      <c r="AV485" s="12" t="s">
        <v>82</v>
      </c>
      <c r="AW485" s="12" t="s">
        <v>29</v>
      </c>
      <c r="AX485" s="12" t="s">
        <v>72</v>
      </c>
      <c r="AY485" s="158" t="s">
        <v>125</v>
      </c>
    </row>
    <row r="486" spans="2:65" s="13" customFormat="1">
      <c r="B486" s="164"/>
      <c r="D486" s="150" t="s">
        <v>140</v>
      </c>
      <c r="E486" s="165" t="s">
        <v>1</v>
      </c>
      <c r="F486" s="166" t="s">
        <v>142</v>
      </c>
      <c r="H486" s="167">
        <v>576.93100000000004</v>
      </c>
      <c r="I486" s="168"/>
      <c r="L486" s="164"/>
      <c r="M486" s="169"/>
      <c r="T486" s="170"/>
      <c r="AT486" s="165" t="s">
        <v>140</v>
      </c>
      <c r="AU486" s="165" t="s">
        <v>80</v>
      </c>
      <c r="AV486" s="13" t="s">
        <v>132</v>
      </c>
      <c r="AW486" s="13" t="s">
        <v>29</v>
      </c>
      <c r="AX486" s="13" t="s">
        <v>80</v>
      </c>
      <c r="AY486" s="165" t="s">
        <v>125</v>
      </c>
    </row>
    <row r="487" spans="2:65" s="1" customFormat="1" ht="16.5" customHeight="1">
      <c r="B487" s="136"/>
      <c r="C487" s="137" t="s">
        <v>1164</v>
      </c>
      <c r="D487" s="137" t="s">
        <v>127</v>
      </c>
      <c r="E487" s="138" t="s">
        <v>1165</v>
      </c>
      <c r="F487" s="139" t="s">
        <v>1166</v>
      </c>
      <c r="G487" s="140" t="s">
        <v>194</v>
      </c>
      <c r="H487" s="141">
        <v>129.09</v>
      </c>
      <c r="I487" s="142"/>
      <c r="J487" s="143">
        <f>ROUND(I487*H487,2)</f>
        <v>0</v>
      </c>
      <c r="K487" s="139" t="s">
        <v>131</v>
      </c>
      <c r="L487" s="32"/>
      <c r="M487" s="144" t="s">
        <v>1</v>
      </c>
      <c r="N487" s="145" t="s">
        <v>37</v>
      </c>
      <c r="P487" s="146">
        <f>O487*H487</f>
        <v>0</v>
      </c>
      <c r="Q487" s="146">
        <v>0</v>
      </c>
      <c r="R487" s="146">
        <f>Q487*H487</f>
        <v>0</v>
      </c>
      <c r="S487" s="146">
        <v>0</v>
      </c>
      <c r="T487" s="147">
        <f>S487*H487</f>
        <v>0</v>
      </c>
      <c r="AR487" s="148" t="s">
        <v>984</v>
      </c>
      <c r="AT487" s="148" t="s">
        <v>127</v>
      </c>
      <c r="AU487" s="148" t="s">
        <v>80</v>
      </c>
      <c r="AY487" s="17" t="s">
        <v>125</v>
      </c>
      <c r="BE487" s="149">
        <f>IF(N487="základní",J487,0)</f>
        <v>0</v>
      </c>
      <c r="BF487" s="149">
        <f>IF(N487="snížená",J487,0)</f>
        <v>0</v>
      </c>
      <c r="BG487" s="149">
        <f>IF(N487="zákl. přenesená",J487,0)</f>
        <v>0</v>
      </c>
      <c r="BH487" s="149">
        <f>IF(N487="sníž. přenesená",J487,0)</f>
        <v>0</v>
      </c>
      <c r="BI487" s="149">
        <f>IF(N487="nulová",J487,0)</f>
        <v>0</v>
      </c>
      <c r="BJ487" s="17" t="s">
        <v>80</v>
      </c>
      <c r="BK487" s="149">
        <f>ROUND(I487*H487,2)</f>
        <v>0</v>
      </c>
      <c r="BL487" s="17" t="s">
        <v>984</v>
      </c>
      <c r="BM487" s="148" t="s">
        <v>1167</v>
      </c>
    </row>
    <row r="488" spans="2:65" s="1" customFormat="1">
      <c r="B488" s="32"/>
      <c r="D488" s="150" t="s">
        <v>134</v>
      </c>
      <c r="F488" s="151" t="s">
        <v>1168</v>
      </c>
      <c r="I488" s="152"/>
      <c r="L488" s="32"/>
      <c r="M488" s="153"/>
      <c r="T488" s="56"/>
      <c r="AT488" s="17" t="s">
        <v>134</v>
      </c>
      <c r="AU488" s="17" t="s">
        <v>80</v>
      </c>
    </row>
    <row r="489" spans="2:65" s="12" customFormat="1">
      <c r="B489" s="157"/>
      <c r="D489" s="150" t="s">
        <v>140</v>
      </c>
      <c r="E489" s="158" t="s">
        <v>1</v>
      </c>
      <c r="F489" s="159" t="s">
        <v>1169</v>
      </c>
      <c r="H489" s="160">
        <v>9.18</v>
      </c>
      <c r="I489" s="161"/>
      <c r="L489" s="157"/>
      <c r="M489" s="162"/>
      <c r="T489" s="163"/>
      <c r="AT489" s="158" t="s">
        <v>140</v>
      </c>
      <c r="AU489" s="158" t="s">
        <v>80</v>
      </c>
      <c r="AV489" s="12" t="s">
        <v>82</v>
      </c>
      <c r="AW489" s="12" t="s">
        <v>29</v>
      </c>
      <c r="AX489" s="12" t="s">
        <v>72</v>
      </c>
      <c r="AY489" s="158" t="s">
        <v>125</v>
      </c>
    </row>
    <row r="490" spans="2:65" s="12" customFormat="1">
      <c r="B490" s="157"/>
      <c r="D490" s="150" t="s">
        <v>140</v>
      </c>
      <c r="E490" s="158" t="s">
        <v>1</v>
      </c>
      <c r="F490" s="159" t="s">
        <v>1170</v>
      </c>
      <c r="H490" s="160">
        <v>59.16</v>
      </c>
      <c r="I490" s="161"/>
      <c r="L490" s="157"/>
      <c r="M490" s="162"/>
      <c r="T490" s="163"/>
      <c r="AT490" s="158" t="s">
        <v>140</v>
      </c>
      <c r="AU490" s="158" t="s">
        <v>80</v>
      </c>
      <c r="AV490" s="12" t="s">
        <v>82</v>
      </c>
      <c r="AW490" s="12" t="s">
        <v>29</v>
      </c>
      <c r="AX490" s="12" t="s">
        <v>72</v>
      </c>
      <c r="AY490" s="158" t="s">
        <v>125</v>
      </c>
    </row>
    <row r="491" spans="2:65" s="12" customFormat="1">
      <c r="B491" s="157"/>
      <c r="D491" s="150" t="s">
        <v>140</v>
      </c>
      <c r="E491" s="158" t="s">
        <v>1</v>
      </c>
      <c r="F491" s="159" t="s">
        <v>1171</v>
      </c>
      <c r="H491" s="160">
        <v>60.75</v>
      </c>
      <c r="I491" s="161"/>
      <c r="L491" s="157"/>
      <c r="M491" s="162"/>
      <c r="T491" s="163"/>
      <c r="AT491" s="158" t="s">
        <v>140</v>
      </c>
      <c r="AU491" s="158" t="s">
        <v>80</v>
      </c>
      <c r="AV491" s="12" t="s">
        <v>82</v>
      </c>
      <c r="AW491" s="12" t="s">
        <v>29</v>
      </c>
      <c r="AX491" s="12" t="s">
        <v>72</v>
      </c>
      <c r="AY491" s="158" t="s">
        <v>125</v>
      </c>
    </row>
    <row r="492" spans="2:65" s="13" customFormat="1">
      <c r="B492" s="164"/>
      <c r="D492" s="150" t="s">
        <v>140</v>
      </c>
      <c r="E492" s="165" t="s">
        <v>588</v>
      </c>
      <c r="F492" s="166" t="s">
        <v>142</v>
      </c>
      <c r="H492" s="167">
        <v>129.09</v>
      </c>
      <c r="I492" s="168"/>
      <c r="L492" s="164"/>
      <c r="M492" s="169"/>
      <c r="T492" s="170"/>
      <c r="AT492" s="165" t="s">
        <v>140</v>
      </c>
      <c r="AU492" s="165" t="s">
        <v>80</v>
      </c>
      <c r="AV492" s="13" t="s">
        <v>132</v>
      </c>
      <c r="AW492" s="13" t="s">
        <v>29</v>
      </c>
      <c r="AX492" s="13" t="s">
        <v>80</v>
      </c>
      <c r="AY492" s="165" t="s">
        <v>125</v>
      </c>
    </row>
    <row r="493" spans="2:65" s="1" customFormat="1" ht="16.5" customHeight="1">
      <c r="B493" s="136"/>
      <c r="C493" s="171" t="s">
        <v>1172</v>
      </c>
      <c r="D493" s="171" t="s">
        <v>217</v>
      </c>
      <c r="E493" s="172" t="s">
        <v>1173</v>
      </c>
      <c r="F493" s="173" t="s">
        <v>1174</v>
      </c>
      <c r="G493" s="174" t="s">
        <v>530</v>
      </c>
      <c r="H493" s="175">
        <v>309.81599999999997</v>
      </c>
      <c r="I493" s="176"/>
      <c r="J493" s="177">
        <f>ROUND(I493*H493,2)</f>
        <v>0</v>
      </c>
      <c r="K493" s="139" t="s">
        <v>131</v>
      </c>
      <c r="L493" s="178"/>
      <c r="M493" s="179" t="s">
        <v>1</v>
      </c>
      <c r="N493" s="180" t="s">
        <v>37</v>
      </c>
      <c r="P493" s="146">
        <f>O493*H493</f>
        <v>0</v>
      </c>
      <c r="Q493" s="146">
        <v>1</v>
      </c>
      <c r="R493" s="146">
        <f>Q493*H493</f>
        <v>309.81599999999997</v>
      </c>
      <c r="S493" s="146">
        <v>0</v>
      </c>
      <c r="T493" s="147">
        <f>S493*H493</f>
        <v>0</v>
      </c>
      <c r="AR493" s="148" t="s">
        <v>984</v>
      </c>
      <c r="AT493" s="148" t="s">
        <v>217</v>
      </c>
      <c r="AU493" s="148" t="s">
        <v>80</v>
      </c>
      <c r="AY493" s="17" t="s">
        <v>125</v>
      </c>
      <c r="BE493" s="149">
        <f>IF(N493="základní",J493,0)</f>
        <v>0</v>
      </c>
      <c r="BF493" s="149">
        <f>IF(N493="snížená",J493,0)</f>
        <v>0</v>
      </c>
      <c r="BG493" s="149">
        <f>IF(N493="zákl. přenesená",J493,0)</f>
        <v>0</v>
      </c>
      <c r="BH493" s="149">
        <f>IF(N493="sníž. přenesená",J493,0)</f>
        <v>0</v>
      </c>
      <c r="BI493" s="149">
        <f>IF(N493="nulová",J493,0)</f>
        <v>0</v>
      </c>
      <c r="BJ493" s="17" t="s">
        <v>80</v>
      </c>
      <c r="BK493" s="149">
        <f>ROUND(I493*H493,2)</f>
        <v>0</v>
      </c>
      <c r="BL493" s="17" t="s">
        <v>984</v>
      </c>
      <c r="BM493" s="148" t="s">
        <v>1175</v>
      </c>
    </row>
    <row r="494" spans="2:65" s="1" customFormat="1">
      <c r="B494" s="32"/>
      <c r="D494" s="150" t="s">
        <v>134</v>
      </c>
      <c r="F494" s="151" t="s">
        <v>1174</v>
      </c>
      <c r="I494" s="152"/>
      <c r="L494" s="32"/>
      <c r="M494" s="153"/>
      <c r="T494" s="56"/>
      <c r="AT494" s="17" t="s">
        <v>134</v>
      </c>
      <c r="AU494" s="17" t="s">
        <v>80</v>
      </c>
    </row>
    <row r="495" spans="2:65" s="12" customFormat="1">
      <c r="B495" s="157"/>
      <c r="D495" s="150" t="s">
        <v>140</v>
      </c>
      <c r="E495" s="158" t="s">
        <v>1</v>
      </c>
      <c r="F495" s="159" t="s">
        <v>1176</v>
      </c>
      <c r="H495" s="160">
        <v>309.81599999999997</v>
      </c>
      <c r="I495" s="161"/>
      <c r="L495" s="157"/>
      <c r="M495" s="162"/>
      <c r="T495" s="163"/>
      <c r="AT495" s="158" t="s">
        <v>140</v>
      </c>
      <c r="AU495" s="158" t="s">
        <v>80</v>
      </c>
      <c r="AV495" s="12" t="s">
        <v>82</v>
      </c>
      <c r="AW495" s="12" t="s">
        <v>29</v>
      </c>
      <c r="AX495" s="12" t="s">
        <v>80</v>
      </c>
      <c r="AY495" s="158" t="s">
        <v>125</v>
      </c>
    </row>
    <row r="496" spans="2:65" s="1" customFormat="1" ht="24.2" customHeight="1">
      <c r="B496" s="136"/>
      <c r="C496" s="137" t="s">
        <v>1177</v>
      </c>
      <c r="D496" s="137" t="s">
        <v>127</v>
      </c>
      <c r="E496" s="138" t="s">
        <v>1178</v>
      </c>
      <c r="F496" s="139" t="s">
        <v>574</v>
      </c>
      <c r="G496" s="140" t="s">
        <v>530</v>
      </c>
      <c r="H496" s="141">
        <v>1.8140000000000001</v>
      </c>
      <c r="I496" s="142"/>
      <c r="J496" s="143">
        <f>ROUND(I496*H496,2)</f>
        <v>0</v>
      </c>
      <c r="K496" s="139" t="s">
        <v>131</v>
      </c>
      <c r="L496" s="32"/>
      <c r="M496" s="144" t="s">
        <v>1</v>
      </c>
      <c r="N496" s="145" t="s">
        <v>37</v>
      </c>
      <c r="P496" s="146">
        <f>O496*H496</f>
        <v>0</v>
      </c>
      <c r="Q496" s="146">
        <v>0</v>
      </c>
      <c r="R496" s="146">
        <f>Q496*H496</f>
        <v>0</v>
      </c>
      <c r="S496" s="146">
        <v>0</v>
      </c>
      <c r="T496" s="147">
        <f>S496*H496</f>
        <v>0</v>
      </c>
      <c r="AR496" s="148" t="s">
        <v>984</v>
      </c>
      <c r="AT496" s="148" t="s">
        <v>127</v>
      </c>
      <c r="AU496" s="148" t="s">
        <v>80</v>
      </c>
      <c r="AY496" s="17" t="s">
        <v>125</v>
      </c>
      <c r="BE496" s="149">
        <f>IF(N496="základní",J496,0)</f>
        <v>0</v>
      </c>
      <c r="BF496" s="149">
        <f>IF(N496="snížená",J496,0)</f>
        <v>0</v>
      </c>
      <c r="BG496" s="149">
        <f>IF(N496="zákl. přenesená",J496,0)</f>
        <v>0</v>
      </c>
      <c r="BH496" s="149">
        <f>IF(N496="sníž. přenesená",J496,0)</f>
        <v>0</v>
      </c>
      <c r="BI496" s="149">
        <f>IF(N496="nulová",J496,0)</f>
        <v>0</v>
      </c>
      <c r="BJ496" s="17" t="s">
        <v>80</v>
      </c>
      <c r="BK496" s="149">
        <f>ROUND(I496*H496,2)</f>
        <v>0</v>
      </c>
      <c r="BL496" s="17" t="s">
        <v>984</v>
      </c>
      <c r="BM496" s="148" t="s">
        <v>1179</v>
      </c>
    </row>
    <row r="497" spans="2:51" s="1" customFormat="1" ht="19.5">
      <c r="B497" s="32"/>
      <c r="D497" s="150" t="s">
        <v>134</v>
      </c>
      <c r="F497" s="151" t="s">
        <v>574</v>
      </c>
      <c r="I497" s="152"/>
      <c r="L497" s="32"/>
      <c r="M497" s="153"/>
      <c r="T497" s="56"/>
      <c r="AT497" s="17" t="s">
        <v>134</v>
      </c>
      <c r="AU497" s="17" t="s">
        <v>80</v>
      </c>
    </row>
    <row r="498" spans="2:51" s="12" customFormat="1">
      <c r="B498" s="157"/>
      <c r="D498" s="150" t="s">
        <v>140</v>
      </c>
      <c r="E498" s="158" t="s">
        <v>1</v>
      </c>
      <c r="F498" s="159" t="s">
        <v>1180</v>
      </c>
      <c r="H498" s="160">
        <v>1.8140000000000001</v>
      </c>
      <c r="I498" s="161"/>
      <c r="L498" s="157"/>
      <c r="M498" s="198"/>
      <c r="N498" s="199"/>
      <c r="O498" s="199"/>
      <c r="P498" s="199"/>
      <c r="Q498" s="199"/>
      <c r="R498" s="199"/>
      <c r="S498" s="199"/>
      <c r="T498" s="200"/>
      <c r="AT498" s="158" t="s">
        <v>140</v>
      </c>
      <c r="AU498" s="158" t="s">
        <v>80</v>
      </c>
      <c r="AV498" s="12" t="s">
        <v>82</v>
      </c>
      <c r="AW498" s="12" t="s">
        <v>29</v>
      </c>
      <c r="AX498" s="12" t="s">
        <v>80</v>
      </c>
      <c r="AY498" s="158" t="s">
        <v>125</v>
      </c>
    </row>
    <row r="499" spans="2:51" s="1" customFormat="1" ht="6.95" customHeight="1">
      <c r="B499" s="44"/>
      <c r="C499" s="45"/>
      <c r="D499" s="45"/>
      <c r="E499" s="45"/>
      <c r="F499" s="45"/>
      <c r="G499" s="45"/>
      <c r="H499" s="45"/>
      <c r="I499" s="45"/>
      <c r="J499" s="45"/>
      <c r="K499" s="45"/>
      <c r="L499" s="32"/>
    </row>
  </sheetData>
  <autoFilter ref="C129:K498" xr:uid="{00000000-0009-0000-0000-000002000000}"/>
  <mergeCells count="12">
    <mergeCell ref="E122:H122"/>
    <mergeCell ref="L2:V2"/>
    <mergeCell ref="E85:H85"/>
    <mergeCell ref="E87:H87"/>
    <mergeCell ref="E89:H89"/>
    <mergeCell ref="E118:H118"/>
    <mergeCell ref="E120:H120"/>
    <mergeCell ref="E7:H7"/>
    <mergeCell ref="E9:H9"/>
    <mergeCell ref="E11:H11"/>
    <mergeCell ref="E20:H20"/>
    <mergeCell ref="E29:H29"/>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B2:BM265"/>
  <sheetViews>
    <sheetView showGridLines="0" workbookViewId="0">
      <selection activeCell="K247" sqref="K247"/>
    </sheetView>
  </sheetViews>
  <sheetFormatPr defaultRowHeight="11.25"/>
  <cols>
    <col min="1" max="1" width="8.33203125" customWidth="1"/>
    <col min="2" max="2" width="1.1640625" customWidth="1"/>
    <col min="3" max="3" width="4.1640625" customWidth="1"/>
    <col min="4" max="4" width="4.33203125" customWidth="1"/>
    <col min="5" max="5" width="17.1640625" customWidth="1"/>
    <col min="6" max="6" width="100.83203125" customWidth="1"/>
    <col min="7" max="7" width="7.5" customWidth="1"/>
    <col min="8" max="8" width="14" customWidth="1"/>
    <col min="9" max="9" width="15.83203125" customWidth="1"/>
    <col min="10" max="11" width="22.33203125"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56" ht="36.950000000000003" customHeight="1">
      <c r="L2" s="209" t="s">
        <v>5</v>
      </c>
      <c r="M2" s="210"/>
      <c r="N2" s="210"/>
      <c r="O2" s="210"/>
      <c r="P2" s="210"/>
      <c r="Q2" s="210"/>
      <c r="R2" s="210"/>
      <c r="S2" s="210"/>
      <c r="T2" s="210"/>
      <c r="U2" s="210"/>
      <c r="V2" s="210"/>
      <c r="AT2" s="17" t="s">
        <v>89</v>
      </c>
      <c r="AZ2" s="197" t="s">
        <v>1181</v>
      </c>
      <c r="BA2" s="197" t="s">
        <v>1</v>
      </c>
      <c r="BB2" s="197" t="s">
        <v>1</v>
      </c>
      <c r="BC2" s="197" t="s">
        <v>1182</v>
      </c>
      <c r="BD2" s="197" t="s">
        <v>149</v>
      </c>
    </row>
    <row r="3" spans="2:56" ht="6.95" customHeight="1">
      <c r="B3" s="18"/>
      <c r="C3" s="19"/>
      <c r="D3" s="19"/>
      <c r="E3" s="19"/>
      <c r="F3" s="19"/>
      <c r="G3" s="19"/>
      <c r="H3" s="19"/>
      <c r="I3" s="19"/>
      <c r="J3" s="19"/>
      <c r="K3" s="19"/>
      <c r="L3" s="20"/>
      <c r="AT3" s="17" t="s">
        <v>82</v>
      </c>
      <c r="AZ3" s="197" t="s">
        <v>1183</v>
      </c>
      <c r="BA3" s="197" t="s">
        <v>1</v>
      </c>
      <c r="BB3" s="197" t="s">
        <v>1</v>
      </c>
      <c r="BC3" s="197" t="s">
        <v>1184</v>
      </c>
      <c r="BD3" s="197" t="s">
        <v>82</v>
      </c>
    </row>
    <row r="4" spans="2:56" ht="24.95" customHeight="1">
      <c r="B4" s="20"/>
      <c r="D4" s="21" t="s">
        <v>94</v>
      </c>
      <c r="L4" s="20"/>
      <c r="M4" s="93" t="s">
        <v>10</v>
      </c>
      <c r="AT4" s="17" t="s">
        <v>3</v>
      </c>
    </row>
    <row r="5" spans="2:56" ht="6.95" customHeight="1">
      <c r="B5" s="20"/>
      <c r="L5" s="20"/>
    </row>
    <row r="6" spans="2:56" ht="12" customHeight="1">
      <c r="B6" s="20"/>
      <c r="D6" s="27" t="s">
        <v>16</v>
      </c>
      <c r="L6" s="20"/>
    </row>
    <row r="7" spans="2:56" ht="16.5" customHeight="1">
      <c r="B7" s="20"/>
      <c r="E7" s="253" t="str">
        <f>'Rekapitulace stavby'!K6</f>
        <v>PD - Regenerace sídliště Nádražní II etapa - ČÁST A</v>
      </c>
      <c r="F7" s="254"/>
      <c r="G7" s="254"/>
      <c r="H7" s="254"/>
      <c r="L7" s="20"/>
    </row>
    <row r="8" spans="2:56" s="1" customFormat="1" ht="12" customHeight="1">
      <c r="B8" s="32"/>
      <c r="D8" s="27" t="s">
        <v>95</v>
      </c>
      <c r="L8" s="32"/>
    </row>
    <row r="9" spans="2:56" s="1" customFormat="1" ht="16.5" customHeight="1">
      <c r="B9" s="32"/>
      <c r="E9" s="243" t="s">
        <v>1185</v>
      </c>
      <c r="F9" s="252"/>
      <c r="G9" s="252"/>
      <c r="H9" s="252"/>
      <c r="L9" s="32"/>
    </row>
    <row r="10" spans="2:56" s="1" customFormat="1">
      <c r="B10" s="32"/>
      <c r="L10" s="32"/>
    </row>
    <row r="11" spans="2:56" s="1" customFormat="1" ht="12" customHeight="1">
      <c r="B11" s="32"/>
      <c r="D11" s="27" t="s">
        <v>18</v>
      </c>
      <c r="F11" s="25" t="s">
        <v>1</v>
      </c>
      <c r="I11" s="27" t="s">
        <v>19</v>
      </c>
      <c r="J11" s="25" t="s">
        <v>1</v>
      </c>
      <c r="L11" s="32"/>
    </row>
    <row r="12" spans="2:56" s="1" customFormat="1" ht="12" customHeight="1">
      <c r="B12" s="32"/>
      <c r="D12" s="27" t="s">
        <v>20</v>
      </c>
      <c r="F12" s="25" t="s">
        <v>21</v>
      </c>
      <c r="I12" s="27" t="s">
        <v>22</v>
      </c>
      <c r="J12" s="52">
        <f>'Rekapitulace stavby'!AN8</f>
        <v>45149</v>
      </c>
      <c r="L12" s="32"/>
    </row>
    <row r="13" spans="2:56" s="1" customFormat="1" ht="10.9" customHeight="1">
      <c r="B13" s="32"/>
      <c r="L13" s="32"/>
    </row>
    <row r="14" spans="2:56" s="1" customFormat="1" ht="12" customHeight="1">
      <c r="B14" s="32"/>
      <c r="D14" s="27" t="s">
        <v>23</v>
      </c>
      <c r="I14" s="27" t="s">
        <v>24</v>
      </c>
      <c r="J14" s="25" t="str">
        <f>IF('Rekapitulace stavby'!AN10="","",'Rekapitulace stavby'!AN10)</f>
        <v/>
      </c>
      <c r="L14" s="32"/>
    </row>
    <row r="15" spans="2:56" s="1" customFormat="1" ht="18" customHeight="1">
      <c r="B15" s="32"/>
      <c r="E15" s="25" t="str">
        <f>IF('Rekapitulace stavby'!E11="","",'Rekapitulace stavby'!E11)</f>
        <v xml:space="preserve"> </v>
      </c>
      <c r="I15" s="27" t="s">
        <v>25</v>
      </c>
      <c r="J15" s="25" t="str">
        <f>IF('Rekapitulace stavby'!AN11="","",'Rekapitulace stavby'!AN11)</f>
        <v/>
      </c>
      <c r="L15" s="32"/>
    </row>
    <row r="16" spans="2:56" s="1" customFormat="1" ht="6.95" customHeight="1">
      <c r="B16" s="32"/>
      <c r="L16" s="32"/>
    </row>
    <row r="17" spans="2:12" s="1" customFormat="1" ht="12" customHeight="1">
      <c r="B17" s="32"/>
      <c r="D17" s="27" t="s">
        <v>26</v>
      </c>
      <c r="I17" s="27" t="s">
        <v>24</v>
      </c>
      <c r="J17" s="28" t="str">
        <f>'Rekapitulace stavby'!AN13</f>
        <v>Vyplň údaj</v>
      </c>
      <c r="L17" s="32"/>
    </row>
    <row r="18" spans="2:12" s="1" customFormat="1" ht="18" customHeight="1">
      <c r="B18" s="32"/>
      <c r="E18" s="255" t="str">
        <f>'Rekapitulace stavby'!E14</f>
        <v>Vyplň údaj</v>
      </c>
      <c r="F18" s="221"/>
      <c r="G18" s="221"/>
      <c r="H18" s="221"/>
      <c r="I18" s="27" t="s">
        <v>25</v>
      </c>
      <c r="J18" s="28" t="str">
        <f>'Rekapitulace stavby'!AN14</f>
        <v>Vyplň údaj</v>
      </c>
      <c r="L18" s="32"/>
    </row>
    <row r="19" spans="2:12" s="1" customFormat="1" ht="6.95" customHeight="1">
      <c r="B19" s="32"/>
      <c r="L19" s="32"/>
    </row>
    <row r="20" spans="2:12" s="1" customFormat="1" ht="12" customHeight="1">
      <c r="B20" s="32"/>
      <c r="D20" s="27" t="s">
        <v>28</v>
      </c>
      <c r="I20" s="27" t="s">
        <v>24</v>
      </c>
      <c r="J20" s="25" t="str">
        <f>IF('Rekapitulace stavby'!AN16="","",'Rekapitulace stavby'!AN16)</f>
        <v/>
      </c>
      <c r="L20" s="32"/>
    </row>
    <row r="21" spans="2:12" s="1" customFormat="1" ht="18" customHeight="1">
      <c r="B21" s="32"/>
      <c r="E21" s="25" t="str">
        <f>IF('Rekapitulace stavby'!E17="","",'Rekapitulace stavby'!E17)</f>
        <v xml:space="preserve"> </v>
      </c>
      <c r="I21" s="27" t="s">
        <v>25</v>
      </c>
      <c r="J21" s="25" t="str">
        <f>IF('Rekapitulace stavby'!AN17="","",'Rekapitulace stavby'!AN17)</f>
        <v/>
      </c>
      <c r="L21" s="32"/>
    </row>
    <row r="22" spans="2:12" s="1" customFormat="1" ht="6.95" customHeight="1">
      <c r="B22" s="32"/>
      <c r="L22" s="32"/>
    </row>
    <row r="23" spans="2:12" s="1" customFormat="1" ht="12" customHeight="1">
      <c r="B23" s="32"/>
      <c r="D23" s="27" t="s">
        <v>30</v>
      </c>
      <c r="I23" s="27" t="s">
        <v>24</v>
      </c>
      <c r="J23" s="25" t="str">
        <f>IF('Rekapitulace stavby'!AN19="","",'Rekapitulace stavby'!AN19)</f>
        <v/>
      </c>
      <c r="L23" s="32"/>
    </row>
    <row r="24" spans="2:12" s="1" customFormat="1" ht="18" customHeight="1">
      <c r="B24" s="32"/>
      <c r="E24" s="25" t="str">
        <f>IF('Rekapitulace stavby'!E20="","",'Rekapitulace stavby'!E20)</f>
        <v xml:space="preserve"> </v>
      </c>
      <c r="I24" s="27" t="s">
        <v>25</v>
      </c>
      <c r="J24" s="25" t="str">
        <f>IF('Rekapitulace stavby'!AN20="","",'Rekapitulace stavby'!AN20)</f>
        <v/>
      </c>
      <c r="L24" s="32"/>
    </row>
    <row r="25" spans="2:12" s="1" customFormat="1" ht="6.95" customHeight="1">
      <c r="B25" s="32"/>
      <c r="L25" s="32"/>
    </row>
    <row r="26" spans="2:12" s="1" customFormat="1" ht="12" customHeight="1">
      <c r="B26" s="32"/>
      <c r="D26" s="27" t="s">
        <v>31</v>
      </c>
      <c r="L26" s="32"/>
    </row>
    <row r="27" spans="2:12" s="7" customFormat="1" ht="16.5" customHeight="1">
      <c r="B27" s="94"/>
      <c r="E27" s="225" t="s">
        <v>1</v>
      </c>
      <c r="F27" s="225"/>
      <c r="G27" s="225"/>
      <c r="H27" s="225"/>
      <c r="L27" s="94"/>
    </row>
    <row r="28" spans="2:12" s="1" customFormat="1" ht="6.95" customHeight="1">
      <c r="B28" s="32"/>
      <c r="L28" s="32"/>
    </row>
    <row r="29" spans="2:12" s="1" customFormat="1" ht="6.95" customHeight="1">
      <c r="B29" s="32"/>
      <c r="D29" s="53"/>
      <c r="E29" s="53"/>
      <c r="F29" s="53"/>
      <c r="G29" s="53"/>
      <c r="H29" s="53"/>
      <c r="I29" s="53"/>
      <c r="J29" s="53"/>
      <c r="K29" s="53"/>
      <c r="L29" s="32"/>
    </row>
    <row r="30" spans="2:12" s="1" customFormat="1" ht="25.35" customHeight="1">
      <c r="B30" s="32"/>
      <c r="D30" s="95" t="s">
        <v>32</v>
      </c>
      <c r="J30" s="66">
        <f>ROUND(J125, 2)</f>
        <v>0</v>
      </c>
      <c r="L30" s="32"/>
    </row>
    <row r="31" spans="2:12" s="1" customFormat="1" ht="6.95" customHeight="1">
      <c r="B31" s="32"/>
      <c r="D31" s="53"/>
      <c r="E31" s="53"/>
      <c r="F31" s="53"/>
      <c r="G31" s="53"/>
      <c r="H31" s="53"/>
      <c r="I31" s="53"/>
      <c r="J31" s="53"/>
      <c r="K31" s="53"/>
      <c r="L31" s="32"/>
    </row>
    <row r="32" spans="2:12" s="1" customFormat="1" ht="14.45" customHeight="1">
      <c r="B32" s="32"/>
      <c r="F32" s="35" t="s">
        <v>34</v>
      </c>
      <c r="I32" s="35" t="s">
        <v>33</v>
      </c>
      <c r="J32" s="35" t="s">
        <v>35</v>
      </c>
      <c r="L32" s="32"/>
    </row>
    <row r="33" spans="2:12" s="1" customFormat="1" ht="14.45" customHeight="1">
      <c r="B33" s="32"/>
      <c r="D33" s="55" t="s">
        <v>36</v>
      </c>
      <c r="E33" s="27" t="s">
        <v>37</v>
      </c>
      <c r="F33" s="86">
        <f>ROUND((SUM(BE125:BE264)),  2)</f>
        <v>0</v>
      </c>
      <c r="I33" s="96">
        <v>0.21</v>
      </c>
      <c r="J33" s="86">
        <f>ROUND(((SUM(BE125:BE264))*I33),  2)</f>
        <v>0</v>
      </c>
      <c r="L33" s="32"/>
    </row>
    <row r="34" spans="2:12" s="1" customFormat="1" ht="14.45" customHeight="1">
      <c r="B34" s="32"/>
      <c r="E34" s="27" t="s">
        <v>38</v>
      </c>
      <c r="F34" s="86">
        <f>ROUND((SUM(BF125:BF264)),  2)</f>
        <v>0</v>
      </c>
      <c r="I34" s="96">
        <v>0.15</v>
      </c>
      <c r="J34" s="86">
        <f>ROUND(((SUM(BF125:BF264))*I34),  2)</f>
        <v>0</v>
      </c>
      <c r="L34" s="32"/>
    </row>
    <row r="35" spans="2:12" s="1" customFormat="1" ht="14.45" hidden="1" customHeight="1">
      <c r="B35" s="32"/>
      <c r="E35" s="27" t="s">
        <v>39</v>
      </c>
      <c r="F35" s="86">
        <f>ROUND((SUM(BG125:BG264)),  2)</f>
        <v>0</v>
      </c>
      <c r="I35" s="96">
        <v>0.21</v>
      </c>
      <c r="J35" s="86">
        <f>0</f>
        <v>0</v>
      </c>
      <c r="L35" s="32"/>
    </row>
    <row r="36" spans="2:12" s="1" customFormat="1" ht="14.45" hidden="1" customHeight="1">
      <c r="B36" s="32"/>
      <c r="E36" s="27" t="s">
        <v>40</v>
      </c>
      <c r="F36" s="86">
        <f>ROUND((SUM(BH125:BH264)),  2)</f>
        <v>0</v>
      </c>
      <c r="I36" s="96">
        <v>0.15</v>
      </c>
      <c r="J36" s="86">
        <f>0</f>
        <v>0</v>
      </c>
      <c r="L36" s="32"/>
    </row>
    <row r="37" spans="2:12" s="1" customFormat="1" ht="14.45" hidden="1" customHeight="1">
      <c r="B37" s="32"/>
      <c r="E37" s="27" t="s">
        <v>41</v>
      </c>
      <c r="F37" s="86">
        <f>ROUND((SUM(BI125:BI264)),  2)</f>
        <v>0</v>
      </c>
      <c r="I37" s="96">
        <v>0</v>
      </c>
      <c r="J37" s="86">
        <f>0</f>
        <v>0</v>
      </c>
      <c r="L37" s="32"/>
    </row>
    <row r="38" spans="2:12" s="1" customFormat="1" ht="6.95" customHeight="1">
      <c r="B38" s="32"/>
      <c r="L38" s="32"/>
    </row>
    <row r="39" spans="2:12" s="1" customFormat="1" ht="25.35" customHeight="1">
      <c r="B39" s="32"/>
      <c r="C39" s="97"/>
      <c r="D39" s="98" t="s">
        <v>42</v>
      </c>
      <c r="E39" s="57"/>
      <c r="F39" s="57"/>
      <c r="G39" s="99" t="s">
        <v>43</v>
      </c>
      <c r="H39" s="100" t="s">
        <v>44</v>
      </c>
      <c r="I39" s="57"/>
      <c r="J39" s="101">
        <f>SUM(J30:J37)</f>
        <v>0</v>
      </c>
      <c r="K39" s="102"/>
      <c r="L39" s="32"/>
    </row>
    <row r="40" spans="2:12" s="1" customFormat="1" ht="14.45" customHeight="1">
      <c r="B40" s="32"/>
      <c r="L40" s="32"/>
    </row>
    <row r="41" spans="2:12" ht="14.45" customHeight="1">
      <c r="B41" s="20"/>
      <c r="L41" s="20"/>
    </row>
    <row r="42" spans="2:12" ht="14.45" customHeight="1">
      <c r="B42" s="20"/>
      <c r="L42" s="20"/>
    </row>
    <row r="43" spans="2:12" ht="14.45" customHeight="1">
      <c r="B43" s="20"/>
      <c r="L43" s="20"/>
    </row>
    <row r="44" spans="2:12" ht="14.45" customHeight="1">
      <c r="B44" s="20"/>
      <c r="L44" s="20"/>
    </row>
    <row r="45" spans="2:12" ht="14.45" customHeight="1">
      <c r="B45" s="20"/>
      <c r="L45" s="20"/>
    </row>
    <row r="46" spans="2:12" ht="14.45" customHeight="1">
      <c r="B46" s="20"/>
      <c r="L46" s="20"/>
    </row>
    <row r="47" spans="2:12" ht="14.45" customHeight="1">
      <c r="B47" s="20"/>
      <c r="L47" s="20"/>
    </row>
    <row r="48" spans="2:12" ht="14.45" customHeight="1">
      <c r="B48" s="20"/>
      <c r="L48" s="20"/>
    </row>
    <row r="49" spans="2:12" ht="14.45" customHeight="1">
      <c r="B49" s="20"/>
      <c r="L49" s="20"/>
    </row>
    <row r="50" spans="2:12" s="1" customFormat="1" ht="14.45" customHeight="1">
      <c r="B50" s="32"/>
      <c r="D50" s="41" t="s">
        <v>45</v>
      </c>
      <c r="E50" s="42"/>
      <c r="F50" s="42"/>
      <c r="G50" s="41" t="s">
        <v>46</v>
      </c>
      <c r="H50" s="42"/>
      <c r="I50" s="42"/>
      <c r="J50" s="42"/>
      <c r="K50" s="42"/>
      <c r="L50" s="32"/>
    </row>
    <row r="51" spans="2:12">
      <c r="B51" s="20"/>
      <c r="L51" s="20"/>
    </row>
    <row r="52" spans="2:12">
      <c r="B52" s="20"/>
      <c r="L52" s="20"/>
    </row>
    <row r="53" spans="2:12">
      <c r="B53" s="20"/>
      <c r="L53" s="20"/>
    </row>
    <row r="54" spans="2:12">
      <c r="B54" s="20"/>
      <c r="L54" s="20"/>
    </row>
    <row r="55" spans="2:12">
      <c r="B55" s="20"/>
      <c r="L55" s="20"/>
    </row>
    <row r="56" spans="2:12">
      <c r="B56" s="20"/>
      <c r="L56" s="20"/>
    </row>
    <row r="57" spans="2:12">
      <c r="B57" s="20"/>
      <c r="L57" s="20"/>
    </row>
    <row r="58" spans="2:12">
      <c r="B58" s="20"/>
      <c r="L58" s="20"/>
    </row>
    <row r="59" spans="2:12">
      <c r="B59" s="20"/>
      <c r="L59" s="20"/>
    </row>
    <row r="60" spans="2:12">
      <c r="B60" s="20"/>
      <c r="L60" s="20"/>
    </row>
    <row r="61" spans="2:12" s="1" customFormat="1" ht="12.75">
      <c r="B61" s="32"/>
      <c r="D61" s="43" t="s">
        <v>47</v>
      </c>
      <c r="E61" s="34"/>
      <c r="F61" s="103" t="s">
        <v>48</v>
      </c>
      <c r="G61" s="43" t="s">
        <v>47</v>
      </c>
      <c r="H61" s="34"/>
      <c r="I61" s="34"/>
      <c r="J61" s="104" t="s">
        <v>48</v>
      </c>
      <c r="K61" s="34"/>
      <c r="L61" s="32"/>
    </row>
    <row r="62" spans="2:12">
      <c r="B62" s="20"/>
      <c r="L62" s="20"/>
    </row>
    <row r="63" spans="2:12">
      <c r="B63" s="20"/>
      <c r="L63" s="20"/>
    </row>
    <row r="64" spans="2:12">
      <c r="B64" s="20"/>
      <c r="L64" s="20"/>
    </row>
    <row r="65" spans="2:12" s="1" customFormat="1" ht="12.75">
      <c r="B65" s="32"/>
      <c r="D65" s="41" t="s">
        <v>49</v>
      </c>
      <c r="E65" s="42"/>
      <c r="F65" s="42"/>
      <c r="G65" s="41" t="s">
        <v>50</v>
      </c>
      <c r="H65" s="42"/>
      <c r="I65" s="42"/>
      <c r="J65" s="42"/>
      <c r="K65" s="42"/>
      <c r="L65" s="32"/>
    </row>
    <row r="66" spans="2:12">
      <c r="B66" s="20"/>
      <c r="L66" s="20"/>
    </row>
    <row r="67" spans="2:12">
      <c r="B67" s="20"/>
      <c r="L67" s="20"/>
    </row>
    <row r="68" spans="2:12">
      <c r="B68" s="20"/>
      <c r="L68" s="20"/>
    </row>
    <row r="69" spans="2:12">
      <c r="B69" s="20"/>
      <c r="L69" s="20"/>
    </row>
    <row r="70" spans="2:12">
      <c r="B70" s="20"/>
      <c r="L70" s="20"/>
    </row>
    <row r="71" spans="2:12">
      <c r="B71" s="20"/>
      <c r="L71" s="20"/>
    </row>
    <row r="72" spans="2:12">
      <c r="B72" s="20"/>
      <c r="L72" s="20"/>
    </row>
    <row r="73" spans="2:12">
      <c r="B73" s="20"/>
      <c r="L73" s="20"/>
    </row>
    <row r="74" spans="2:12">
      <c r="B74" s="20"/>
      <c r="L74" s="20"/>
    </row>
    <row r="75" spans="2:12">
      <c r="B75" s="20"/>
      <c r="L75" s="20"/>
    </row>
    <row r="76" spans="2:12" s="1" customFormat="1" ht="12.75">
      <c r="B76" s="32"/>
      <c r="D76" s="43" t="s">
        <v>47</v>
      </c>
      <c r="E76" s="34"/>
      <c r="F76" s="103" t="s">
        <v>48</v>
      </c>
      <c r="G76" s="43" t="s">
        <v>47</v>
      </c>
      <c r="H76" s="34"/>
      <c r="I76" s="34"/>
      <c r="J76" s="104" t="s">
        <v>48</v>
      </c>
      <c r="K76" s="34"/>
      <c r="L76" s="32"/>
    </row>
    <row r="77" spans="2:12" s="1" customFormat="1" ht="14.45" customHeight="1">
      <c r="B77" s="44"/>
      <c r="C77" s="45"/>
      <c r="D77" s="45"/>
      <c r="E77" s="45"/>
      <c r="F77" s="45"/>
      <c r="G77" s="45"/>
      <c r="H77" s="45"/>
      <c r="I77" s="45"/>
      <c r="J77" s="45"/>
      <c r="K77" s="45"/>
      <c r="L77" s="32"/>
    </row>
    <row r="81" spans="2:47" s="1" customFormat="1" ht="6.95" customHeight="1">
      <c r="B81" s="46"/>
      <c r="C81" s="47"/>
      <c r="D81" s="47"/>
      <c r="E81" s="47"/>
      <c r="F81" s="47"/>
      <c r="G81" s="47"/>
      <c r="H81" s="47"/>
      <c r="I81" s="47"/>
      <c r="J81" s="47"/>
      <c r="K81" s="47"/>
      <c r="L81" s="32"/>
    </row>
    <row r="82" spans="2:47" s="1" customFormat="1" ht="24.95" customHeight="1">
      <c r="B82" s="32"/>
      <c r="C82" s="21" t="s">
        <v>97</v>
      </c>
      <c r="L82" s="32"/>
    </row>
    <row r="83" spans="2:47" s="1" customFormat="1" ht="6.95" customHeight="1">
      <c r="B83" s="32"/>
      <c r="L83" s="32"/>
    </row>
    <row r="84" spans="2:47" s="1" customFormat="1" ht="12" customHeight="1">
      <c r="B84" s="32"/>
      <c r="C84" s="27" t="s">
        <v>16</v>
      </c>
      <c r="L84" s="32"/>
    </row>
    <row r="85" spans="2:47" s="1" customFormat="1" ht="16.5" customHeight="1">
      <c r="B85" s="32"/>
      <c r="E85" s="253" t="str">
        <f>E7</f>
        <v>PD - Regenerace sídliště Nádražní II etapa - ČÁST A</v>
      </c>
      <c r="F85" s="254"/>
      <c r="G85" s="254"/>
      <c r="H85" s="254"/>
      <c r="L85" s="32"/>
    </row>
    <row r="86" spans="2:47" s="1" customFormat="1" ht="12" customHeight="1">
      <c r="B86" s="32"/>
      <c r="C86" s="27" t="s">
        <v>95</v>
      </c>
      <c r="L86" s="32"/>
    </row>
    <row r="87" spans="2:47" s="1" customFormat="1" ht="16.5" customHeight="1">
      <c r="B87" s="32"/>
      <c r="E87" s="243" t="str">
        <f>E9</f>
        <v>část - A - S0 - 301</v>
      </c>
      <c r="F87" s="252"/>
      <c r="G87" s="252"/>
      <c r="H87" s="252"/>
      <c r="L87" s="32"/>
    </row>
    <row r="88" spans="2:47" s="1" customFormat="1" ht="6.95" customHeight="1">
      <c r="B88" s="32"/>
      <c r="L88" s="32"/>
    </row>
    <row r="89" spans="2:47" s="1" customFormat="1" ht="12" customHeight="1">
      <c r="B89" s="32"/>
      <c r="C89" s="27" t="s">
        <v>20</v>
      </c>
      <c r="F89" s="25" t="str">
        <f>F12</f>
        <v xml:space="preserve"> </v>
      </c>
      <c r="I89" s="27" t="s">
        <v>22</v>
      </c>
      <c r="J89" s="52">
        <f>IF(J12="","",J12)</f>
        <v>45149</v>
      </c>
      <c r="L89" s="32"/>
    </row>
    <row r="90" spans="2:47" s="1" customFormat="1" ht="6.95" customHeight="1">
      <c r="B90" s="32"/>
      <c r="L90" s="32"/>
    </row>
    <row r="91" spans="2:47" s="1" customFormat="1" ht="15.2" customHeight="1">
      <c r="B91" s="32"/>
      <c r="C91" s="27" t="s">
        <v>23</v>
      </c>
      <c r="F91" s="25" t="str">
        <f>E15</f>
        <v xml:space="preserve"> </v>
      </c>
      <c r="I91" s="27" t="s">
        <v>28</v>
      </c>
      <c r="J91" s="30" t="str">
        <f>E21</f>
        <v xml:space="preserve"> </v>
      </c>
      <c r="L91" s="32"/>
    </row>
    <row r="92" spans="2:47" s="1" customFormat="1" ht="15.2" customHeight="1">
      <c r="B92" s="32"/>
      <c r="C92" s="27" t="s">
        <v>26</v>
      </c>
      <c r="F92" s="25" t="str">
        <f>IF(E18="","",E18)</f>
        <v>Vyplň údaj</v>
      </c>
      <c r="I92" s="27" t="s">
        <v>30</v>
      </c>
      <c r="J92" s="30" t="str">
        <f>E24</f>
        <v xml:space="preserve"> </v>
      </c>
      <c r="L92" s="32"/>
    </row>
    <row r="93" spans="2:47" s="1" customFormat="1" ht="10.35" customHeight="1">
      <c r="B93" s="32"/>
      <c r="L93" s="32"/>
    </row>
    <row r="94" spans="2:47" s="1" customFormat="1" ht="29.25" customHeight="1">
      <c r="B94" s="32"/>
      <c r="C94" s="105" t="s">
        <v>98</v>
      </c>
      <c r="D94" s="97"/>
      <c r="E94" s="97"/>
      <c r="F94" s="97"/>
      <c r="G94" s="97"/>
      <c r="H94" s="97"/>
      <c r="I94" s="97"/>
      <c r="J94" s="106" t="s">
        <v>99</v>
      </c>
      <c r="K94" s="97"/>
      <c r="L94" s="32"/>
    </row>
    <row r="95" spans="2:47" s="1" customFormat="1" ht="10.35" customHeight="1">
      <c r="B95" s="32"/>
      <c r="L95" s="32"/>
    </row>
    <row r="96" spans="2:47" s="1" customFormat="1" ht="22.9" customHeight="1">
      <c r="B96" s="32"/>
      <c r="C96" s="107" t="s">
        <v>100</v>
      </c>
      <c r="J96" s="66">
        <f>J125</f>
        <v>0</v>
      </c>
      <c r="L96" s="32"/>
      <c r="AU96" s="17" t="s">
        <v>101</v>
      </c>
    </row>
    <row r="97" spans="2:12" s="8" customFormat="1" ht="24.95" customHeight="1">
      <c r="B97" s="108"/>
      <c r="D97" s="109" t="s">
        <v>102</v>
      </c>
      <c r="E97" s="110"/>
      <c r="F97" s="110"/>
      <c r="G97" s="110"/>
      <c r="H97" s="110"/>
      <c r="I97" s="110"/>
      <c r="J97" s="111">
        <f>J126</f>
        <v>0</v>
      </c>
      <c r="L97" s="108"/>
    </row>
    <row r="98" spans="2:12" s="9" customFormat="1" ht="19.899999999999999" customHeight="1">
      <c r="B98" s="112"/>
      <c r="D98" s="113" t="s">
        <v>103</v>
      </c>
      <c r="E98" s="114"/>
      <c r="F98" s="114"/>
      <c r="G98" s="114"/>
      <c r="H98" s="114"/>
      <c r="I98" s="114"/>
      <c r="J98" s="115">
        <f>J127</f>
        <v>0</v>
      </c>
      <c r="L98" s="112"/>
    </row>
    <row r="99" spans="2:12" s="9" customFormat="1" ht="19.899999999999999" customHeight="1">
      <c r="B99" s="112"/>
      <c r="D99" s="113" t="s">
        <v>1186</v>
      </c>
      <c r="E99" s="114"/>
      <c r="F99" s="114"/>
      <c r="G99" s="114"/>
      <c r="H99" s="114"/>
      <c r="I99" s="114"/>
      <c r="J99" s="115">
        <f>J181</f>
        <v>0</v>
      </c>
      <c r="L99" s="112"/>
    </row>
    <row r="100" spans="2:12" s="9" customFormat="1" ht="19.899999999999999" customHeight="1">
      <c r="B100" s="112"/>
      <c r="D100" s="113" t="s">
        <v>104</v>
      </c>
      <c r="E100" s="114"/>
      <c r="F100" s="114"/>
      <c r="G100" s="114"/>
      <c r="H100" s="114"/>
      <c r="I100" s="114"/>
      <c r="J100" s="115">
        <f>J186</f>
        <v>0</v>
      </c>
      <c r="L100" s="112"/>
    </row>
    <row r="101" spans="2:12" s="9" customFormat="1" ht="19.899999999999999" customHeight="1">
      <c r="B101" s="112"/>
      <c r="D101" s="113" t="s">
        <v>1187</v>
      </c>
      <c r="E101" s="114"/>
      <c r="F101" s="114"/>
      <c r="G101" s="114"/>
      <c r="H101" s="114"/>
      <c r="I101" s="114"/>
      <c r="J101" s="115">
        <f>J197</f>
        <v>0</v>
      </c>
      <c r="L101" s="112"/>
    </row>
    <row r="102" spans="2:12" s="9" customFormat="1" ht="19.899999999999999" customHeight="1">
      <c r="B102" s="112"/>
      <c r="D102" s="113" t="s">
        <v>106</v>
      </c>
      <c r="E102" s="114"/>
      <c r="F102" s="114"/>
      <c r="G102" s="114"/>
      <c r="H102" s="114"/>
      <c r="I102" s="114"/>
      <c r="J102" s="115">
        <f>J202</f>
        <v>0</v>
      </c>
      <c r="L102" s="112"/>
    </row>
    <row r="103" spans="2:12" s="9" customFormat="1" ht="19.899999999999999" customHeight="1">
      <c r="B103" s="112"/>
      <c r="D103" s="113" t="s">
        <v>107</v>
      </c>
      <c r="E103" s="114"/>
      <c r="F103" s="114"/>
      <c r="G103" s="114"/>
      <c r="H103" s="114"/>
      <c r="I103" s="114"/>
      <c r="J103" s="115">
        <f>J251</f>
        <v>0</v>
      </c>
      <c r="L103" s="112"/>
    </row>
    <row r="104" spans="2:12" s="9" customFormat="1" ht="19.899999999999999" customHeight="1">
      <c r="B104" s="112"/>
      <c r="D104" s="113" t="s">
        <v>108</v>
      </c>
      <c r="E104" s="114"/>
      <c r="F104" s="114"/>
      <c r="G104" s="114"/>
      <c r="H104" s="114"/>
      <c r="I104" s="114"/>
      <c r="J104" s="115">
        <f>J256</f>
        <v>0</v>
      </c>
      <c r="L104" s="112"/>
    </row>
    <row r="105" spans="2:12" s="9" customFormat="1" ht="19.899999999999999" customHeight="1">
      <c r="B105" s="112"/>
      <c r="D105" s="113" t="s">
        <v>109</v>
      </c>
      <c r="E105" s="114"/>
      <c r="F105" s="114"/>
      <c r="G105" s="114"/>
      <c r="H105" s="114"/>
      <c r="I105" s="114"/>
      <c r="J105" s="115">
        <f>J261</f>
        <v>0</v>
      </c>
      <c r="L105" s="112"/>
    </row>
    <row r="106" spans="2:12" s="1" customFormat="1" ht="21.75" customHeight="1">
      <c r="B106" s="32"/>
      <c r="L106" s="32"/>
    </row>
    <row r="107" spans="2:12" s="1" customFormat="1" ht="6.95" customHeight="1">
      <c r="B107" s="44"/>
      <c r="C107" s="45"/>
      <c r="D107" s="45"/>
      <c r="E107" s="45"/>
      <c r="F107" s="45"/>
      <c r="G107" s="45"/>
      <c r="H107" s="45"/>
      <c r="I107" s="45"/>
      <c r="J107" s="45"/>
      <c r="K107" s="45"/>
      <c r="L107" s="32"/>
    </row>
    <row r="111" spans="2:12" s="1" customFormat="1" ht="6.95" customHeight="1">
      <c r="B111" s="46"/>
      <c r="C111" s="47"/>
      <c r="D111" s="47"/>
      <c r="E111" s="47"/>
      <c r="F111" s="47"/>
      <c r="G111" s="47"/>
      <c r="H111" s="47"/>
      <c r="I111" s="47"/>
      <c r="J111" s="47"/>
      <c r="K111" s="47"/>
      <c r="L111" s="32"/>
    </row>
    <row r="112" spans="2:12" s="1" customFormat="1" ht="24.95" customHeight="1">
      <c r="B112" s="32"/>
      <c r="C112" s="21" t="s">
        <v>110</v>
      </c>
      <c r="L112" s="32"/>
    </row>
    <row r="113" spans="2:65" s="1" customFormat="1" ht="6.95" customHeight="1">
      <c r="B113" s="32"/>
      <c r="L113" s="32"/>
    </row>
    <row r="114" spans="2:65" s="1" customFormat="1" ht="12" customHeight="1">
      <c r="B114" s="32"/>
      <c r="C114" s="27" t="s">
        <v>16</v>
      </c>
      <c r="L114" s="32"/>
    </row>
    <row r="115" spans="2:65" s="1" customFormat="1" ht="16.5" customHeight="1">
      <c r="B115" s="32"/>
      <c r="E115" s="253" t="str">
        <f>E7</f>
        <v>PD - Regenerace sídliště Nádražní II etapa - ČÁST A</v>
      </c>
      <c r="F115" s="254"/>
      <c r="G115" s="254"/>
      <c r="H115" s="254"/>
      <c r="L115" s="32"/>
    </row>
    <row r="116" spans="2:65" s="1" customFormat="1" ht="12" customHeight="1">
      <c r="B116" s="32"/>
      <c r="C116" s="27" t="s">
        <v>95</v>
      </c>
      <c r="L116" s="32"/>
    </row>
    <row r="117" spans="2:65" s="1" customFormat="1" ht="16.5" customHeight="1">
      <c r="B117" s="32"/>
      <c r="E117" s="243" t="str">
        <f>E9</f>
        <v>část - A - S0 - 301</v>
      </c>
      <c r="F117" s="252"/>
      <c r="G117" s="252"/>
      <c r="H117" s="252"/>
      <c r="L117" s="32"/>
    </row>
    <row r="118" spans="2:65" s="1" customFormat="1" ht="6.95" customHeight="1">
      <c r="B118" s="32"/>
      <c r="L118" s="32"/>
    </row>
    <row r="119" spans="2:65" s="1" customFormat="1" ht="12" customHeight="1">
      <c r="B119" s="32"/>
      <c r="C119" s="27" t="s">
        <v>20</v>
      </c>
      <c r="F119" s="25" t="str">
        <f>F12</f>
        <v xml:space="preserve"> </v>
      </c>
      <c r="I119" s="27" t="s">
        <v>22</v>
      </c>
      <c r="J119" s="52">
        <f>IF(J12="","",J12)</f>
        <v>45149</v>
      </c>
      <c r="L119" s="32"/>
    </row>
    <row r="120" spans="2:65" s="1" customFormat="1" ht="6.95" customHeight="1">
      <c r="B120" s="32"/>
      <c r="L120" s="32"/>
    </row>
    <row r="121" spans="2:65" s="1" customFormat="1" ht="15.2" customHeight="1">
      <c r="B121" s="32"/>
      <c r="C121" s="27" t="s">
        <v>23</v>
      </c>
      <c r="F121" s="25" t="str">
        <f>E15</f>
        <v xml:space="preserve"> </v>
      </c>
      <c r="I121" s="27" t="s">
        <v>28</v>
      </c>
      <c r="J121" s="30" t="str">
        <f>E21</f>
        <v xml:space="preserve"> </v>
      </c>
      <c r="L121" s="32"/>
    </row>
    <row r="122" spans="2:65" s="1" customFormat="1" ht="15.2" customHeight="1">
      <c r="B122" s="32"/>
      <c r="C122" s="27" t="s">
        <v>26</v>
      </c>
      <c r="F122" s="25" t="str">
        <f>IF(E18="","",E18)</f>
        <v>Vyplň údaj</v>
      </c>
      <c r="I122" s="27" t="s">
        <v>30</v>
      </c>
      <c r="J122" s="30" t="str">
        <f>E24</f>
        <v xml:space="preserve"> </v>
      </c>
      <c r="L122" s="32"/>
    </row>
    <row r="123" spans="2:65" s="1" customFormat="1" ht="10.35" customHeight="1">
      <c r="B123" s="32"/>
      <c r="L123" s="32"/>
    </row>
    <row r="124" spans="2:65" s="10" customFormat="1" ht="29.25" customHeight="1">
      <c r="B124" s="116"/>
      <c r="C124" s="117" t="s">
        <v>111</v>
      </c>
      <c r="D124" s="118" t="s">
        <v>57</v>
      </c>
      <c r="E124" s="118" t="s">
        <v>53</v>
      </c>
      <c r="F124" s="118" t="s">
        <v>54</v>
      </c>
      <c r="G124" s="118" t="s">
        <v>112</v>
      </c>
      <c r="H124" s="118" t="s">
        <v>113</v>
      </c>
      <c r="I124" s="118" t="s">
        <v>114</v>
      </c>
      <c r="J124" s="118" t="s">
        <v>99</v>
      </c>
      <c r="K124" s="119" t="s">
        <v>115</v>
      </c>
      <c r="L124" s="116"/>
      <c r="M124" s="59" t="s">
        <v>1</v>
      </c>
      <c r="N124" s="60" t="s">
        <v>36</v>
      </c>
      <c r="O124" s="60" t="s">
        <v>116</v>
      </c>
      <c r="P124" s="60" t="s">
        <v>117</v>
      </c>
      <c r="Q124" s="60" t="s">
        <v>118</v>
      </c>
      <c r="R124" s="60" t="s">
        <v>119</v>
      </c>
      <c r="S124" s="60" t="s">
        <v>120</v>
      </c>
      <c r="T124" s="61" t="s">
        <v>121</v>
      </c>
    </row>
    <row r="125" spans="2:65" s="1" customFormat="1" ht="22.9" customHeight="1">
      <c r="B125" s="32"/>
      <c r="C125" s="64" t="s">
        <v>122</v>
      </c>
      <c r="J125" s="120">
        <f>BK125</f>
        <v>0</v>
      </c>
      <c r="L125" s="32"/>
      <c r="M125" s="62"/>
      <c r="N125" s="53"/>
      <c r="O125" s="53"/>
      <c r="P125" s="121">
        <f>P126</f>
        <v>0</v>
      </c>
      <c r="Q125" s="53"/>
      <c r="R125" s="121">
        <f>R126</f>
        <v>202.64883707999999</v>
      </c>
      <c r="S125" s="53"/>
      <c r="T125" s="122">
        <f>T126</f>
        <v>0</v>
      </c>
      <c r="AT125" s="17" t="s">
        <v>71</v>
      </c>
      <c r="AU125" s="17" t="s">
        <v>101</v>
      </c>
      <c r="BK125" s="123">
        <f>BK126</f>
        <v>0</v>
      </c>
    </row>
    <row r="126" spans="2:65" s="11" customFormat="1" ht="25.9" customHeight="1">
      <c r="B126" s="124"/>
      <c r="D126" s="125" t="s">
        <v>71</v>
      </c>
      <c r="E126" s="126" t="s">
        <v>123</v>
      </c>
      <c r="F126" s="126" t="s">
        <v>124</v>
      </c>
      <c r="I126" s="127"/>
      <c r="J126" s="128">
        <f>BK126</f>
        <v>0</v>
      </c>
      <c r="L126" s="124"/>
      <c r="M126" s="129"/>
      <c r="P126" s="130">
        <f>P127+P181+P186+P197+P202+P251+P256+P261</f>
        <v>0</v>
      </c>
      <c r="R126" s="130">
        <f>R127+R181+R186+R197+R202+R251+R256+R261</f>
        <v>202.64883707999999</v>
      </c>
      <c r="T126" s="131">
        <f>T127+T181+T186+T197+T202+T251+T256+T261</f>
        <v>0</v>
      </c>
      <c r="AR126" s="125" t="s">
        <v>80</v>
      </c>
      <c r="AT126" s="132" t="s">
        <v>71</v>
      </c>
      <c r="AU126" s="132" t="s">
        <v>72</v>
      </c>
      <c r="AY126" s="125" t="s">
        <v>125</v>
      </c>
      <c r="BK126" s="133">
        <f>BK127+BK181+BK186+BK197+BK202+BK251+BK256+BK261</f>
        <v>0</v>
      </c>
    </row>
    <row r="127" spans="2:65" s="11" customFormat="1" ht="22.9" customHeight="1">
      <c r="B127" s="124"/>
      <c r="D127" s="125" t="s">
        <v>71</v>
      </c>
      <c r="E127" s="134" t="s">
        <v>80</v>
      </c>
      <c r="F127" s="134" t="s">
        <v>126</v>
      </c>
      <c r="I127" s="127"/>
      <c r="J127" s="135">
        <f>BK127</f>
        <v>0</v>
      </c>
      <c r="L127" s="124"/>
      <c r="M127" s="129"/>
      <c r="P127" s="130">
        <f>SUM(P128:P180)</f>
        <v>0</v>
      </c>
      <c r="R127" s="130">
        <f>SUM(R128:R180)</f>
        <v>141.94656000000001</v>
      </c>
      <c r="T127" s="131">
        <f>SUM(T128:T180)</f>
        <v>0</v>
      </c>
      <c r="AR127" s="125" t="s">
        <v>80</v>
      </c>
      <c r="AT127" s="132" t="s">
        <v>71</v>
      </c>
      <c r="AU127" s="132" t="s">
        <v>80</v>
      </c>
      <c r="AY127" s="125" t="s">
        <v>125</v>
      </c>
      <c r="BK127" s="133">
        <f>SUM(BK128:BK180)</f>
        <v>0</v>
      </c>
    </row>
    <row r="128" spans="2:65" s="1" customFormat="1" ht="21.75" customHeight="1">
      <c r="B128" s="136"/>
      <c r="C128" s="137" t="s">
        <v>80</v>
      </c>
      <c r="D128" s="137" t="s">
        <v>127</v>
      </c>
      <c r="E128" s="138" t="s">
        <v>1188</v>
      </c>
      <c r="F128" s="139" t="s">
        <v>1189</v>
      </c>
      <c r="G128" s="140" t="s">
        <v>194</v>
      </c>
      <c r="H128" s="141">
        <v>86.1</v>
      </c>
      <c r="I128" s="142"/>
      <c r="J128" s="143">
        <f>ROUND(I128*H128,2)</f>
        <v>0</v>
      </c>
      <c r="K128" s="139" t="s">
        <v>131</v>
      </c>
      <c r="L128" s="32"/>
      <c r="M128" s="144" t="s">
        <v>1</v>
      </c>
      <c r="N128" s="145" t="s">
        <v>37</v>
      </c>
      <c r="P128" s="146">
        <f>O128*H128</f>
        <v>0</v>
      </c>
      <c r="Q128" s="146">
        <v>0</v>
      </c>
      <c r="R128" s="146">
        <f>Q128*H128</f>
        <v>0</v>
      </c>
      <c r="S128" s="146">
        <v>0</v>
      </c>
      <c r="T128" s="147">
        <f>S128*H128</f>
        <v>0</v>
      </c>
      <c r="AR128" s="148" t="s">
        <v>132</v>
      </c>
      <c r="AT128" s="148" t="s">
        <v>127</v>
      </c>
      <c r="AU128" s="148" t="s">
        <v>82</v>
      </c>
      <c r="AY128" s="17" t="s">
        <v>125</v>
      </c>
      <c r="BE128" s="149">
        <f>IF(N128="základní",J128,0)</f>
        <v>0</v>
      </c>
      <c r="BF128" s="149">
        <f>IF(N128="snížená",J128,0)</f>
        <v>0</v>
      </c>
      <c r="BG128" s="149">
        <f>IF(N128="zákl. přenesená",J128,0)</f>
        <v>0</v>
      </c>
      <c r="BH128" s="149">
        <f>IF(N128="sníž. přenesená",J128,0)</f>
        <v>0</v>
      </c>
      <c r="BI128" s="149">
        <f>IF(N128="nulová",J128,0)</f>
        <v>0</v>
      </c>
      <c r="BJ128" s="17" t="s">
        <v>80</v>
      </c>
      <c r="BK128" s="149">
        <f>ROUND(I128*H128,2)</f>
        <v>0</v>
      </c>
      <c r="BL128" s="17" t="s">
        <v>132</v>
      </c>
      <c r="BM128" s="148" t="s">
        <v>1190</v>
      </c>
    </row>
    <row r="129" spans="2:65" s="1" customFormat="1" ht="19.5">
      <c r="B129" s="32"/>
      <c r="D129" s="150" t="s">
        <v>134</v>
      </c>
      <c r="F129" s="151" t="s">
        <v>1191</v>
      </c>
      <c r="I129" s="152"/>
      <c r="L129" s="32"/>
      <c r="M129" s="153"/>
      <c r="T129" s="56"/>
      <c r="AT129" s="17" t="s">
        <v>134</v>
      </c>
      <c r="AU129" s="17" t="s">
        <v>82</v>
      </c>
    </row>
    <row r="130" spans="2:65" s="1" customFormat="1">
      <c r="B130" s="32"/>
      <c r="D130" s="154" t="s">
        <v>136</v>
      </c>
      <c r="F130" s="155" t="s">
        <v>1192</v>
      </c>
      <c r="I130" s="152"/>
      <c r="L130" s="32"/>
      <c r="M130" s="153"/>
      <c r="T130" s="56"/>
      <c r="AT130" s="17" t="s">
        <v>136</v>
      </c>
      <c r="AU130" s="17" t="s">
        <v>82</v>
      </c>
    </row>
    <row r="131" spans="2:65" s="12" customFormat="1">
      <c r="B131" s="157"/>
      <c r="D131" s="150" t="s">
        <v>140</v>
      </c>
      <c r="E131" s="158" t="s">
        <v>1193</v>
      </c>
      <c r="F131" s="159" t="s">
        <v>1194</v>
      </c>
      <c r="H131" s="160">
        <v>16.32</v>
      </c>
      <c r="I131" s="161"/>
      <c r="L131" s="157"/>
      <c r="M131" s="162"/>
      <c r="T131" s="163"/>
      <c r="AT131" s="158" t="s">
        <v>140</v>
      </c>
      <c r="AU131" s="158" t="s">
        <v>82</v>
      </c>
      <c r="AV131" s="12" t="s">
        <v>82</v>
      </c>
      <c r="AW131" s="12" t="s">
        <v>29</v>
      </c>
      <c r="AX131" s="12" t="s">
        <v>72</v>
      </c>
      <c r="AY131" s="158" t="s">
        <v>125</v>
      </c>
    </row>
    <row r="132" spans="2:65" s="12" customFormat="1">
      <c r="B132" s="157"/>
      <c r="D132" s="150" t="s">
        <v>140</v>
      </c>
      <c r="E132" s="158" t="s">
        <v>1195</v>
      </c>
      <c r="F132" s="159" t="s">
        <v>1196</v>
      </c>
      <c r="H132" s="160">
        <v>7.68</v>
      </c>
      <c r="I132" s="161"/>
      <c r="L132" s="157"/>
      <c r="M132" s="162"/>
      <c r="T132" s="163"/>
      <c r="AT132" s="158" t="s">
        <v>140</v>
      </c>
      <c r="AU132" s="158" t="s">
        <v>82</v>
      </c>
      <c r="AV132" s="12" t="s">
        <v>82</v>
      </c>
      <c r="AW132" s="12" t="s">
        <v>29</v>
      </c>
      <c r="AX132" s="12" t="s">
        <v>72</v>
      </c>
      <c r="AY132" s="158" t="s">
        <v>125</v>
      </c>
    </row>
    <row r="133" spans="2:65" s="12" customFormat="1">
      <c r="B133" s="157"/>
      <c r="D133" s="150" t="s">
        <v>140</v>
      </c>
      <c r="E133" s="158" t="s">
        <v>1183</v>
      </c>
      <c r="F133" s="159" t="s">
        <v>1197</v>
      </c>
      <c r="H133" s="160">
        <v>5.4</v>
      </c>
      <c r="I133" s="161"/>
      <c r="L133" s="157"/>
      <c r="M133" s="162"/>
      <c r="T133" s="163"/>
      <c r="AT133" s="158" t="s">
        <v>140</v>
      </c>
      <c r="AU133" s="158" t="s">
        <v>82</v>
      </c>
      <c r="AV133" s="12" t="s">
        <v>82</v>
      </c>
      <c r="AW133" s="12" t="s">
        <v>29</v>
      </c>
      <c r="AX133" s="12" t="s">
        <v>72</v>
      </c>
      <c r="AY133" s="158" t="s">
        <v>125</v>
      </c>
    </row>
    <row r="134" spans="2:65" s="12" customFormat="1">
      <c r="B134" s="157"/>
      <c r="D134" s="150" t="s">
        <v>140</v>
      </c>
      <c r="E134" s="158" t="s">
        <v>1198</v>
      </c>
      <c r="F134" s="159" t="s">
        <v>1199</v>
      </c>
      <c r="H134" s="160">
        <v>6.3</v>
      </c>
      <c r="I134" s="161"/>
      <c r="L134" s="157"/>
      <c r="M134" s="162"/>
      <c r="T134" s="163"/>
      <c r="AT134" s="158" t="s">
        <v>140</v>
      </c>
      <c r="AU134" s="158" t="s">
        <v>82</v>
      </c>
      <c r="AV134" s="12" t="s">
        <v>82</v>
      </c>
      <c r="AW134" s="12" t="s">
        <v>29</v>
      </c>
      <c r="AX134" s="12" t="s">
        <v>72</v>
      </c>
      <c r="AY134" s="158" t="s">
        <v>125</v>
      </c>
    </row>
    <row r="135" spans="2:65" s="12" customFormat="1">
      <c r="B135" s="157"/>
      <c r="D135" s="150" t="s">
        <v>140</v>
      </c>
      <c r="E135" s="158" t="s">
        <v>1200</v>
      </c>
      <c r="F135" s="159" t="s">
        <v>1201</v>
      </c>
      <c r="H135" s="160">
        <v>50.4</v>
      </c>
      <c r="I135" s="161"/>
      <c r="L135" s="157"/>
      <c r="M135" s="162"/>
      <c r="T135" s="163"/>
      <c r="AT135" s="158" t="s">
        <v>140</v>
      </c>
      <c r="AU135" s="158" t="s">
        <v>82</v>
      </c>
      <c r="AV135" s="12" t="s">
        <v>82</v>
      </c>
      <c r="AW135" s="12" t="s">
        <v>29</v>
      </c>
      <c r="AX135" s="12" t="s">
        <v>72</v>
      </c>
      <c r="AY135" s="158" t="s">
        <v>125</v>
      </c>
    </row>
    <row r="136" spans="2:65" s="13" customFormat="1">
      <c r="B136" s="164"/>
      <c r="D136" s="150" t="s">
        <v>140</v>
      </c>
      <c r="E136" s="165" t="s">
        <v>1</v>
      </c>
      <c r="F136" s="166" t="s">
        <v>142</v>
      </c>
      <c r="H136" s="167">
        <v>86.1</v>
      </c>
      <c r="I136" s="168"/>
      <c r="L136" s="164"/>
      <c r="M136" s="169"/>
      <c r="T136" s="170"/>
      <c r="AT136" s="165" t="s">
        <v>140</v>
      </c>
      <c r="AU136" s="165" t="s">
        <v>82</v>
      </c>
      <c r="AV136" s="13" t="s">
        <v>132</v>
      </c>
      <c r="AW136" s="13" t="s">
        <v>29</v>
      </c>
      <c r="AX136" s="13" t="s">
        <v>80</v>
      </c>
      <c r="AY136" s="165" t="s">
        <v>125</v>
      </c>
    </row>
    <row r="137" spans="2:65" s="1" customFormat="1" ht="16.5" customHeight="1">
      <c r="B137" s="136"/>
      <c r="C137" s="137" t="s">
        <v>340</v>
      </c>
      <c r="D137" s="137" t="s">
        <v>127</v>
      </c>
      <c r="E137" s="138" t="s">
        <v>1202</v>
      </c>
      <c r="F137" s="139" t="s">
        <v>1203</v>
      </c>
      <c r="G137" s="140" t="s">
        <v>130</v>
      </c>
      <c r="H137" s="141">
        <v>84</v>
      </c>
      <c r="I137" s="142"/>
      <c r="J137" s="143">
        <f>ROUND(I137*H137,2)</f>
        <v>0</v>
      </c>
      <c r="K137" s="139" t="s">
        <v>131</v>
      </c>
      <c r="L137" s="32"/>
      <c r="M137" s="144" t="s">
        <v>1</v>
      </c>
      <c r="N137" s="145" t="s">
        <v>37</v>
      </c>
      <c r="P137" s="146">
        <f>O137*H137</f>
        <v>0</v>
      </c>
      <c r="Q137" s="146">
        <v>8.4000000000000003E-4</v>
      </c>
      <c r="R137" s="146">
        <f>Q137*H137</f>
        <v>7.0559999999999998E-2</v>
      </c>
      <c r="S137" s="146">
        <v>0</v>
      </c>
      <c r="T137" s="147">
        <f>S137*H137</f>
        <v>0</v>
      </c>
      <c r="AR137" s="148" t="s">
        <v>132</v>
      </c>
      <c r="AT137" s="148" t="s">
        <v>127</v>
      </c>
      <c r="AU137" s="148" t="s">
        <v>82</v>
      </c>
      <c r="AY137" s="17" t="s">
        <v>125</v>
      </c>
      <c r="BE137" s="149">
        <f>IF(N137="základní",J137,0)</f>
        <v>0</v>
      </c>
      <c r="BF137" s="149">
        <f>IF(N137="snížená",J137,0)</f>
        <v>0</v>
      </c>
      <c r="BG137" s="149">
        <f>IF(N137="zákl. přenesená",J137,0)</f>
        <v>0</v>
      </c>
      <c r="BH137" s="149">
        <f>IF(N137="sníž. přenesená",J137,0)</f>
        <v>0</v>
      </c>
      <c r="BI137" s="149">
        <f>IF(N137="nulová",J137,0)</f>
        <v>0</v>
      </c>
      <c r="BJ137" s="17" t="s">
        <v>80</v>
      </c>
      <c r="BK137" s="149">
        <f>ROUND(I137*H137,2)</f>
        <v>0</v>
      </c>
      <c r="BL137" s="17" t="s">
        <v>132</v>
      </c>
      <c r="BM137" s="148" t="s">
        <v>1204</v>
      </c>
    </row>
    <row r="138" spans="2:65" s="1" customFormat="1">
      <c r="B138" s="32"/>
      <c r="D138" s="150" t="s">
        <v>134</v>
      </c>
      <c r="F138" s="151" t="s">
        <v>1205</v>
      </c>
      <c r="I138" s="152"/>
      <c r="L138" s="32"/>
      <c r="M138" s="153"/>
      <c r="T138" s="56"/>
      <c r="AT138" s="17" t="s">
        <v>134</v>
      </c>
      <c r="AU138" s="17" t="s">
        <v>82</v>
      </c>
    </row>
    <row r="139" spans="2:65" s="1" customFormat="1">
      <c r="B139" s="32"/>
      <c r="D139" s="154" t="s">
        <v>136</v>
      </c>
      <c r="F139" s="155" t="s">
        <v>1206</v>
      </c>
      <c r="I139" s="152"/>
      <c r="L139" s="32"/>
      <c r="M139" s="153"/>
      <c r="T139" s="56"/>
      <c r="AT139" s="17" t="s">
        <v>136</v>
      </c>
      <c r="AU139" s="17" t="s">
        <v>82</v>
      </c>
    </row>
    <row r="140" spans="2:65" s="12" customFormat="1">
      <c r="B140" s="157"/>
      <c r="D140" s="150" t="s">
        <v>140</v>
      </c>
      <c r="E140" s="158" t="s">
        <v>1</v>
      </c>
      <c r="F140" s="159" t="s">
        <v>1207</v>
      </c>
      <c r="H140" s="160">
        <v>20.399999999999999</v>
      </c>
      <c r="I140" s="161"/>
      <c r="L140" s="157"/>
      <c r="M140" s="162"/>
      <c r="T140" s="163"/>
      <c r="AT140" s="158" t="s">
        <v>140</v>
      </c>
      <c r="AU140" s="158" t="s">
        <v>82</v>
      </c>
      <c r="AV140" s="12" t="s">
        <v>82</v>
      </c>
      <c r="AW140" s="12" t="s">
        <v>29</v>
      </c>
      <c r="AX140" s="12" t="s">
        <v>72</v>
      </c>
      <c r="AY140" s="158" t="s">
        <v>125</v>
      </c>
    </row>
    <row r="141" spans="2:65" s="12" customFormat="1">
      <c r="B141" s="157"/>
      <c r="D141" s="150" t="s">
        <v>140</v>
      </c>
      <c r="E141" s="158" t="s">
        <v>1</v>
      </c>
      <c r="F141" s="159" t="s">
        <v>1208</v>
      </c>
      <c r="H141" s="160">
        <v>9.6</v>
      </c>
      <c r="I141" s="161"/>
      <c r="L141" s="157"/>
      <c r="M141" s="162"/>
      <c r="T141" s="163"/>
      <c r="AT141" s="158" t="s">
        <v>140</v>
      </c>
      <c r="AU141" s="158" t="s">
        <v>82</v>
      </c>
      <c r="AV141" s="12" t="s">
        <v>82</v>
      </c>
      <c r="AW141" s="12" t="s">
        <v>29</v>
      </c>
      <c r="AX141" s="12" t="s">
        <v>72</v>
      </c>
      <c r="AY141" s="158" t="s">
        <v>125</v>
      </c>
    </row>
    <row r="142" spans="2:65" s="12" customFormat="1">
      <c r="B142" s="157"/>
      <c r="D142" s="150" t="s">
        <v>140</v>
      </c>
      <c r="E142" s="158" t="s">
        <v>1</v>
      </c>
      <c r="F142" s="159" t="s">
        <v>1209</v>
      </c>
      <c r="H142" s="160">
        <v>54</v>
      </c>
      <c r="I142" s="161"/>
      <c r="L142" s="157"/>
      <c r="M142" s="162"/>
      <c r="T142" s="163"/>
      <c r="AT142" s="158" t="s">
        <v>140</v>
      </c>
      <c r="AU142" s="158" t="s">
        <v>82</v>
      </c>
      <c r="AV142" s="12" t="s">
        <v>82</v>
      </c>
      <c r="AW142" s="12" t="s">
        <v>29</v>
      </c>
      <c r="AX142" s="12" t="s">
        <v>72</v>
      </c>
      <c r="AY142" s="158" t="s">
        <v>125</v>
      </c>
    </row>
    <row r="143" spans="2:65" s="13" customFormat="1">
      <c r="B143" s="164"/>
      <c r="D143" s="150" t="s">
        <v>140</v>
      </c>
      <c r="E143" s="165" t="s">
        <v>1</v>
      </c>
      <c r="F143" s="166" t="s">
        <v>142</v>
      </c>
      <c r="H143" s="167">
        <v>84</v>
      </c>
      <c r="I143" s="168"/>
      <c r="L143" s="164"/>
      <c r="M143" s="169"/>
      <c r="T143" s="170"/>
      <c r="AT143" s="165" t="s">
        <v>140</v>
      </c>
      <c r="AU143" s="165" t="s">
        <v>82</v>
      </c>
      <c r="AV143" s="13" t="s">
        <v>132</v>
      </c>
      <c r="AW143" s="13" t="s">
        <v>29</v>
      </c>
      <c r="AX143" s="13" t="s">
        <v>80</v>
      </c>
      <c r="AY143" s="165" t="s">
        <v>125</v>
      </c>
    </row>
    <row r="144" spans="2:65" s="1" customFormat="1" ht="16.5" customHeight="1">
      <c r="B144" s="136"/>
      <c r="C144" s="137" t="s">
        <v>347</v>
      </c>
      <c r="D144" s="137" t="s">
        <v>127</v>
      </c>
      <c r="E144" s="138" t="s">
        <v>1210</v>
      </c>
      <c r="F144" s="139" t="s">
        <v>1211</v>
      </c>
      <c r="G144" s="140" t="s">
        <v>130</v>
      </c>
      <c r="H144" s="141">
        <v>84</v>
      </c>
      <c r="I144" s="142"/>
      <c r="J144" s="143">
        <f>ROUND(I144*H144,2)</f>
        <v>0</v>
      </c>
      <c r="K144" s="139" t="s">
        <v>131</v>
      </c>
      <c r="L144" s="32"/>
      <c r="M144" s="144" t="s">
        <v>1</v>
      </c>
      <c r="N144" s="145" t="s">
        <v>37</v>
      </c>
      <c r="P144" s="146">
        <f>O144*H144</f>
        <v>0</v>
      </c>
      <c r="Q144" s="146">
        <v>0</v>
      </c>
      <c r="R144" s="146">
        <f>Q144*H144</f>
        <v>0</v>
      </c>
      <c r="S144" s="146">
        <v>0</v>
      </c>
      <c r="T144" s="147">
        <f>S144*H144</f>
        <v>0</v>
      </c>
      <c r="AR144" s="148" t="s">
        <v>132</v>
      </c>
      <c r="AT144" s="148" t="s">
        <v>127</v>
      </c>
      <c r="AU144" s="148" t="s">
        <v>82</v>
      </c>
      <c r="AY144" s="17" t="s">
        <v>125</v>
      </c>
      <c r="BE144" s="149">
        <f>IF(N144="základní",J144,0)</f>
        <v>0</v>
      </c>
      <c r="BF144" s="149">
        <f>IF(N144="snížená",J144,0)</f>
        <v>0</v>
      </c>
      <c r="BG144" s="149">
        <f>IF(N144="zákl. přenesená",J144,0)</f>
        <v>0</v>
      </c>
      <c r="BH144" s="149">
        <f>IF(N144="sníž. přenesená",J144,0)</f>
        <v>0</v>
      </c>
      <c r="BI144" s="149">
        <f>IF(N144="nulová",J144,0)</f>
        <v>0</v>
      </c>
      <c r="BJ144" s="17" t="s">
        <v>80</v>
      </c>
      <c r="BK144" s="149">
        <f>ROUND(I144*H144,2)</f>
        <v>0</v>
      </c>
      <c r="BL144" s="17" t="s">
        <v>132</v>
      </c>
      <c r="BM144" s="148" t="s">
        <v>1212</v>
      </c>
    </row>
    <row r="145" spans="2:65" s="1" customFormat="1" ht="19.5">
      <c r="B145" s="32"/>
      <c r="D145" s="150" t="s">
        <v>134</v>
      </c>
      <c r="F145" s="151" t="s">
        <v>1213</v>
      </c>
      <c r="I145" s="152"/>
      <c r="L145" s="32"/>
      <c r="M145" s="153"/>
      <c r="T145" s="56"/>
      <c r="AT145" s="17" t="s">
        <v>134</v>
      </c>
      <c r="AU145" s="17" t="s">
        <v>82</v>
      </c>
    </row>
    <row r="146" spans="2:65" s="1" customFormat="1">
      <c r="B146" s="32"/>
      <c r="D146" s="154" t="s">
        <v>136</v>
      </c>
      <c r="F146" s="155" t="s">
        <v>1214</v>
      </c>
      <c r="I146" s="152"/>
      <c r="L146" s="32"/>
      <c r="M146" s="153"/>
      <c r="T146" s="56"/>
      <c r="AT146" s="17" t="s">
        <v>136</v>
      </c>
      <c r="AU146" s="17" t="s">
        <v>82</v>
      </c>
    </row>
    <row r="147" spans="2:65" s="12" customFormat="1">
      <c r="B147" s="157"/>
      <c r="D147" s="150" t="s">
        <v>140</v>
      </c>
      <c r="E147" s="158" t="s">
        <v>1</v>
      </c>
      <c r="F147" s="159" t="s">
        <v>1023</v>
      </c>
      <c r="H147" s="160">
        <v>84</v>
      </c>
      <c r="I147" s="161"/>
      <c r="L147" s="157"/>
      <c r="M147" s="162"/>
      <c r="T147" s="163"/>
      <c r="AT147" s="158" t="s">
        <v>140</v>
      </c>
      <c r="AU147" s="158" t="s">
        <v>82</v>
      </c>
      <c r="AV147" s="12" t="s">
        <v>82</v>
      </c>
      <c r="AW147" s="12" t="s">
        <v>29</v>
      </c>
      <c r="AX147" s="12" t="s">
        <v>80</v>
      </c>
      <c r="AY147" s="158" t="s">
        <v>125</v>
      </c>
    </row>
    <row r="148" spans="2:65" s="1" customFormat="1" ht="21.75" customHeight="1">
      <c r="B148" s="136"/>
      <c r="C148" s="137" t="s">
        <v>82</v>
      </c>
      <c r="D148" s="137" t="s">
        <v>127</v>
      </c>
      <c r="E148" s="138" t="s">
        <v>210</v>
      </c>
      <c r="F148" s="139" t="s">
        <v>211</v>
      </c>
      <c r="G148" s="140" t="s">
        <v>194</v>
      </c>
      <c r="H148" s="141">
        <v>86.1</v>
      </c>
      <c r="I148" s="142"/>
      <c r="J148" s="143">
        <f>ROUND(I148*H148,2)</f>
        <v>0</v>
      </c>
      <c r="K148" s="139" t="s">
        <v>131</v>
      </c>
      <c r="L148" s="32"/>
      <c r="M148" s="144" t="s">
        <v>1</v>
      </c>
      <c r="N148" s="145" t="s">
        <v>37</v>
      </c>
      <c r="P148" s="146">
        <f>O148*H148</f>
        <v>0</v>
      </c>
      <c r="Q148" s="146">
        <v>0</v>
      </c>
      <c r="R148" s="146">
        <f>Q148*H148</f>
        <v>0</v>
      </c>
      <c r="S148" s="146">
        <v>0</v>
      </c>
      <c r="T148" s="147">
        <f>S148*H148</f>
        <v>0</v>
      </c>
      <c r="AR148" s="148" t="s">
        <v>132</v>
      </c>
      <c r="AT148" s="148" t="s">
        <v>127</v>
      </c>
      <c r="AU148" s="148" t="s">
        <v>82</v>
      </c>
      <c r="AY148" s="17" t="s">
        <v>125</v>
      </c>
      <c r="BE148" s="149">
        <f>IF(N148="základní",J148,0)</f>
        <v>0</v>
      </c>
      <c r="BF148" s="149">
        <f>IF(N148="snížená",J148,0)</f>
        <v>0</v>
      </c>
      <c r="BG148" s="149">
        <f>IF(N148="zákl. přenesená",J148,0)</f>
        <v>0</v>
      </c>
      <c r="BH148" s="149">
        <f>IF(N148="sníž. přenesená",J148,0)</f>
        <v>0</v>
      </c>
      <c r="BI148" s="149">
        <f>IF(N148="nulová",J148,0)</f>
        <v>0</v>
      </c>
      <c r="BJ148" s="17" t="s">
        <v>80</v>
      </c>
      <c r="BK148" s="149">
        <f>ROUND(I148*H148,2)</f>
        <v>0</v>
      </c>
      <c r="BL148" s="17" t="s">
        <v>132</v>
      </c>
      <c r="BM148" s="148" t="s">
        <v>1215</v>
      </c>
    </row>
    <row r="149" spans="2:65" s="1" customFormat="1" ht="19.5">
      <c r="B149" s="32"/>
      <c r="D149" s="150" t="s">
        <v>134</v>
      </c>
      <c r="F149" s="151" t="s">
        <v>213</v>
      </c>
      <c r="I149" s="152"/>
      <c r="L149" s="32"/>
      <c r="M149" s="153"/>
      <c r="T149" s="56"/>
      <c r="AT149" s="17" t="s">
        <v>134</v>
      </c>
      <c r="AU149" s="17" t="s">
        <v>82</v>
      </c>
    </row>
    <row r="150" spans="2:65" s="1" customFormat="1">
      <c r="B150" s="32"/>
      <c r="D150" s="154" t="s">
        <v>136</v>
      </c>
      <c r="F150" s="155" t="s">
        <v>214</v>
      </c>
      <c r="I150" s="152"/>
      <c r="L150" s="32"/>
      <c r="M150" s="153"/>
      <c r="T150" s="56"/>
      <c r="AT150" s="17" t="s">
        <v>136</v>
      </c>
      <c r="AU150" s="17" t="s">
        <v>82</v>
      </c>
    </row>
    <row r="151" spans="2:65" s="12" customFormat="1">
      <c r="B151" s="157"/>
      <c r="D151" s="150" t="s">
        <v>140</v>
      </c>
      <c r="E151" s="158" t="s">
        <v>1</v>
      </c>
      <c r="F151" s="159" t="s">
        <v>1216</v>
      </c>
      <c r="H151" s="160">
        <v>86.1</v>
      </c>
      <c r="I151" s="161"/>
      <c r="L151" s="157"/>
      <c r="M151" s="162"/>
      <c r="T151" s="163"/>
      <c r="AT151" s="158" t="s">
        <v>140</v>
      </c>
      <c r="AU151" s="158" t="s">
        <v>82</v>
      </c>
      <c r="AV151" s="12" t="s">
        <v>82</v>
      </c>
      <c r="AW151" s="12" t="s">
        <v>29</v>
      </c>
      <c r="AX151" s="12" t="s">
        <v>80</v>
      </c>
      <c r="AY151" s="158" t="s">
        <v>125</v>
      </c>
    </row>
    <row r="152" spans="2:65" s="1" customFormat="1" ht="24.2" customHeight="1">
      <c r="B152" s="136"/>
      <c r="C152" s="137" t="s">
        <v>149</v>
      </c>
      <c r="D152" s="137" t="s">
        <v>127</v>
      </c>
      <c r="E152" s="138" t="s">
        <v>1217</v>
      </c>
      <c r="F152" s="139" t="s">
        <v>1218</v>
      </c>
      <c r="G152" s="140" t="s">
        <v>194</v>
      </c>
      <c r="H152" s="141">
        <v>861</v>
      </c>
      <c r="I152" s="142"/>
      <c r="J152" s="143">
        <f>ROUND(I152*H152,2)</f>
        <v>0</v>
      </c>
      <c r="K152" s="139" t="s">
        <v>131</v>
      </c>
      <c r="L152" s="32"/>
      <c r="M152" s="144" t="s">
        <v>1</v>
      </c>
      <c r="N152" s="145" t="s">
        <v>37</v>
      </c>
      <c r="P152" s="146">
        <f>O152*H152</f>
        <v>0</v>
      </c>
      <c r="Q152" s="146">
        <v>0</v>
      </c>
      <c r="R152" s="146">
        <f>Q152*H152</f>
        <v>0</v>
      </c>
      <c r="S152" s="146">
        <v>0</v>
      </c>
      <c r="T152" s="147">
        <f>S152*H152</f>
        <v>0</v>
      </c>
      <c r="AR152" s="148" t="s">
        <v>132</v>
      </c>
      <c r="AT152" s="148" t="s">
        <v>127</v>
      </c>
      <c r="AU152" s="148" t="s">
        <v>82</v>
      </c>
      <c r="AY152" s="17" t="s">
        <v>125</v>
      </c>
      <c r="BE152" s="149">
        <f>IF(N152="základní",J152,0)</f>
        <v>0</v>
      </c>
      <c r="BF152" s="149">
        <f>IF(N152="snížená",J152,0)</f>
        <v>0</v>
      </c>
      <c r="BG152" s="149">
        <f>IF(N152="zákl. přenesená",J152,0)</f>
        <v>0</v>
      </c>
      <c r="BH152" s="149">
        <f>IF(N152="sníž. přenesená",J152,0)</f>
        <v>0</v>
      </c>
      <c r="BI152" s="149">
        <f>IF(N152="nulová",J152,0)</f>
        <v>0</v>
      </c>
      <c r="BJ152" s="17" t="s">
        <v>80</v>
      </c>
      <c r="BK152" s="149">
        <f>ROUND(I152*H152,2)</f>
        <v>0</v>
      </c>
      <c r="BL152" s="17" t="s">
        <v>132</v>
      </c>
      <c r="BM152" s="148" t="s">
        <v>1219</v>
      </c>
    </row>
    <row r="153" spans="2:65" s="1" customFormat="1" ht="19.5">
      <c r="B153" s="32"/>
      <c r="D153" s="150" t="s">
        <v>134</v>
      </c>
      <c r="F153" s="151" t="s">
        <v>1220</v>
      </c>
      <c r="I153" s="152"/>
      <c r="L153" s="32"/>
      <c r="M153" s="153"/>
      <c r="T153" s="56"/>
      <c r="AT153" s="17" t="s">
        <v>134</v>
      </c>
      <c r="AU153" s="17" t="s">
        <v>82</v>
      </c>
    </row>
    <row r="154" spans="2:65" s="1" customFormat="1">
      <c r="B154" s="32"/>
      <c r="D154" s="154" t="s">
        <v>136</v>
      </c>
      <c r="F154" s="155" t="s">
        <v>1221</v>
      </c>
      <c r="I154" s="152"/>
      <c r="L154" s="32"/>
      <c r="M154" s="153"/>
      <c r="T154" s="56"/>
      <c r="AT154" s="17" t="s">
        <v>136</v>
      </c>
      <c r="AU154" s="17" t="s">
        <v>82</v>
      </c>
    </row>
    <row r="155" spans="2:65" s="12" customFormat="1">
      <c r="B155" s="157"/>
      <c r="D155" s="150" t="s">
        <v>140</v>
      </c>
      <c r="E155" s="158" t="s">
        <v>1</v>
      </c>
      <c r="F155" s="159" t="s">
        <v>1222</v>
      </c>
      <c r="H155" s="160">
        <v>861</v>
      </c>
      <c r="I155" s="161"/>
      <c r="L155" s="157"/>
      <c r="M155" s="162"/>
      <c r="T155" s="163"/>
      <c r="AT155" s="158" t="s">
        <v>140</v>
      </c>
      <c r="AU155" s="158" t="s">
        <v>82</v>
      </c>
      <c r="AV155" s="12" t="s">
        <v>82</v>
      </c>
      <c r="AW155" s="12" t="s">
        <v>29</v>
      </c>
      <c r="AX155" s="12" t="s">
        <v>80</v>
      </c>
      <c r="AY155" s="158" t="s">
        <v>125</v>
      </c>
    </row>
    <row r="156" spans="2:65" s="1" customFormat="1" ht="16.5" customHeight="1">
      <c r="B156" s="136"/>
      <c r="C156" s="137" t="s">
        <v>132</v>
      </c>
      <c r="D156" s="137" t="s">
        <v>127</v>
      </c>
      <c r="E156" s="138" t="s">
        <v>1223</v>
      </c>
      <c r="F156" s="139" t="s">
        <v>1224</v>
      </c>
      <c r="G156" s="140" t="s">
        <v>194</v>
      </c>
      <c r="H156" s="141">
        <v>86.1</v>
      </c>
      <c r="I156" s="142"/>
      <c r="J156" s="143">
        <f>ROUND(I156*H156,2)</f>
        <v>0</v>
      </c>
      <c r="K156" s="139" t="s">
        <v>131</v>
      </c>
      <c r="L156" s="32"/>
      <c r="M156" s="144" t="s">
        <v>1</v>
      </c>
      <c r="N156" s="145" t="s">
        <v>37</v>
      </c>
      <c r="P156" s="146">
        <f>O156*H156</f>
        <v>0</v>
      </c>
      <c r="Q156" s="146">
        <v>0</v>
      </c>
      <c r="R156" s="146">
        <f>Q156*H156</f>
        <v>0</v>
      </c>
      <c r="S156" s="146">
        <v>0</v>
      </c>
      <c r="T156" s="147">
        <f>S156*H156</f>
        <v>0</v>
      </c>
      <c r="AR156" s="148" t="s">
        <v>132</v>
      </c>
      <c r="AT156" s="148" t="s">
        <v>127</v>
      </c>
      <c r="AU156" s="148" t="s">
        <v>82</v>
      </c>
      <c r="AY156" s="17" t="s">
        <v>125</v>
      </c>
      <c r="BE156" s="149">
        <f>IF(N156="základní",J156,0)</f>
        <v>0</v>
      </c>
      <c r="BF156" s="149">
        <f>IF(N156="snížená",J156,0)</f>
        <v>0</v>
      </c>
      <c r="BG156" s="149">
        <f>IF(N156="zákl. přenesená",J156,0)</f>
        <v>0</v>
      </c>
      <c r="BH156" s="149">
        <f>IF(N156="sníž. přenesená",J156,0)</f>
        <v>0</v>
      </c>
      <c r="BI156" s="149">
        <f>IF(N156="nulová",J156,0)</f>
        <v>0</v>
      </c>
      <c r="BJ156" s="17" t="s">
        <v>80</v>
      </c>
      <c r="BK156" s="149">
        <f>ROUND(I156*H156,2)</f>
        <v>0</v>
      </c>
      <c r="BL156" s="17" t="s">
        <v>132</v>
      </c>
      <c r="BM156" s="148" t="s">
        <v>1225</v>
      </c>
    </row>
    <row r="157" spans="2:65" s="1" customFormat="1">
      <c r="B157" s="32"/>
      <c r="D157" s="150" t="s">
        <v>134</v>
      </c>
      <c r="F157" s="151" t="s">
        <v>1226</v>
      </c>
      <c r="I157" s="152"/>
      <c r="L157" s="32"/>
      <c r="M157" s="153"/>
      <c r="T157" s="56"/>
      <c r="AT157" s="17" t="s">
        <v>134</v>
      </c>
      <c r="AU157" s="17" t="s">
        <v>82</v>
      </c>
    </row>
    <row r="158" spans="2:65" s="1" customFormat="1" ht="78">
      <c r="B158" s="32"/>
      <c r="D158" s="150" t="s">
        <v>138</v>
      </c>
      <c r="F158" s="156" t="s">
        <v>1227</v>
      </c>
      <c r="I158" s="152"/>
      <c r="L158" s="32"/>
      <c r="M158" s="153"/>
      <c r="T158" s="56"/>
      <c r="AT158" s="17" t="s">
        <v>138</v>
      </c>
      <c r="AU158" s="17" t="s">
        <v>82</v>
      </c>
    </row>
    <row r="159" spans="2:65" s="12" customFormat="1">
      <c r="B159" s="157"/>
      <c r="D159" s="150" t="s">
        <v>140</v>
      </c>
      <c r="E159" s="158" t="s">
        <v>1</v>
      </c>
      <c r="F159" s="159" t="s">
        <v>1228</v>
      </c>
      <c r="H159" s="160">
        <v>86.1</v>
      </c>
      <c r="I159" s="161"/>
      <c r="L159" s="157"/>
      <c r="M159" s="162"/>
      <c r="T159" s="163"/>
      <c r="AT159" s="158" t="s">
        <v>140</v>
      </c>
      <c r="AU159" s="158" t="s">
        <v>82</v>
      </c>
      <c r="AV159" s="12" t="s">
        <v>82</v>
      </c>
      <c r="AW159" s="12" t="s">
        <v>29</v>
      </c>
      <c r="AX159" s="12" t="s">
        <v>80</v>
      </c>
      <c r="AY159" s="158" t="s">
        <v>125</v>
      </c>
    </row>
    <row r="160" spans="2:65" s="1" customFormat="1" ht="16.5" customHeight="1">
      <c r="B160" s="136"/>
      <c r="C160" s="137" t="s">
        <v>168</v>
      </c>
      <c r="D160" s="137" t="s">
        <v>127</v>
      </c>
      <c r="E160" s="138" t="s">
        <v>1229</v>
      </c>
      <c r="F160" s="139" t="s">
        <v>1230</v>
      </c>
      <c r="G160" s="140" t="s">
        <v>194</v>
      </c>
      <c r="H160" s="141">
        <v>78.819999999999993</v>
      </c>
      <c r="I160" s="142"/>
      <c r="J160" s="143">
        <f>ROUND(I160*H160,2)</f>
        <v>0</v>
      </c>
      <c r="K160" s="139" t="s">
        <v>131</v>
      </c>
      <c r="L160" s="32"/>
      <c r="M160" s="144" t="s">
        <v>1</v>
      </c>
      <c r="N160" s="145" t="s">
        <v>37</v>
      </c>
      <c r="P160" s="146">
        <f>O160*H160</f>
        <v>0</v>
      </c>
      <c r="Q160" s="146">
        <v>0</v>
      </c>
      <c r="R160" s="146">
        <f>Q160*H160</f>
        <v>0</v>
      </c>
      <c r="S160" s="146">
        <v>0</v>
      </c>
      <c r="T160" s="147">
        <f>S160*H160</f>
        <v>0</v>
      </c>
      <c r="AR160" s="148" t="s">
        <v>132</v>
      </c>
      <c r="AT160" s="148" t="s">
        <v>127</v>
      </c>
      <c r="AU160" s="148" t="s">
        <v>82</v>
      </c>
      <c r="AY160" s="17" t="s">
        <v>125</v>
      </c>
      <c r="BE160" s="149">
        <f>IF(N160="základní",J160,0)</f>
        <v>0</v>
      </c>
      <c r="BF160" s="149">
        <f>IF(N160="snížená",J160,0)</f>
        <v>0</v>
      </c>
      <c r="BG160" s="149">
        <f>IF(N160="zákl. přenesená",J160,0)</f>
        <v>0</v>
      </c>
      <c r="BH160" s="149">
        <f>IF(N160="sníž. přenesená",J160,0)</f>
        <v>0</v>
      </c>
      <c r="BI160" s="149">
        <f>IF(N160="nulová",J160,0)</f>
        <v>0</v>
      </c>
      <c r="BJ160" s="17" t="s">
        <v>80</v>
      </c>
      <c r="BK160" s="149">
        <f>ROUND(I160*H160,2)</f>
        <v>0</v>
      </c>
      <c r="BL160" s="17" t="s">
        <v>132</v>
      </c>
      <c r="BM160" s="148" t="s">
        <v>1231</v>
      </c>
    </row>
    <row r="161" spans="2:65" s="1" customFormat="1" ht="19.5">
      <c r="B161" s="32"/>
      <c r="D161" s="150" t="s">
        <v>134</v>
      </c>
      <c r="F161" s="151" t="s">
        <v>1232</v>
      </c>
      <c r="I161" s="152"/>
      <c r="L161" s="32"/>
      <c r="M161" s="153"/>
      <c r="T161" s="56"/>
      <c r="AT161" s="17" t="s">
        <v>134</v>
      </c>
      <c r="AU161" s="17" t="s">
        <v>82</v>
      </c>
    </row>
    <row r="162" spans="2:65" s="1" customFormat="1">
      <c r="B162" s="32"/>
      <c r="D162" s="154" t="s">
        <v>136</v>
      </c>
      <c r="F162" s="155" t="s">
        <v>1233</v>
      </c>
      <c r="I162" s="152"/>
      <c r="L162" s="32"/>
      <c r="M162" s="153"/>
      <c r="T162" s="56"/>
      <c r="AT162" s="17" t="s">
        <v>136</v>
      </c>
      <c r="AU162" s="17" t="s">
        <v>82</v>
      </c>
    </row>
    <row r="163" spans="2:65" s="1" customFormat="1" ht="234">
      <c r="B163" s="32"/>
      <c r="D163" s="150" t="s">
        <v>138</v>
      </c>
      <c r="F163" s="156" t="s">
        <v>1234</v>
      </c>
      <c r="I163" s="152"/>
      <c r="L163" s="32"/>
      <c r="M163" s="153"/>
      <c r="T163" s="56"/>
      <c r="AT163" s="17" t="s">
        <v>138</v>
      </c>
      <c r="AU163" s="17" t="s">
        <v>82</v>
      </c>
    </row>
    <row r="164" spans="2:65" s="12" customFormat="1">
      <c r="B164" s="157"/>
      <c r="D164" s="150" t="s">
        <v>140</v>
      </c>
      <c r="E164" s="158" t="s">
        <v>1</v>
      </c>
      <c r="F164" s="159" t="s">
        <v>1235</v>
      </c>
      <c r="H164" s="160">
        <v>22.4</v>
      </c>
      <c r="I164" s="161"/>
      <c r="L164" s="157"/>
      <c r="M164" s="162"/>
      <c r="T164" s="163"/>
      <c r="AT164" s="158" t="s">
        <v>140</v>
      </c>
      <c r="AU164" s="158" t="s">
        <v>82</v>
      </c>
      <c r="AV164" s="12" t="s">
        <v>82</v>
      </c>
      <c r="AW164" s="12" t="s">
        <v>29</v>
      </c>
      <c r="AX164" s="12" t="s">
        <v>72</v>
      </c>
      <c r="AY164" s="158" t="s">
        <v>125</v>
      </c>
    </row>
    <row r="165" spans="2:65" s="12" customFormat="1">
      <c r="B165" s="157"/>
      <c r="D165" s="150" t="s">
        <v>140</v>
      </c>
      <c r="E165" s="158" t="s">
        <v>1</v>
      </c>
      <c r="F165" s="159" t="s">
        <v>1236</v>
      </c>
      <c r="H165" s="160">
        <v>13.6</v>
      </c>
      <c r="I165" s="161"/>
      <c r="L165" s="157"/>
      <c r="M165" s="162"/>
      <c r="T165" s="163"/>
      <c r="AT165" s="158" t="s">
        <v>140</v>
      </c>
      <c r="AU165" s="158" t="s">
        <v>82</v>
      </c>
      <c r="AV165" s="12" t="s">
        <v>82</v>
      </c>
      <c r="AW165" s="12" t="s">
        <v>29</v>
      </c>
      <c r="AX165" s="12" t="s">
        <v>72</v>
      </c>
      <c r="AY165" s="158" t="s">
        <v>125</v>
      </c>
    </row>
    <row r="166" spans="2:65" s="12" customFormat="1">
      <c r="B166" s="157"/>
      <c r="D166" s="150" t="s">
        <v>140</v>
      </c>
      <c r="E166" s="158" t="s">
        <v>1</v>
      </c>
      <c r="F166" s="159" t="s">
        <v>1237</v>
      </c>
      <c r="H166" s="160">
        <v>6.72</v>
      </c>
      <c r="I166" s="161"/>
      <c r="L166" s="157"/>
      <c r="M166" s="162"/>
      <c r="T166" s="163"/>
      <c r="AT166" s="158" t="s">
        <v>140</v>
      </c>
      <c r="AU166" s="158" t="s">
        <v>82</v>
      </c>
      <c r="AV166" s="12" t="s">
        <v>82</v>
      </c>
      <c r="AW166" s="12" t="s">
        <v>29</v>
      </c>
      <c r="AX166" s="12" t="s">
        <v>72</v>
      </c>
      <c r="AY166" s="158" t="s">
        <v>125</v>
      </c>
    </row>
    <row r="167" spans="2:65" s="12" customFormat="1">
      <c r="B167" s="157"/>
      <c r="D167" s="150" t="s">
        <v>140</v>
      </c>
      <c r="E167" s="158" t="s">
        <v>1</v>
      </c>
      <c r="F167" s="159" t="s">
        <v>1238</v>
      </c>
      <c r="H167" s="160">
        <v>28</v>
      </c>
      <c r="I167" s="161"/>
      <c r="L167" s="157"/>
      <c r="M167" s="162"/>
      <c r="T167" s="163"/>
      <c r="AT167" s="158" t="s">
        <v>140</v>
      </c>
      <c r="AU167" s="158" t="s">
        <v>82</v>
      </c>
      <c r="AV167" s="12" t="s">
        <v>82</v>
      </c>
      <c r="AW167" s="12" t="s">
        <v>29</v>
      </c>
      <c r="AX167" s="12" t="s">
        <v>72</v>
      </c>
      <c r="AY167" s="158" t="s">
        <v>125</v>
      </c>
    </row>
    <row r="168" spans="2:65" s="12" customFormat="1">
      <c r="B168" s="157"/>
      <c r="D168" s="150" t="s">
        <v>140</v>
      </c>
      <c r="E168" s="158" t="s">
        <v>1</v>
      </c>
      <c r="F168" s="159" t="s">
        <v>1239</v>
      </c>
      <c r="H168" s="160">
        <v>3.6</v>
      </c>
      <c r="I168" s="161"/>
      <c r="L168" s="157"/>
      <c r="M168" s="162"/>
      <c r="T168" s="163"/>
      <c r="AT168" s="158" t="s">
        <v>140</v>
      </c>
      <c r="AU168" s="158" t="s">
        <v>82</v>
      </c>
      <c r="AV168" s="12" t="s">
        <v>82</v>
      </c>
      <c r="AW168" s="12" t="s">
        <v>29</v>
      </c>
      <c r="AX168" s="12" t="s">
        <v>72</v>
      </c>
      <c r="AY168" s="158" t="s">
        <v>125</v>
      </c>
    </row>
    <row r="169" spans="2:65" s="12" customFormat="1">
      <c r="B169" s="157"/>
      <c r="D169" s="150" t="s">
        <v>140</v>
      </c>
      <c r="E169" s="158" t="s">
        <v>1</v>
      </c>
      <c r="F169" s="159" t="s">
        <v>1240</v>
      </c>
      <c r="H169" s="160">
        <v>4.5</v>
      </c>
      <c r="I169" s="161"/>
      <c r="L169" s="157"/>
      <c r="M169" s="162"/>
      <c r="T169" s="163"/>
      <c r="AT169" s="158" t="s">
        <v>140</v>
      </c>
      <c r="AU169" s="158" t="s">
        <v>82</v>
      </c>
      <c r="AV169" s="12" t="s">
        <v>82</v>
      </c>
      <c r="AW169" s="12" t="s">
        <v>29</v>
      </c>
      <c r="AX169" s="12" t="s">
        <v>72</v>
      </c>
      <c r="AY169" s="158" t="s">
        <v>125</v>
      </c>
    </row>
    <row r="170" spans="2:65" s="13" customFormat="1">
      <c r="B170" s="164"/>
      <c r="D170" s="150" t="s">
        <v>140</v>
      </c>
      <c r="E170" s="165" t="s">
        <v>1</v>
      </c>
      <c r="F170" s="166" t="s">
        <v>142</v>
      </c>
      <c r="H170" s="167">
        <v>78.819999999999993</v>
      </c>
      <c r="I170" s="168"/>
      <c r="L170" s="164"/>
      <c r="M170" s="169"/>
      <c r="T170" s="170"/>
      <c r="AT170" s="165" t="s">
        <v>140</v>
      </c>
      <c r="AU170" s="165" t="s">
        <v>82</v>
      </c>
      <c r="AV170" s="13" t="s">
        <v>132</v>
      </c>
      <c r="AW170" s="13" t="s">
        <v>29</v>
      </c>
      <c r="AX170" s="13" t="s">
        <v>80</v>
      </c>
      <c r="AY170" s="165" t="s">
        <v>125</v>
      </c>
    </row>
    <row r="171" spans="2:65" s="1" customFormat="1" ht="16.5" customHeight="1">
      <c r="B171" s="136"/>
      <c r="C171" s="171" t="s">
        <v>175</v>
      </c>
      <c r="D171" s="171" t="s">
        <v>217</v>
      </c>
      <c r="E171" s="172" t="s">
        <v>1241</v>
      </c>
      <c r="F171" s="173" t="s">
        <v>1242</v>
      </c>
      <c r="G171" s="174" t="s">
        <v>530</v>
      </c>
      <c r="H171" s="175">
        <v>101.556</v>
      </c>
      <c r="I171" s="176"/>
      <c r="J171" s="177">
        <f>ROUND(I171*H171,2)</f>
        <v>0</v>
      </c>
      <c r="K171" s="173" t="s">
        <v>131</v>
      </c>
      <c r="L171" s="178"/>
      <c r="M171" s="179" t="s">
        <v>1</v>
      </c>
      <c r="N171" s="180" t="s">
        <v>37</v>
      </c>
      <c r="P171" s="146">
        <f>O171*H171</f>
        <v>0</v>
      </c>
      <c r="Q171" s="146">
        <v>1</v>
      </c>
      <c r="R171" s="146">
        <f>Q171*H171</f>
        <v>101.556</v>
      </c>
      <c r="S171" s="146">
        <v>0</v>
      </c>
      <c r="T171" s="147">
        <f>S171*H171</f>
        <v>0</v>
      </c>
      <c r="AR171" s="148" t="s">
        <v>191</v>
      </c>
      <c r="AT171" s="148" t="s">
        <v>217</v>
      </c>
      <c r="AU171" s="148" t="s">
        <v>82</v>
      </c>
      <c r="AY171" s="17" t="s">
        <v>125</v>
      </c>
      <c r="BE171" s="149">
        <f>IF(N171="základní",J171,0)</f>
        <v>0</v>
      </c>
      <c r="BF171" s="149">
        <f>IF(N171="snížená",J171,0)</f>
        <v>0</v>
      </c>
      <c r="BG171" s="149">
        <f>IF(N171="zákl. přenesená",J171,0)</f>
        <v>0</v>
      </c>
      <c r="BH171" s="149">
        <f>IF(N171="sníž. přenesená",J171,0)</f>
        <v>0</v>
      </c>
      <c r="BI171" s="149">
        <f>IF(N171="nulová",J171,0)</f>
        <v>0</v>
      </c>
      <c r="BJ171" s="17" t="s">
        <v>80</v>
      </c>
      <c r="BK171" s="149">
        <f>ROUND(I171*H171,2)</f>
        <v>0</v>
      </c>
      <c r="BL171" s="17" t="s">
        <v>132</v>
      </c>
      <c r="BM171" s="148" t="s">
        <v>1243</v>
      </c>
    </row>
    <row r="172" spans="2:65" s="1" customFormat="1">
      <c r="B172" s="32"/>
      <c r="D172" s="150" t="s">
        <v>134</v>
      </c>
      <c r="F172" s="151" t="s">
        <v>1242</v>
      </c>
      <c r="I172" s="152"/>
      <c r="L172" s="32"/>
      <c r="M172" s="153"/>
      <c r="T172" s="56"/>
      <c r="AT172" s="17" t="s">
        <v>134</v>
      </c>
      <c r="AU172" s="17" t="s">
        <v>82</v>
      </c>
    </row>
    <row r="173" spans="2:65" s="12" customFormat="1">
      <c r="B173" s="157"/>
      <c r="D173" s="150" t="s">
        <v>140</v>
      </c>
      <c r="E173" s="158" t="s">
        <v>1</v>
      </c>
      <c r="F173" s="159" t="s">
        <v>1244</v>
      </c>
      <c r="H173" s="160">
        <v>101.556</v>
      </c>
      <c r="I173" s="161"/>
      <c r="L173" s="157"/>
      <c r="M173" s="162"/>
      <c r="T173" s="163"/>
      <c r="AT173" s="158" t="s">
        <v>140</v>
      </c>
      <c r="AU173" s="158" t="s">
        <v>82</v>
      </c>
      <c r="AV173" s="12" t="s">
        <v>82</v>
      </c>
      <c r="AW173" s="12" t="s">
        <v>29</v>
      </c>
      <c r="AX173" s="12" t="s">
        <v>80</v>
      </c>
      <c r="AY173" s="158" t="s">
        <v>125</v>
      </c>
    </row>
    <row r="174" spans="2:65" s="1" customFormat="1" ht="16.5" customHeight="1">
      <c r="B174" s="136"/>
      <c r="C174" s="171" t="s">
        <v>184</v>
      </c>
      <c r="D174" s="171" t="s">
        <v>217</v>
      </c>
      <c r="E174" s="172" t="s">
        <v>1245</v>
      </c>
      <c r="F174" s="173" t="s">
        <v>1246</v>
      </c>
      <c r="G174" s="174" t="s">
        <v>530</v>
      </c>
      <c r="H174" s="175">
        <v>40.32</v>
      </c>
      <c r="I174" s="176"/>
      <c r="J174" s="177">
        <f>ROUND(I174*H174,2)</f>
        <v>0</v>
      </c>
      <c r="K174" s="173" t="s">
        <v>131</v>
      </c>
      <c r="L174" s="178"/>
      <c r="M174" s="179" t="s">
        <v>1</v>
      </c>
      <c r="N174" s="180" t="s">
        <v>37</v>
      </c>
      <c r="P174" s="146">
        <f>O174*H174</f>
        <v>0</v>
      </c>
      <c r="Q174" s="146">
        <v>1</v>
      </c>
      <c r="R174" s="146">
        <f>Q174*H174</f>
        <v>40.32</v>
      </c>
      <c r="S174" s="146">
        <v>0</v>
      </c>
      <c r="T174" s="147">
        <f>S174*H174</f>
        <v>0</v>
      </c>
      <c r="AR174" s="148" t="s">
        <v>191</v>
      </c>
      <c r="AT174" s="148" t="s">
        <v>217</v>
      </c>
      <c r="AU174" s="148" t="s">
        <v>82</v>
      </c>
      <c r="AY174" s="17" t="s">
        <v>125</v>
      </c>
      <c r="BE174" s="149">
        <f>IF(N174="základní",J174,0)</f>
        <v>0</v>
      </c>
      <c r="BF174" s="149">
        <f>IF(N174="snížená",J174,0)</f>
        <v>0</v>
      </c>
      <c r="BG174" s="149">
        <f>IF(N174="zákl. přenesená",J174,0)</f>
        <v>0</v>
      </c>
      <c r="BH174" s="149">
        <f>IF(N174="sníž. přenesená",J174,0)</f>
        <v>0</v>
      </c>
      <c r="BI174" s="149">
        <f>IF(N174="nulová",J174,0)</f>
        <v>0</v>
      </c>
      <c r="BJ174" s="17" t="s">
        <v>80</v>
      </c>
      <c r="BK174" s="149">
        <f>ROUND(I174*H174,2)</f>
        <v>0</v>
      </c>
      <c r="BL174" s="17" t="s">
        <v>132</v>
      </c>
      <c r="BM174" s="148" t="s">
        <v>1247</v>
      </c>
    </row>
    <row r="175" spans="2:65" s="1" customFormat="1">
      <c r="B175" s="32"/>
      <c r="D175" s="150" t="s">
        <v>134</v>
      </c>
      <c r="F175" s="151" t="s">
        <v>1246</v>
      </c>
      <c r="I175" s="152"/>
      <c r="L175" s="32"/>
      <c r="M175" s="153"/>
      <c r="T175" s="56"/>
      <c r="AT175" s="17" t="s">
        <v>134</v>
      </c>
      <c r="AU175" s="17" t="s">
        <v>82</v>
      </c>
    </row>
    <row r="176" spans="2:65" s="12" customFormat="1">
      <c r="B176" s="157"/>
      <c r="D176" s="150" t="s">
        <v>140</v>
      </c>
      <c r="E176" s="158" t="s">
        <v>1</v>
      </c>
      <c r="F176" s="159" t="s">
        <v>1248</v>
      </c>
      <c r="H176" s="160">
        <v>40.32</v>
      </c>
      <c r="I176" s="161"/>
      <c r="L176" s="157"/>
      <c r="M176" s="162"/>
      <c r="T176" s="163"/>
      <c r="AT176" s="158" t="s">
        <v>140</v>
      </c>
      <c r="AU176" s="158" t="s">
        <v>82</v>
      </c>
      <c r="AV176" s="12" t="s">
        <v>82</v>
      </c>
      <c r="AW176" s="12" t="s">
        <v>29</v>
      </c>
      <c r="AX176" s="12" t="s">
        <v>80</v>
      </c>
      <c r="AY176" s="158" t="s">
        <v>125</v>
      </c>
    </row>
    <row r="177" spans="2:65" s="1" customFormat="1" ht="16.5" customHeight="1">
      <c r="B177" s="136"/>
      <c r="C177" s="137" t="s">
        <v>191</v>
      </c>
      <c r="D177" s="137" t="s">
        <v>127</v>
      </c>
      <c r="E177" s="138" t="s">
        <v>1249</v>
      </c>
      <c r="F177" s="139" t="s">
        <v>1250</v>
      </c>
      <c r="G177" s="140" t="s">
        <v>130</v>
      </c>
      <c r="H177" s="141">
        <v>46.4</v>
      </c>
      <c r="I177" s="142"/>
      <c r="J177" s="143">
        <f>ROUND(I177*H177,2)</f>
        <v>0</v>
      </c>
      <c r="K177" s="139" t="s">
        <v>131</v>
      </c>
      <c r="L177" s="32"/>
      <c r="M177" s="144" t="s">
        <v>1</v>
      </c>
      <c r="N177" s="145" t="s">
        <v>37</v>
      </c>
      <c r="P177" s="146">
        <f>O177*H177</f>
        <v>0</v>
      </c>
      <c r="Q177" s="146">
        <v>0</v>
      </c>
      <c r="R177" s="146">
        <f>Q177*H177</f>
        <v>0</v>
      </c>
      <c r="S177" s="146">
        <v>0</v>
      </c>
      <c r="T177" s="147">
        <f>S177*H177</f>
        <v>0</v>
      </c>
      <c r="AR177" s="148" t="s">
        <v>132</v>
      </c>
      <c r="AT177" s="148" t="s">
        <v>127</v>
      </c>
      <c r="AU177" s="148" t="s">
        <v>82</v>
      </c>
      <c r="AY177" s="17" t="s">
        <v>125</v>
      </c>
      <c r="BE177" s="149">
        <f>IF(N177="základní",J177,0)</f>
        <v>0</v>
      </c>
      <c r="BF177" s="149">
        <f>IF(N177="snížená",J177,0)</f>
        <v>0</v>
      </c>
      <c r="BG177" s="149">
        <f>IF(N177="zákl. přenesená",J177,0)</f>
        <v>0</v>
      </c>
      <c r="BH177" s="149">
        <f>IF(N177="sníž. přenesená",J177,0)</f>
        <v>0</v>
      </c>
      <c r="BI177" s="149">
        <f>IF(N177="nulová",J177,0)</f>
        <v>0</v>
      </c>
      <c r="BJ177" s="17" t="s">
        <v>80</v>
      </c>
      <c r="BK177" s="149">
        <f>ROUND(I177*H177,2)</f>
        <v>0</v>
      </c>
      <c r="BL177" s="17" t="s">
        <v>132</v>
      </c>
      <c r="BM177" s="148" t="s">
        <v>1251</v>
      </c>
    </row>
    <row r="178" spans="2:65" s="1" customFormat="1">
      <c r="B178" s="32"/>
      <c r="D178" s="150" t="s">
        <v>134</v>
      </c>
      <c r="F178" s="151" t="s">
        <v>1252</v>
      </c>
      <c r="I178" s="152"/>
      <c r="L178" s="32"/>
      <c r="M178" s="153"/>
      <c r="T178" s="56"/>
      <c r="AT178" s="17" t="s">
        <v>134</v>
      </c>
      <c r="AU178" s="17" t="s">
        <v>82</v>
      </c>
    </row>
    <row r="179" spans="2:65" s="1" customFormat="1">
      <c r="B179" s="32"/>
      <c r="D179" s="154" t="s">
        <v>136</v>
      </c>
      <c r="F179" s="155" t="s">
        <v>1253</v>
      </c>
      <c r="I179" s="152"/>
      <c r="L179" s="32"/>
      <c r="M179" s="153"/>
      <c r="T179" s="56"/>
      <c r="AT179" s="17" t="s">
        <v>136</v>
      </c>
      <c r="AU179" s="17" t="s">
        <v>82</v>
      </c>
    </row>
    <row r="180" spans="2:65" s="12" customFormat="1">
      <c r="B180" s="157"/>
      <c r="D180" s="150" t="s">
        <v>140</v>
      </c>
      <c r="E180" s="158" t="s">
        <v>1</v>
      </c>
      <c r="F180" s="159" t="s">
        <v>1254</v>
      </c>
      <c r="H180" s="160">
        <v>46.4</v>
      </c>
      <c r="I180" s="161"/>
      <c r="L180" s="157"/>
      <c r="M180" s="162"/>
      <c r="T180" s="163"/>
      <c r="AT180" s="158" t="s">
        <v>140</v>
      </c>
      <c r="AU180" s="158" t="s">
        <v>82</v>
      </c>
      <c r="AV180" s="12" t="s">
        <v>82</v>
      </c>
      <c r="AW180" s="12" t="s">
        <v>29</v>
      </c>
      <c r="AX180" s="12" t="s">
        <v>80</v>
      </c>
      <c r="AY180" s="158" t="s">
        <v>125</v>
      </c>
    </row>
    <row r="181" spans="2:65" s="11" customFormat="1" ht="22.9" customHeight="1">
      <c r="B181" s="124"/>
      <c r="D181" s="125" t="s">
        <v>71</v>
      </c>
      <c r="E181" s="134" t="s">
        <v>149</v>
      </c>
      <c r="F181" s="134" t="s">
        <v>708</v>
      </c>
      <c r="I181" s="127"/>
      <c r="J181" s="135">
        <f>BK181</f>
        <v>0</v>
      </c>
      <c r="L181" s="124"/>
      <c r="M181" s="129"/>
      <c r="P181" s="130">
        <f>SUM(P182:P185)</f>
        <v>0</v>
      </c>
      <c r="R181" s="130">
        <f>SUM(R182:R185)</f>
        <v>38.546424000000002</v>
      </c>
      <c r="T181" s="131">
        <f>SUM(T182:T185)</f>
        <v>0</v>
      </c>
      <c r="AR181" s="125" t="s">
        <v>80</v>
      </c>
      <c r="AT181" s="132" t="s">
        <v>71</v>
      </c>
      <c r="AU181" s="132" t="s">
        <v>80</v>
      </c>
      <c r="AY181" s="125" t="s">
        <v>125</v>
      </c>
      <c r="BK181" s="133">
        <f>SUM(BK182:BK185)</f>
        <v>0</v>
      </c>
    </row>
    <row r="182" spans="2:65" s="1" customFormat="1" ht="16.5" customHeight="1">
      <c r="B182" s="136"/>
      <c r="C182" s="137" t="s">
        <v>200</v>
      </c>
      <c r="D182" s="137" t="s">
        <v>127</v>
      </c>
      <c r="E182" s="138" t="s">
        <v>1255</v>
      </c>
      <c r="F182" s="139" t="s">
        <v>1256</v>
      </c>
      <c r="G182" s="140" t="s">
        <v>194</v>
      </c>
      <c r="H182" s="141">
        <v>12.6</v>
      </c>
      <c r="I182" s="142"/>
      <c r="J182" s="143">
        <f>ROUND(I182*H182,2)</f>
        <v>0</v>
      </c>
      <c r="K182" s="139" t="s">
        <v>131</v>
      </c>
      <c r="L182" s="32"/>
      <c r="M182" s="144" t="s">
        <v>1</v>
      </c>
      <c r="N182" s="145" t="s">
        <v>37</v>
      </c>
      <c r="P182" s="146">
        <f>O182*H182</f>
        <v>0</v>
      </c>
      <c r="Q182" s="146">
        <v>3.05924</v>
      </c>
      <c r="R182" s="146">
        <f>Q182*H182</f>
        <v>38.546424000000002</v>
      </c>
      <c r="S182" s="146">
        <v>0</v>
      </c>
      <c r="T182" s="147">
        <f>S182*H182</f>
        <v>0</v>
      </c>
      <c r="AR182" s="148" t="s">
        <v>132</v>
      </c>
      <c r="AT182" s="148" t="s">
        <v>127</v>
      </c>
      <c r="AU182" s="148" t="s">
        <v>82</v>
      </c>
      <c r="AY182" s="17" t="s">
        <v>125</v>
      </c>
      <c r="BE182" s="149">
        <f>IF(N182="základní",J182,0)</f>
        <v>0</v>
      </c>
      <c r="BF182" s="149">
        <f>IF(N182="snížená",J182,0)</f>
        <v>0</v>
      </c>
      <c r="BG182" s="149">
        <f>IF(N182="zákl. přenesená",J182,0)</f>
        <v>0</v>
      </c>
      <c r="BH182" s="149">
        <f>IF(N182="sníž. přenesená",J182,0)</f>
        <v>0</v>
      </c>
      <c r="BI182" s="149">
        <f>IF(N182="nulová",J182,0)</f>
        <v>0</v>
      </c>
      <c r="BJ182" s="17" t="s">
        <v>80</v>
      </c>
      <c r="BK182" s="149">
        <f>ROUND(I182*H182,2)</f>
        <v>0</v>
      </c>
      <c r="BL182" s="17" t="s">
        <v>132</v>
      </c>
      <c r="BM182" s="148" t="s">
        <v>1257</v>
      </c>
    </row>
    <row r="183" spans="2:65" s="1" customFormat="1" ht="39">
      <c r="B183" s="32"/>
      <c r="D183" s="150" t="s">
        <v>134</v>
      </c>
      <c r="F183" s="151" t="s">
        <v>1258</v>
      </c>
      <c r="I183" s="152"/>
      <c r="L183" s="32"/>
      <c r="M183" s="153"/>
      <c r="T183" s="56"/>
      <c r="AT183" s="17" t="s">
        <v>134</v>
      </c>
      <c r="AU183" s="17" t="s">
        <v>82</v>
      </c>
    </row>
    <row r="184" spans="2:65" s="1" customFormat="1">
      <c r="B184" s="32"/>
      <c r="D184" s="154" t="s">
        <v>136</v>
      </c>
      <c r="F184" s="155" t="s">
        <v>1259</v>
      </c>
      <c r="I184" s="152"/>
      <c r="L184" s="32"/>
      <c r="M184" s="153"/>
      <c r="T184" s="56"/>
      <c r="AT184" s="17" t="s">
        <v>136</v>
      </c>
      <c r="AU184" s="17" t="s">
        <v>82</v>
      </c>
    </row>
    <row r="185" spans="2:65" s="12" customFormat="1">
      <c r="B185" s="157"/>
      <c r="D185" s="150" t="s">
        <v>140</v>
      </c>
      <c r="E185" s="158" t="s">
        <v>1</v>
      </c>
      <c r="F185" s="159" t="s">
        <v>1260</v>
      </c>
      <c r="H185" s="160">
        <v>12.6</v>
      </c>
      <c r="I185" s="161"/>
      <c r="L185" s="157"/>
      <c r="M185" s="162"/>
      <c r="T185" s="163"/>
      <c r="AT185" s="158" t="s">
        <v>140</v>
      </c>
      <c r="AU185" s="158" t="s">
        <v>82</v>
      </c>
      <c r="AV185" s="12" t="s">
        <v>82</v>
      </c>
      <c r="AW185" s="12" t="s">
        <v>29</v>
      </c>
      <c r="AX185" s="12" t="s">
        <v>80</v>
      </c>
      <c r="AY185" s="158" t="s">
        <v>125</v>
      </c>
    </row>
    <row r="186" spans="2:65" s="11" customFormat="1" ht="22.9" customHeight="1">
      <c r="B186" s="124"/>
      <c r="D186" s="125" t="s">
        <v>71</v>
      </c>
      <c r="E186" s="134" t="s">
        <v>132</v>
      </c>
      <c r="F186" s="134" t="s">
        <v>253</v>
      </c>
      <c r="I186" s="127"/>
      <c r="J186" s="135">
        <f>BK186</f>
        <v>0</v>
      </c>
      <c r="L186" s="124"/>
      <c r="M186" s="129"/>
      <c r="P186" s="130">
        <f>SUM(P187:P196)</f>
        <v>0</v>
      </c>
      <c r="R186" s="130">
        <f>SUM(R187:R196)</f>
        <v>20.806033079999999</v>
      </c>
      <c r="T186" s="131">
        <f>SUM(T187:T196)</f>
        <v>0</v>
      </c>
      <c r="AR186" s="125" t="s">
        <v>80</v>
      </c>
      <c r="AT186" s="132" t="s">
        <v>71</v>
      </c>
      <c r="AU186" s="132" t="s">
        <v>80</v>
      </c>
      <c r="AY186" s="125" t="s">
        <v>125</v>
      </c>
      <c r="BK186" s="133">
        <f>SUM(BK187:BK196)</f>
        <v>0</v>
      </c>
    </row>
    <row r="187" spans="2:65" s="1" customFormat="1" ht="16.5" customHeight="1">
      <c r="B187" s="136"/>
      <c r="C187" s="137" t="s">
        <v>209</v>
      </c>
      <c r="D187" s="137" t="s">
        <v>127</v>
      </c>
      <c r="E187" s="138" t="s">
        <v>1261</v>
      </c>
      <c r="F187" s="139" t="s">
        <v>1262</v>
      </c>
      <c r="G187" s="140" t="s">
        <v>194</v>
      </c>
      <c r="H187" s="141">
        <v>11.004</v>
      </c>
      <c r="I187" s="142"/>
      <c r="J187" s="143">
        <f>ROUND(I187*H187,2)</f>
        <v>0</v>
      </c>
      <c r="K187" s="139" t="s">
        <v>131</v>
      </c>
      <c r="L187" s="32"/>
      <c r="M187" s="144" t="s">
        <v>1</v>
      </c>
      <c r="N187" s="145" t="s">
        <v>37</v>
      </c>
      <c r="P187" s="146">
        <f>O187*H187</f>
        <v>0</v>
      </c>
      <c r="Q187" s="146">
        <v>1.8907700000000001</v>
      </c>
      <c r="R187" s="146">
        <f>Q187*H187</f>
        <v>20.806033079999999</v>
      </c>
      <c r="S187" s="146">
        <v>0</v>
      </c>
      <c r="T187" s="147">
        <f>S187*H187</f>
        <v>0</v>
      </c>
      <c r="AR187" s="148" t="s">
        <v>132</v>
      </c>
      <c r="AT187" s="148" t="s">
        <v>127</v>
      </c>
      <c r="AU187" s="148" t="s">
        <v>82</v>
      </c>
      <c r="AY187" s="17" t="s">
        <v>125</v>
      </c>
      <c r="BE187" s="149">
        <f>IF(N187="základní",J187,0)</f>
        <v>0</v>
      </c>
      <c r="BF187" s="149">
        <f>IF(N187="snížená",J187,0)</f>
        <v>0</v>
      </c>
      <c r="BG187" s="149">
        <f>IF(N187="zákl. přenesená",J187,0)</f>
        <v>0</v>
      </c>
      <c r="BH187" s="149">
        <f>IF(N187="sníž. přenesená",J187,0)</f>
        <v>0</v>
      </c>
      <c r="BI187" s="149">
        <f>IF(N187="nulová",J187,0)</f>
        <v>0</v>
      </c>
      <c r="BJ187" s="17" t="s">
        <v>80</v>
      </c>
      <c r="BK187" s="149">
        <f>ROUND(I187*H187,2)</f>
        <v>0</v>
      </c>
      <c r="BL187" s="17" t="s">
        <v>132</v>
      </c>
      <c r="BM187" s="148" t="s">
        <v>1263</v>
      </c>
    </row>
    <row r="188" spans="2:65" s="1" customFormat="1">
      <c r="B188" s="32"/>
      <c r="D188" s="150" t="s">
        <v>134</v>
      </c>
      <c r="F188" s="151" t="s">
        <v>1264</v>
      </c>
      <c r="I188" s="152"/>
      <c r="L188" s="32"/>
      <c r="M188" s="153"/>
      <c r="T188" s="56"/>
      <c r="AT188" s="17" t="s">
        <v>134</v>
      </c>
      <c r="AU188" s="17" t="s">
        <v>82</v>
      </c>
    </row>
    <row r="189" spans="2:65" s="1" customFormat="1">
      <c r="B189" s="32"/>
      <c r="D189" s="154" t="s">
        <v>136</v>
      </c>
      <c r="F189" s="155" t="s">
        <v>1265</v>
      </c>
      <c r="I189" s="152"/>
      <c r="L189" s="32"/>
      <c r="M189" s="153"/>
      <c r="T189" s="56"/>
      <c r="AT189" s="17" t="s">
        <v>136</v>
      </c>
      <c r="AU189" s="17" t="s">
        <v>82</v>
      </c>
    </row>
    <row r="190" spans="2:65" s="1" customFormat="1" ht="29.25">
      <c r="B190" s="32"/>
      <c r="D190" s="150" t="s">
        <v>138</v>
      </c>
      <c r="F190" s="156" t="s">
        <v>1266</v>
      </c>
      <c r="I190" s="152"/>
      <c r="L190" s="32"/>
      <c r="M190" s="153"/>
      <c r="T190" s="56"/>
      <c r="AT190" s="17" t="s">
        <v>138</v>
      </c>
      <c r="AU190" s="17" t="s">
        <v>82</v>
      </c>
    </row>
    <row r="191" spans="2:65" s="12" customFormat="1">
      <c r="B191" s="157"/>
      <c r="D191" s="150" t="s">
        <v>140</v>
      </c>
      <c r="E191" s="158" t="s">
        <v>1267</v>
      </c>
      <c r="F191" s="159" t="s">
        <v>1268</v>
      </c>
      <c r="H191" s="160">
        <v>3.68</v>
      </c>
      <c r="I191" s="161"/>
      <c r="L191" s="157"/>
      <c r="M191" s="162"/>
      <c r="T191" s="163"/>
      <c r="AT191" s="158" t="s">
        <v>140</v>
      </c>
      <c r="AU191" s="158" t="s">
        <v>82</v>
      </c>
      <c r="AV191" s="12" t="s">
        <v>82</v>
      </c>
      <c r="AW191" s="12" t="s">
        <v>29</v>
      </c>
      <c r="AX191" s="12" t="s">
        <v>72</v>
      </c>
      <c r="AY191" s="158" t="s">
        <v>125</v>
      </c>
    </row>
    <row r="192" spans="2:65" s="12" customFormat="1">
      <c r="B192" s="157"/>
      <c r="D192" s="150" t="s">
        <v>140</v>
      </c>
      <c r="E192" s="158" t="s">
        <v>1269</v>
      </c>
      <c r="F192" s="159" t="s">
        <v>1270</v>
      </c>
      <c r="H192" s="160">
        <v>0.6</v>
      </c>
      <c r="I192" s="161"/>
      <c r="L192" s="157"/>
      <c r="M192" s="162"/>
      <c r="T192" s="163"/>
      <c r="AT192" s="158" t="s">
        <v>140</v>
      </c>
      <c r="AU192" s="158" t="s">
        <v>82</v>
      </c>
      <c r="AV192" s="12" t="s">
        <v>82</v>
      </c>
      <c r="AW192" s="12" t="s">
        <v>29</v>
      </c>
      <c r="AX192" s="12" t="s">
        <v>72</v>
      </c>
      <c r="AY192" s="158" t="s">
        <v>125</v>
      </c>
    </row>
    <row r="193" spans="2:65" s="12" customFormat="1">
      <c r="B193" s="157"/>
      <c r="D193" s="150" t="s">
        <v>140</v>
      </c>
      <c r="E193" s="158" t="s">
        <v>1271</v>
      </c>
      <c r="F193" s="159" t="s">
        <v>1272</v>
      </c>
      <c r="H193" s="160">
        <v>5.6</v>
      </c>
      <c r="I193" s="161"/>
      <c r="L193" s="157"/>
      <c r="M193" s="162"/>
      <c r="T193" s="163"/>
      <c r="AT193" s="158" t="s">
        <v>140</v>
      </c>
      <c r="AU193" s="158" t="s">
        <v>82</v>
      </c>
      <c r="AV193" s="12" t="s">
        <v>82</v>
      </c>
      <c r="AW193" s="12" t="s">
        <v>29</v>
      </c>
      <c r="AX193" s="12" t="s">
        <v>72</v>
      </c>
      <c r="AY193" s="158" t="s">
        <v>125</v>
      </c>
    </row>
    <row r="194" spans="2:65" s="12" customFormat="1">
      <c r="B194" s="157"/>
      <c r="D194" s="150" t="s">
        <v>140</v>
      </c>
      <c r="E194" s="158" t="s">
        <v>1273</v>
      </c>
      <c r="F194" s="159" t="s">
        <v>1274</v>
      </c>
      <c r="H194" s="160">
        <v>0.6</v>
      </c>
      <c r="I194" s="161"/>
      <c r="L194" s="157"/>
      <c r="M194" s="162"/>
      <c r="T194" s="163"/>
      <c r="AT194" s="158" t="s">
        <v>140</v>
      </c>
      <c r="AU194" s="158" t="s">
        <v>82</v>
      </c>
      <c r="AV194" s="12" t="s">
        <v>82</v>
      </c>
      <c r="AW194" s="12" t="s">
        <v>29</v>
      </c>
      <c r="AX194" s="12" t="s">
        <v>72</v>
      </c>
      <c r="AY194" s="158" t="s">
        <v>125</v>
      </c>
    </row>
    <row r="195" spans="2:65" s="13" customFormat="1">
      <c r="B195" s="164"/>
      <c r="D195" s="150" t="s">
        <v>140</v>
      </c>
      <c r="E195" s="165" t="s">
        <v>1</v>
      </c>
      <c r="F195" s="166" t="s">
        <v>142</v>
      </c>
      <c r="H195" s="167">
        <v>10.48</v>
      </c>
      <c r="I195" s="168"/>
      <c r="L195" s="164"/>
      <c r="M195" s="169"/>
      <c r="T195" s="170"/>
      <c r="AT195" s="165" t="s">
        <v>140</v>
      </c>
      <c r="AU195" s="165" t="s">
        <v>82</v>
      </c>
      <c r="AV195" s="13" t="s">
        <v>132</v>
      </c>
      <c r="AW195" s="13" t="s">
        <v>29</v>
      </c>
      <c r="AX195" s="13" t="s">
        <v>72</v>
      </c>
      <c r="AY195" s="165" t="s">
        <v>125</v>
      </c>
    </row>
    <row r="196" spans="2:65" s="12" customFormat="1">
      <c r="B196" s="157"/>
      <c r="D196" s="150" t="s">
        <v>140</v>
      </c>
      <c r="E196" s="158" t="s">
        <v>1</v>
      </c>
      <c r="F196" s="159" t="s">
        <v>1275</v>
      </c>
      <c r="H196" s="160">
        <v>11.004</v>
      </c>
      <c r="I196" s="161"/>
      <c r="L196" s="157"/>
      <c r="M196" s="162"/>
      <c r="T196" s="163"/>
      <c r="AT196" s="158" t="s">
        <v>140</v>
      </c>
      <c r="AU196" s="158" t="s">
        <v>82</v>
      </c>
      <c r="AV196" s="12" t="s">
        <v>82</v>
      </c>
      <c r="AW196" s="12" t="s">
        <v>29</v>
      </c>
      <c r="AX196" s="12" t="s">
        <v>80</v>
      </c>
      <c r="AY196" s="158" t="s">
        <v>125</v>
      </c>
    </row>
    <row r="197" spans="2:65" s="11" customFormat="1" ht="22.9" customHeight="1">
      <c r="B197" s="124"/>
      <c r="D197" s="125" t="s">
        <v>71</v>
      </c>
      <c r="E197" s="134" t="s">
        <v>175</v>
      </c>
      <c r="F197" s="134" t="s">
        <v>1276</v>
      </c>
      <c r="I197" s="127"/>
      <c r="J197" s="135">
        <f>BK197</f>
        <v>0</v>
      </c>
      <c r="L197" s="124"/>
      <c r="M197" s="129"/>
      <c r="P197" s="130">
        <f>SUM(P198:P201)</f>
        <v>0</v>
      </c>
      <c r="R197" s="130">
        <f>SUM(R198:R201)</f>
        <v>0</v>
      </c>
      <c r="T197" s="131">
        <f>SUM(T198:T201)</f>
        <v>0</v>
      </c>
      <c r="AR197" s="125" t="s">
        <v>80</v>
      </c>
      <c r="AT197" s="132" t="s">
        <v>71</v>
      </c>
      <c r="AU197" s="132" t="s">
        <v>80</v>
      </c>
      <c r="AY197" s="125" t="s">
        <v>125</v>
      </c>
      <c r="BK197" s="133">
        <f>SUM(BK198:BK201)</f>
        <v>0</v>
      </c>
    </row>
    <row r="198" spans="2:65" s="1" customFormat="1" ht="16.5" customHeight="1">
      <c r="B198" s="136"/>
      <c r="C198" s="137" t="s">
        <v>216</v>
      </c>
      <c r="D198" s="137" t="s">
        <v>127</v>
      </c>
      <c r="E198" s="138" t="s">
        <v>1277</v>
      </c>
      <c r="F198" s="139" t="s">
        <v>1278</v>
      </c>
      <c r="G198" s="140" t="s">
        <v>130</v>
      </c>
      <c r="H198" s="141">
        <v>65</v>
      </c>
      <c r="I198" s="142"/>
      <c r="J198" s="143">
        <f>ROUND(I198*H198,2)</f>
        <v>0</v>
      </c>
      <c r="K198" s="139" t="s">
        <v>131</v>
      </c>
      <c r="L198" s="32"/>
      <c r="M198" s="144" t="s">
        <v>1</v>
      </c>
      <c r="N198" s="145" t="s">
        <v>37</v>
      </c>
      <c r="P198" s="146">
        <f>O198*H198</f>
        <v>0</v>
      </c>
      <c r="Q198" s="146">
        <v>0</v>
      </c>
      <c r="R198" s="146">
        <f>Q198*H198</f>
        <v>0</v>
      </c>
      <c r="S198" s="146">
        <v>0</v>
      </c>
      <c r="T198" s="147">
        <f>S198*H198</f>
        <v>0</v>
      </c>
      <c r="AR198" s="148" t="s">
        <v>132</v>
      </c>
      <c r="AT198" s="148" t="s">
        <v>127</v>
      </c>
      <c r="AU198" s="148" t="s">
        <v>82</v>
      </c>
      <c r="AY198" s="17" t="s">
        <v>125</v>
      </c>
      <c r="BE198" s="149">
        <f>IF(N198="základní",J198,0)</f>
        <v>0</v>
      </c>
      <c r="BF198" s="149">
        <f>IF(N198="snížená",J198,0)</f>
        <v>0</v>
      </c>
      <c r="BG198" s="149">
        <f>IF(N198="zákl. přenesená",J198,0)</f>
        <v>0</v>
      </c>
      <c r="BH198" s="149">
        <f>IF(N198="sníž. přenesená",J198,0)</f>
        <v>0</v>
      </c>
      <c r="BI198" s="149">
        <f>IF(N198="nulová",J198,0)</f>
        <v>0</v>
      </c>
      <c r="BJ198" s="17" t="s">
        <v>80</v>
      </c>
      <c r="BK198" s="149">
        <f>ROUND(I198*H198,2)</f>
        <v>0</v>
      </c>
      <c r="BL198" s="17" t="s">
        <v>132</v>
      </c>
      <c r="BM198" s="148" t="s">
        <v>1279</v>
      </c>
    </row>
    <row r="199" spans="2:65" s="1" customFormat="1">
      <c r="B199" s="32"/>
      <c r="D199" s="150" t="s">
        <v>134</v>
      </c>
      <c r="F199" s="151" t="s">
        <v>1278</v>
      </c>
      <c r="I199" s="152"/>
      <c r="L199" s="32"/>
      <c r="M199" s="153"/>
      <c r="T199" s="56"/>
      <c r="AT199" s="17" t="s">
        <v>134</v>
      </c>
      <c r="AU199" s="17" t="s">
        <v>82</v>
      </c>
    </row>
    <row r="200" spans="2:65" s="1" customFormat="1">
      <c r="B200" s="32"/>
      <c r="D200" s="154" t="s">
        <v>136</v>
      </c>
      <c r="F200" s="155" t="s">
        <v>1280</v>
      </c>
      <c r="I200" s="152"/>
      <c r="L200" s="32"/>
      <c r="M200" s="153"/>
      <c r="T200" s="56"/>
      <c r="AT200" s="17" t="s">
        <v>136</v>
      </c>
      <c r="AU200" s="17" t="s">
        <v>82</v>
      </c>
    </row>
    <row r="201" spans="2:65" s="12" customFormat="1">
      <c r="B201" s="157"/>
      <c r="D201" s="150" t="s">
        <v>140</v>
      </c>
      <c r="E201" s="158" t="s">
        <v>1</v>
      </c>
      <c r="F201" s="159" t="s">
        <v>1281</v>
      </c>
      <c r="H201" s="160">
        <v>65</v>
      </c>
      <c r="I201" s="161"/>
      <c r="L201" s="157"/>
      <c r="M201" s="162"/>
      <c r="T201" s="163"/>
      <c r="AT201" s="158" t="s">
        <v>140</v>
      </c>
      <c r="AU201" s="158" t="s">
        <v>82</v>
      </c>
      <c r="AV201" s="12" t="s">
        <v>82</v>
      </c>
      <c r="AW201" s="12" t="s">
        <v>29</v>
      </c>
      <c r="AX201" s="12" t="s">
        <v>80</v>
      </c>
      <c r="AY201" s="158" t="s">
        <v>125</v>
      </c>
    </row>
    <row r="202" spans="2:65" s="11" customFormat="1" ht="22.9" customHeight="1">
      <c r="B202" s="124"/>
      <c r="D202" s="125" t="s">
        <v>71</v>
      </c>
      <c r="E202" s="134" t="s">
        <v>191</v>
      </c>
      <c r="F202" s="134" t="s">
        <v>374</v>
      </c>
      <c r="I202" s="127"/>
      <c r="J202" s="135">
        <f>BK202</f>
        <v>0</v>
      </c>
      <c r="L202" s="124"/>
      <c r="M202" s="129"/>
      <c r="P202" s="130">
        <f>SUM(P203:P250)</f>
        <v>0</v>
      </c>
      <c r="R202" s="130">
        <f>SUM(R203:R250)</f>
        <v>1.3028200000000001</v>
      </c>
      <c r="T202" s="131">
        <f>SUM(T203:T250)</f>
        <v>0</v>
      </c>
      <c r="AR202" s="125" t="s">
        <v>80</v>
      </c>
      <c r="AT202" s="132" t="s">
        <v>71</v>
      </c>
      <c r="AU202" s="132" t="s">
        <v>80</v>
      </c>
      <c r="AY202" s="125" t="s">
        <v>125</v>
      </c>
      <c r="BK202" s="133">
        <f>SUM(BK203:BK250)</f>
        <v>0</v>
      </c>
    </row>
    <row r="203" spans="2:65" s="1" customFormat="1" ht="16.5" customHeight="1">
      <c r="B203" s="136"/>
      <c r="C203" s="137" t="s">
        <v>222</v>
      </c>
      <c r="D203" s="137" t="s">
        <v>127</v>
      </c>
      <c r="E203" s="138" t="s">
        <v>1282</v>
      </c>
      <c r="F203" s="139" t="s">
        <v>1283</v>
      </c>
      <c r="G203" s="140" t="s">
        <v>178</v>
      </c>
      <c r="H203" s="141">
        <v>35</v>
      </c>
      <c r="I203" s="142"/>
      <c r="J203" s="143">
        <f>ROUND(I203*H203,2)</f>
        <v>0</v>
      </c>
      <c r="K203" s="139" t="s">
        <v>131</v>
      </c>
      <c r="L203" s="32"/>
      <c r="M203" s="144" t="s">
        <v>1</v>
      </c>
      <c r="N203" s="145" t="s">
        <v>37</v>
      </c>
      <c r="P203" s="146">
        <f>O203*H203</f>
        <v>0</v>
      </c>
      <c r="Q203" s="146">
        <v>0</v>
      </c>
      <c r="R203" s="146">
        <f>Q203*H203</f>
        <v>0</v>
      </c>
      <c r="S203" s="146">
        <v>0</v>
      </c>
      <c r="T203" s="147">
        <f>S203*H203</f>
        <v>0</v>
      </c>
      <c r="AR203" s="148" t="s">
        <v>132</v>
      </c>
      <c r="AT203" s="148" t="s">
        <v>127</v>
      </c>
      <c r="AU203" s="148" t="s">
        <v>82</v>
      </c>
      <c r="AY203" s="17" t="s">
        <v>125</v>
      </c>
      <c r="BE203" s="149">
        <f>IF(N203="základní",J203,0)</f>
        <v>0</v>
      </c>
      <c r="BF203" s="149">
        <f>IF(N203="snížená",J203,0)</f>
        <v>0</v>
      </c>
      <c r="BG203" s="149">
        <f>IF(N203="zákl. přenesená",J203,0)</f>
        <v>0</v>
      </c>
      <c r="BH203" s="149">
        <f>IF(N203="sníž. přenesená",J203,0)</f>
        <v>0</v>
      </c>
      <c r="BI203" s="149">
        <f>IF(N203="nulová",J203,0)</f>
        <v>0</v>
      </c>
      <c r="BJ203" s="17" t="s">
        <v>80</v>
      </c>
      <c r="BK203" s="149">
        <f>ROUND(I203*H203,2)</f>
        <v>0</v>
      </c>
      <c r="BL203" s="17" t="s">
        <v>132</v>
      </c>
      <c r="BM203" s="148" t="s">
        <v>1284</v>
      </c>
    </row>
    <row r="204" spans="2:65" s="1" customFormat="1">
      <c r="B204" s="32"/>
      <c r="D204" s="150" t="s">
        <v>134</v>
      </c>
      <c r="F204" s="151" t="s">
        <v>1285</v>
      </c>
      <c r="I204" s="152"/>
      <c r="L204" s="32"/>
      <c r="M204" s="153"/>
      <c r="T204" s="56"/>
      <c r="AT204" s="17" t="s">
        <v>134</v>
      </c>
      <c r="AU204" s="17" t="s">
        <v>82</v>
      </c>
    </row>
    <row r="205" spans="2:65" s="1" customFormat="1">
      <c r="B205" s="32"/>
      <c r="D205" s="154" t="s">
        <v>136</v>
      </c>
      <c r="F205" s="155" t="s">
        <v>1286</v>
      </c>
      <c r="I205" s="152"/>
      <c r="L205" s="32"/>
      <c r="M205" s="153"/>
      <c r="T205" s="56"/>
      <c r="AT205" s="17" t="s">
        <v>136</v>
      </c>
      <c r="AU205" s="17" t="s">
        <v>82</v>
      </c>
    </row>
    <row r="206" spans="2:65" s="12" customFormat="1">
      <c r="B206" s="157"/>
      <c r="D206" s="150" t="s">
        <v>140</v>
      </c>
      <c r="E206" s="158" t="s">
        <v>1</v>
      </c>
      <c r="F206" s="159" t="s">
        <v>385</v>
      </c>
      <c r="H206" s="160">
        <v>35</v>
      </c>
      <c r="I206" s="161"/>
      <c r="L206" s="157"/>
      <c r="M206" s="162"/>
      <c r="T206" s="163"/>
      <c r="AT206" s="158" t="s">
        <v>140</v>
      </c>
      <c r="AU206" s="158" t="s">
        <v>82</v>
      </c>
      <c r="AV206" s="12" t="s">
        <v>82</v>
      </c>
      <c r="AW206" s="12" t="s">
        <v>29</v>
      </c>
      <c r="AX206" s="12" t="s">
        <v>80</v>
      </c>
      <c r="AY206" s="158" t="s">
        <v>125</v>
      </c>
    </row>
    <row r="207" spans="2:65" s="1" customFormat="1" ht="16.5" customHeight="1">
      <c r="B207" s="136"/>
      <c r="C207" s="171" t="s">
        <v>230</v>
      </c>
      <c r="D207" s="171" t="s">
        <v>217</v>
      </c>
      <c r="E207" s="172" t="s">
        <v>1287</v>
      </c>
      <c r="F207" s="173" t="s">
        <v>1288</v>
      </c>
      <c r="G207" s="174" t="s">
        <v>178</v>
      </c>
      <c r="H207" s="175">
        <v>35</v>
      </c>
      <c r="I207" s="176"/>
      <c r="J207" s="177">
        <f>ROUND(I207*H207,2)</f>
        <v>0</v>
      </c>
      <c r="K207" s="173" t="s">
        <v>131</v>
      </c>
      <c r="L207" s="178"/>
      <c r="M207" s="179" t="s">
        <v>1</v>
      </c>
      <c r="N207" s="180" t="s">
        <v>37</v>
      </c>
      <c r="P207" s="146">
        <f>O207*H207</f>
        <v>0</v>
      </c>
      <c r="Q207" s="146">
        <v>2.2000000000000001E-3</v>
      </c>
      <c r="R207" s="146">
        <f>Q207*H207</f>
        <v>7.6999999999999999E-2</v>
      </c>
      <c r="S207" s="146">
        <v>0</v>
      </c>
      <c r="T207" s="147">
        <f>S207*H207</f>
        <v>0</v>
      </c>
      <c r="AR207" s="148" t="s">
        <v>191</v>
      </c>
      <c r="AT207" s="148" t="s">
        <v>217</v>
      </c>
      <c r="AU207" s="148" t="s">
        <v>82</v>
      </c>
      <c r="AY207" s="17" t="s">
        <v>125</v>
      </c>
      <c r="BE207" s="149">
        <f>IF(N207="základní",J207,0)</f>
        <v>0</v>
      </c>
      <c r="BF207" s="149">
        <f>IF(N207="snížená",J207,0)</f>
        <v>0</v>
      </c>
      <c r="BG207" s="149">
        <f>IF(N207="zákl. přenesená",J207,0)</f>
        <v>0</v>
      </c>
      <c r="BH207" s="149">
        <f>IF(N207="sníž. přenesená",J207,0)</f>
        <v>0</v>
      </c>
      <c r="BI207" s="149">
        <f>IF(N207="nulová",J207,0)</f>
        <v>0</v>
      </c>
      <c r="BJ207" s="17" t="s">
        <v>80</v>
      </c>
      <c r="BK207" s="149">
        <f>ROUND(I207*H207,2)</f>
        <v>0</v>
      </c>
      <c r="BL207" s="17" t="s">
        <v>132</v>
      </c>
      <c r="BM207" s="148" t="s">
        <v>1289</v>
      </c>
    </row>
    <row r="208" spans="2:65" s="1" customFormat="1">
      <c r="B208" s="32"/>
      <c r="D208" s="150" t="s">
        <v>134</v>
      </c>
      <c r="F208" s="151" t="s">
        <v>1288</v>
      </c>
      <c r="I208" s="152"/>
      <c r="L208" s="32"/>
      <c r="M208" s="153"/>
      <c r="T208" s="56"/>
      <c r="AT208" s="17" t="s">
        <v>134</v>
      </c>
      <c r="AU208" s="17" t="s">
        <v>82</v>
      </c>
    </row>
    <row r="209" spans="2:65" s="12" customFormat="1">
      <c r="B209" s="157"/>
      <c r="D209" s="150" t="s">
        <v>140</v>
      </c>
      <c r="E209" s="158" t="s">
        <v>1</v>
      </c>
      <c r="F209" s="159" t="s">
        <v>385</v>
      </c>
      <c r="H209" s="160">
        <v>35</v>
      </c>
      <c r="I209" s="161"/>
      <c r="L209" s="157"/>
      <c r="M209" s="162"/>
      <c r="T209" s="163"/>
      <c r="AT209" s="158" t="s">
        <v>140</v>
      </c>
      <c r="AU209" s="158" t="s">
        <v>82</v>
      </c>
      <c r="AV209" s="12" t="s">
        <v>82</v>
      </c>
      <c r="AW209" s="12" t="s">
        <v>29</v>
      </c>
      <c r="AX209" s="12" t="s">
        <v>80</v>
      </c>
      <c r="AY209" s="158" t="s">
        <v>125</v>
      </c>
    </row>
    <row r="210" spans="2:65" s="1" customFormat="1" ht="21.75" customHeight="1">
      <c r="B210" s="136"/>
      <c r="C210" s="137" t="s">
        <v>238</v>
      </c>
      <c r="D210" s="137" t="s">
        <v>127</v>
      </c>
      <c r="E210" s="138" t="s">
        <v>1290</v>
      </c>
      <c r="F210" s="139" t="s">
        <v>1291</v>
      </c>
      <c r="G210" s="140" t="s">
        <v>178</v>
      </c>
      <c r="H210" s="141">
        <v>23</v>
      </c>
      <c r="I210" s="142"/>
      <c r="J210" s="143">
        <f>ROUND(I210*H210,2)</f>
        <v>0</v>
      </c>
      <c r="K210" s="139" t="s">
        <v>131</v>
      </c>
      <c r="L210" s="32"/>
      <c r="M210" s="144" t="s">
        <v>1</v>
      </c>
      <c r="N210" s="145" t="s">
        <v>37</v>
      </c>
      <c r="P210" s="146">
        <f>O210*H210</f>
        <v>0</v>
      </c>
      <c r="Q210" s="146">
        <v>1.0000000000000001E-5</v>
      </c>
      <c r="R210" s="146">
        <f>Q210*H210</f>
        <v>2.3000000000000001E-4</v>
      </c>
      <c r="S210" s="146">
        <v>0</v>
      </c>
      <c r="T210" s="147">
        <f>S210*H210</f>
        <v>0</v>
      </c>
      <c r="AR210" s="148" t="s">
        <v>132</v>
      </c>
      <c r="AT210" s="148" t="s">
        <v>127</v>
      </c>
      <c r="AU210" s="148" t="s">
        <v>82</v>
      </c>
      <c r="AY210" s="17" t="s">
        <v>125</v>
      </c>
      <c r="BE210" s="149">
        <f>IF(N210="základní",J210,0)</f>
        <v>0</v>
      </c>
      <c r="BF210" s="149">
        <f>IF(N210="snížená",J210,0)</f>
        <v>0</v>
      </c>
      <c r="BG210" s="149">
        <f>IF(N210="zákl. přenesená",J210,0)</f>
        <v>0</v>
      </c>
      <c r="BH210" s="149">
        <f>IF(N210="sníž. přenesená",J210,0)</f>
        <v>0</v>
      </c>
      <c r="BI210" s="149">
        <f>IF(N210="nulová",J210,0)</f>
        <v>0</v>
      </c>
      <c r="BJ210" s="17" t="s">
        <v>80</v>
      </c>
      <c r="BK210" s="149">
        <f>ROUND(I210*H210,2)</f>
        <v>0</v>
      </c>
      <c r="BL210" s="17" t="s">
        <v>132</v>
      </c>
      <c r="BM210" s="148" t="s">
        <v>1292</v>
      </c>
    </row>
    <row r="211" spans="2:65" s="1" customFormat="1">
      <c r="B211" s="32"/>
      <c r="D211" s="150" t="s">
        <v>134</v>
      </c>
      <c r="F211" s="151" t="s">
        <v>1293</v>
      </c>
      <c r="I211" s="152"/>
      <c r="L211" s="32"/>
      <c r="M211" s="153"/>
      <c r="T211" s="56"/>
      <c r="AT211" s="17" t="s">
        <v>134</v>
      </c>
      <c r="AU211" s="17" t="s">
        <v>82</v>
      </c>
    </row>
    <row r="212" spans="2:65" s="1" customFormat="1">
      <c r="B212" s="32"/>
      <c r="D212" s="154" t="s">
        <v>136</v>
      </c>
      <c r="F212" s="155" t="s">
        <v>1294</v>
      </c>
      <c r="I212" s="152"/>
      <c r="L212" s="32"/>
      <c r="M212" s="153"/>
      <c r="T212" s="56"/>
      <c r="AT212" s="17" t="s">
        <v>136</v>
      </c>
      <c r="AU212" s="17" t="s">
        <v>82</v>
      </c>
    </row>
    <row r="213" spans="2:65" s="12" customFormat="1">
      <c r="B213" s="157"/>
      <c r="D213" s="150" t="s">
        <v>140</v>
      </c>
      <c r="E213" s="158" t="s">
        <v>1</v>
      </c>
      <c r="F213" s="159" t="s">
        <v>305</v>
      </c>
      <c r="H213" s="160">
        <v>23</v>
      </c>
      <c r="I213" s="161"/>
      <c r="L213" s="157"/>
      <c r="M213" s="162"/>
      <c r="T213" s="163"/>
      <c r="AT213" s="158" t="s">
        <v>140</v>
      </c>
      <c r="AU213" s="158" t="s">
        <v>82</v>
      </c>
      <c r="AV213" s="12" t="s">
        <v>82</v>
      </c>
      <c r="AW213" s="12" t="s">
        <v>29</v>
      </c>
      <c r="AX213" s="12" t="s">
        <v>80</v>
      </c>
      <c r="AY213" s="158" t="s">
        <v>125</v>
      </c>
    </row>
    <row r="214" spans="2:65" s="1" customFormat="1" ht="16.5" customHeight="1">
      <c r="B214" s="136"/>
      <c r="C214" s="137" t="s">
        <v>8</v>
      </c>
      <c r="D214" s="137" t="s">
        <v>127</v>
      </c>
      <c r="E214" s="138" t="s">
        <v>1295</v>
      </c>
      <c r="F214" s="139" t="s">
        <v>1296</v>
      </c>
      <c r="G214" s="140" t="s">
        <v>178</v>
      </c>
      <c r="H214" s="141">
        <v>23</v>
      </c>
      <c r="I214" s="142"/>
      <c r="J214" s="143">
        <f>ROUND(I214*H214,2)</f>
        <v>0</v>
      </c>
      <c r="K214" s="139" t="s">
        <v>131</v>
      </c>
      <c r="L214" s="32"/>
      <c r="M214" s="144" t="s">
        <v>1</v>
      </c>
      <c r="N214" s="145" t="s">
        <v>37</v>
      </c>
      <c r="P214" s="146">
        <f>O214*H214</f>
        <v>0</v>
      </c>
      <c r="Q214" s="146">
        <v>3.9300000000000003E-3</v>
      </c>
      <c r="R214" s="146">
        <f>Q214*H214</f>
        <v>9.0390000000000012E-2</v>
      </c>
      <c r="S214" s="146">
        <v>0</v>
      </c>
      <c r="T214" s="147">
        <f>S214*H214</f>
        <v>0</v>
      </c>
      <c r="AR214" s="148" t="s">
        <v>132</v>
      </c>
      <c r="AT214" s="148" t="s">
        <v>127</v>
      </c>
      <c r="AU214" s="148" t="s">
        <v>82</v>
      </c>
      <c r="AY214" s="17" t="s">
        <v>125</v>
      </c>
      <c r="BE214" s="149">
        <f>IF(N214="základní",J214,0)</f>
        <v>0</v>
      </c>
      <c r="BF214" s="149">
        <f>IF(N214="snížená",J214,0)</f>
        <v>0</v>
      </c>
      <c r="BG214" s="149">
        <f>IF(N214="zákl. přenesená",J214,0)</f>
        <v>0</v>
      </c>
      <c r="BH214" s="149">
        <f>IF(N214="sníž. přenesená",J214,0)</f>
        <v>0</v>
      </c>
      <c r="BI214" s="149">
        <f>IF(N214="nulová",J214,0)</f>
        <v>0</v>
      </c>
      <c r="BJ214" s="17" t="s">
        <v>80</v>
      </c>
      <c r="BK214" s="149">
        <f>ROUND(I214*H214,2)</f>
        <v>0</v>
      </c>
      <c r="BL214" s="17" t="s">
        <v>132</v>
      </c>
      <c r="BM214" s="148" t="s">
        <v>1297</v>
      </c>
    </row>
    <row r="215" spans="2:65" s="1" customFormat="1" ht="19.5">
      <c r="B215" s="32"/>
      <c r="D215" s="150" t="s">
        <v>134</v>
      </c>
      <c r="F215" s="151" t="s">
        <v>1298</v>
      </c>
      <c r="I215" s="152"/>
      <c r="L215" s="32"/>
      <c r="M215" s="153"/>
      <c r="T215" s="56"/>
      <c r="AT215" s="17" t="s">
        <v>134</v>
      </c>
      <c r="AU215" s="17" t="s">
        <v>82</v>
      </c>
    </row>
    <row r="216" spans="2:65" s="1" customFormat="1">
      <c r="B216" s="32"/>
      <c r="D216" s="154" t="s">
        <v>136</v>
      </c>
      <c r="F216" s="155" t="s">
        <v>1299</v>
      </c>
      <c r="I216" s="152"/>
      <c r="L216" s="32"/>
      <c r="M216" s="153"/>
      <c r="T216" s="56"/>
      <c r="AT216" s="17" t="s">
        <v>136</v>
      </c>
      <c r="AU216" s="17" t="s">
        <v>82</v>
      </c>
    </row>
    <row r="217" spans="2:65" s="12" customFormat="1">
      <c r="B217" s="157"/>
      <c r="D217" s="150" t="s">
        <v>140</v>
      </c>
      <c r="E217" s="158" t="s">
        <v>1</v>
      </c>
      <c r="F217" s="159" t="s">
        <v>305</v>
      </c>
      <c r="H217" s="160">
        <v>23</v>
      </c>
      <c r="I217" s="161"/>
      <c r="L217" s="157"/>
      <c r="M217" s="162"/>
      <c r="T217" s="163"/>
      <c r="AT217" s="158" t="s">
        <v>140</v>
      </c>
      <c r="AU217" s="158" t="s">
        <v>82</v>
      </c>
      <c r="AV217" s="12" t="s">
        <v>82</v>
      </c>
      <c r="AW217" s="12" t="s">
        <v>29</v>
      </c>
      <c r="AX217" s="12" t="s">
        <v>80</v>
      </c>
      <c r="AY217" s="158" t="s">
        <v>125</v>
      </c>
    </row>
    <row r="218" spans="2:65" s="1" customFormat="1" ht="16.5" customHeight="1">
      <c r="B218" s="136"/>
      <c r="C218" s="137" t="s">
        <v>255</v>
      </c>
      <c r="D218" s="137" t="s">
        <v>127</v>
      </c>
      <c r="E218" s="138" t="s">
        <v>1300</v>
      </c>
      <c r="F218" s="139" t="s">
        <v>1301</v>
      </c>
      <c r="G218" s="140" t="s">
        <v>378</v>
      </c>
      <c r="H218" s="141">
        <v>6</v>
      </c>
      <c r="I218" s="142"/>
      <c r="J218" s="143">
        <f>ROUND(I218*H218,2)</f>
        <v>0</v>
      </c>
      <c r="K218" s="139" t="s">
        <v>131</v>
      </c>
      <c r="L218" s="32"/>
      <c r="M218" s="144" t="s">
        <v>1</v>
      </c>
      <c r="N218" s="145" t="s">
        <v>37</v>
      </c>
      <c r="P218" s="146">
        <f>O218*H218</f>
        <v>0</v>
      </c>
      <c r="Q218" s="146">
        <v>0</v>
      </c>
      <c r="R218" s="146">
        <f>Q218*H218</f>
        <v>0</v>
      </c>
      <c r="S218" s="146">
        <v>0</v>
      </c>
      <c r="T218" s="147">
        <f>S218*H218</f>
        <v>0</v>
      </c>
      <c r="AR218" s="148" t="s">
        <v>132</v>
      </c>
      <c r="AT218" s="148" t="s">
        <v>127</v>
      </c>
      <c r="AU218" s="148" t="s">
        <v>82</v>
      </c>
      <c r="AY218" s="17" t="s">
        <v>125</v>
      </c>
      <c r="BE218" s="149">
        <f>IF(N218="základní",J218,0)</f>
        <v>0</v>
      </c>
      <c r="BF218" s="149">
        <f>IF(N218="snížená",J218,0)</f>
        <v>0</v>
      </c>
      <c r="BG218" s="149">
        <f>IF(N218="zákl. přenesená",J218,0)</f>
        <v>0</v>
      </c>
      <c r="BH218" s="149">
        <f>IF(N218="sníž. přenesená",J218,0)</f>
        <v>0</v>
      </c>
      <c r="BI218" s="149">
        <f>IF(N218="nulová",J218,0)</f>
        <v>0</v>
      </c>
      <c r="BJ218" s="17" t="s">
        <v>80</v>
      </c>
      <c r="BK218" s="149">
        <f>ROUND(I218*H218,2)</f>
        <v>0</v>
      </c>
      <c r="BL218" s="17" t="s">
        <v>132</v>
      </c>
      <c r="BM218" s="148" t="s">
        <v>1302</v>
      </c>
    </row>
    <row r="219" spans="2:65" s="1" customFormat="1">
      <c r="B219" s="32"/>
      <c r="D219" s="150" t="s">
        <v>134</v>
      </c>
      <c r="F219" s="151" t="s">
        <v>1303</v>
      </c>
      <c r="I219" s="152"/>
      <c r="L219" s="32"/>
      <c r="M219" s="153"/>
      <c r="T219" s="56"/>
      <c r="AT219" s="17" t="s">
        <v>134</v>
      </c>
      <c r="AU219" s="17" t="s">
        <v>82</v>
      </c>
    </row>
    <row r="220" spans="2:65" s="1" customFormat="1">
      <c r="B220" s="32"/>
      <c r="D220" s="154" t="s">
        <v>136</v>
      </c>
      <c r="F220" s="155" t="s">
        <v>1304</v>
      </c>
      <c r="I220" s="152"/>
      <c r="L220" s="32"/>
      <c r="M220" s="153"/>
      <c r="T220" s="56"/>
      <c r="AT220" s="17" t="s">
        <v>136</v>
      </c>
      <c r="AU220" s="17" t="s">
        <v>82</v>
      </c>
    </row>
    <row r="221" spans="2:65" s="12" customFormat="1">
      <c r="B221" s="157"/>
      <c r="D221" s="150" t="s">
        <v>140</v>
      </c>
      <c r="E221" s="158" t="s">
        <v>1</v>
      </c>
      <c r="F221" s="159" t="s">
        <v>175</v>
      </c>
      <c r="H221" s="160">
        <v>6</v>
      </c>
      <c r="I221" s="161"/>
      <c r="L221" s="157"/>
      <c r="M221" s="162"/>
      <c r="T221" s="163"/>
      <c r="AT221" s="158" t="s">
        <v>140</v>
      </c>
      <c r="AU221" s="158" t="s">
        <v>82</v>
      </c>
      <c r="AV221" s="12" t="s">
        <v>82</v>
      </c>
      <c r="AW221" s="12" t="s">
        <v>29</v>
      </c>
      <c r="AX221" s="12" t="s">
        <v>80</v>
      </c>
      <c r="AY221" s="158" t="s">
        <v>125</v>
      </c>
    </row>
    <row r="222" spans="2:65" s="1" customFormat="1" ht="16.5" customHeight="1">
      <c r="B222" s="136"/>
      <c r="C222" s="171" t="s">
        <v>262</v>
      </c>
      <c r="D222" s="171" t="s">
        <v>217</v>
      </c>
      <c r="E222" s="172" t="s">
        <v>1305</v>
      </c>
      <c r="F222" s="173" t="s">
        <v>1306</v>
      </c>
      <c r="G222" s="174" t="s">
        <v>378</v>
      </c>
      <c r="H222" s="175">
        <v>6</v>
      </c>
      <c r="I222" s="176"/>
      <c r="J222" s="177">
        <f>ROUND(I222*H222,2)</f>
        <v>0</v>
      </c>
      <c r="K222" s="173" t="s">
        <v>131</v>
      </c>
      <c r="L222" s="178"/>
      <c r="M222" s="179" t="s">
        <v>1</v>
      </c>
      <c r="N222" s="180" t="s">
        <v>37</v>
      </c>
      <c r="P222" s="146">
        <f>O222*H222</f>
        <v>0</v>
      </c>
      <c r="Q222" s="146">
        <v>1E-3</v>
      </c>
      <c r="R222" s="146">
        <f>Q222*H222</f>
        <v>6.0000000000000001E-3</v>
      </c>
      <c r="S222" s="146">
        <v>0</v>
      </c>
      <c r="T222" s="147">
        <f>S222*H222</f>
        <v>0</v>
      </c>
      <c r="AR222" s="148" t="s">
        <v>191</v>
      </c>
      <c r="AT222" s="148" t="s">
        <v>217</v>
      </c>
      <c r="AU222" s="148" t="s">
        <v>82</v>
      </c>
      <c r="AY222" s="17" t="s">
        <v>125</v>
      </c>
      <c r="BE222" s="149">
        <f>IF(N222="základní",J222,0)</f>
        <v>0</v>
      </c>
      <c r="BF222" s="149">
        <f>IF(N222="snížená",J222,0)</f>
        <v>0</v>
      </c>
      <c r="BG222" s="149">
        <f>IF(N222="zákl. přenesená",J222,0)</f>
        <v>0</v>
      </c>
      <c r="BH222" s="149">
        <f>IF(N222="sníž. přenesená",J222,0)</f>
        <v>0</v>
      </c>
      <c r="BI222" s="149">
        <f>IF(N222="nulová",J222,0)</f>
        <v>0</v>
      </c>
      <c r="BJ222" s="17" t="s">
        <v>80</v>
      </c>
      <c r="BK222" s="149">
        <f>ROUND(I222*H222,2)</f>
        <v>0</v>
      </c>
      <c r="BL222" s="17" t="s">
        <v>132</v>
      </c>
      <c r="BM222" s="148" t="s">
        <v>1307</v>
      </c>
    </row>
    <row r="223" spans="2:65" s="1" customFormat="1">
      <c r="B223" s="32"/>
      <c r="D223" s="150" t="s">
        <v>134</v>
      </c>
      <c r="F223" s="151" t="s">
        <v>1306</v>
      </c>
      <c r="I223" s="152"/>
      <c r="L223" s="32"/>
      <c r="M223" s="153"/>
      <c r="T223" s="56"/>
      <c r="AT223" s="17" t="s">
        <v>134</v>
      </c>
      <c r="AU223" s="17" t="s">
        <v>82</v>
      </c>
    </row>
    <row r="224" spans="2:65" s="12" customFormat="1">
      <c r="B224" s="157"/>
      <c r="D224" s="150" t="s">
        <v>140</v>
      </c>
      <c r="E224" s="158" t="s">
        <v>1</v>
      </c>
      <c r="F224" s="159" t="s">
        <v>175</v>
      </c>
      <c r="H224" s="160">
        <v>6</v>
      </c>
      <c r="I224" s="161"/>
      <c r="L224" s="157"/>
      <c r="M224" s="162"/>
      <c r="T224" s="163"/>
      <c r="AT224" s="158" t="s">
        <v>140</v>
      </c>
      <c r="AU224" s="158" t="s">
        <v>82</v>
      </c>
      <c r="AV224" s="12" t="s">
        <v>82</v>
      </c>
      <c r="AW224" s="12" t="s">
        <v>29</v>
      </c>
      <c r="AX224" s="12" t="s">
        <v>80</v>
      </c>
      <c r="AY224" s="158" t="s">
        <v>125</v>
      </c>
    </row>
    <row r="225" spans="2:65" s="1" customFormat="1" ht="16.5" customHeight="1">
      <c r="B225" s="136"/>
      <c r="C225" s="137" t="s">
        <v>270</v>
      </c>
      <c r="D225" s="137" t="s">
        <v>127</v>
      </c>
      <c r="E225" s="138" t="s">
        <v>1308</v>
      </c>
      <c r="F225" s="139" t="s">
        <v>1309</v>
      </c>
      <c r="G225" s="140" t="s">
        <v>378</v>
      </c>
      <c r="H225" s="141">
        <v>3</v>
      </c>
      <c r="I225" s="142"/>
      <c r="J225" s="143">
        <f>ROUND(I225*H225,2)</f>
        <v>0</v>
      </c>
      <c r="K225" s="139" t="s">
        <v>131</v>
      </c>
      <c r="L225" s="32"/>
      <c r="M225" s="144" t="s">
        <v>1</v>
      </c>
      <c r="N225" s="145" t="s">
        <v>37</v>
      </c>
      <c r="P225" s="146">
        <f>O225*H225</f>
        <v>0</v>
      </c>
      <c r="Q225" s="146">
        <v>0.34089999999999998</v>
      </c>
      <c r="R225" s="146">
        <f>Q225*H225</f>
        <v>1.0226999999999999</v>
      </c>
      <c r="S225" s="146">
        <v>0</v>
      </c>
      <c r="T225" s="147">
        <f>S225*H225</f>
        <v>0</v>
      </c>
      <c r="AR225" s="148" t="s">
        <v>132</v>
      </c>
      <c r="AT225" s="148" t="s">
        <v>127</v>
      </c>
      <c r="AU225" s="148" t="s">
        <v>82</v>
      </c>
      <c r="AY225" s="17" t="s">
        <v>125</v>
      </c>
      <c r="BE225" s="149">
        <f>IF(N225="základní",J225,0)</f>
        <v>0</v>
      </c>
      <c r="BF225" s="149">
        <f>IF(N225="snížená",J225,0)</f>
        <v>0</v>
      </c>
      <c r="BG225" s="149">
        <f>IF(N225="zákl. přenesená",J225,0)</f>
        <v>0</v>
      </c>
      <c r="BH225" s="149">
        <f>IF(N225="sníž. přenesená",J225,0)</f>
        <v>0</v>
      </c>
      <c r="BI225" s="149">
        <f>IF(N225="nulová",J225,0)</f>
        <v>0</v>
      </c>
      <c r="BJ225" s="17" t="s">
        <v>80</v>
      </c>
      <c r="BK225" s="149">
        <f>ROUND(I225*H225,2)</f>
        <v>0</v>
      </c>
      <c r="BL225" s="17" t="s">
        <v>132</v>
      </c>
      <c r="BM225" s="148" t="s">
        <v>1310</v>
      </c>
    </row>
    <row r="226" spans="2:65" s="1" customFormat="1">
      <c r="B226" s="32"/>
      <c r="D226" s="150" t="s">
        <v>134</v>
      </c>
      <c r="F226" s="151" t="s">
        <v>1311</v>
      </c>
      <c r="I226" s="152"/>
      <c r="L226" s="32"/>
      <c r="M226" s="153"/>
      <c r="T226" s="56"/>
      <c r="AT226" s="17" t="s">
        <v>134</v>
      </c>
      <c r="AU226" s="17" t="s">
        <v>82</v>
      </c>
    </row>
    <row r="227" spans="2:65" s="1" customFormat="1" ht="58.5">
      <c r="B227" s="32"/>
      <c r="D227" s="150" t="s">
        <v>138</v>
      </c>
      <c r="F227" s="156" t="s">
        <v>1312</v>
      </c>
      <c r="I227" s="152"/>
      <c r="L227" s="32"/>
      <c r="M227" s="153"/>
      <c r="T227" s="56"/>
      <c r="AT227" s="17" t="s">
        <v>138</v>
      </c>
      <c r="AU227" s="17" t="s">
        <v>82</v>
      </c>
    </row>
    <row r="228" spans="2:65" s="12" customFormat="1">
      <c r="B228" s="157"/>
      <c r="D228" s="150" t="s">
        <v>140</v>
      </c>
      <c r="E228" s="158" t="s">
        <v>1</v>
      </c>
      <c r="F228" s="159" t="s">
        <v>1313</v>
      </c>
      <c r="H228" s="160">
        <v>3</v>
      </c>
      <c r="I228" s="161"/>
      <c r="L228" s="157"/>
      <c r="M228" s="162"/>
      <c r="T228" s="163"/>
      <c r="AT228" s="158" t="s">
        <v>140</v>
      </c>
      <c r="AU228" s="158" t="s">
        <v>82</v>
      </c>
      <c r="AV228" s="12" t="s">
        <v>82</v>
      </c>
      <c r="AW228" s="12" t="s">
        <v>29</v>
      </c>
      <c r="AX228" s="12" t="s">
        <v>80</v>
      </c>
      <c r="AY228" s="158" t="s">
        <v>125</v>
      </c>
    </row>
    <row r="229" spans="2:65" s="1" customFormat="1" ht="16.5" customHeight="1">
      <c r="B229" s="136"/>
      <c r="C229" s="171" t="s">
        <v>279</v>
      </c>
      <c r="D229" s="171" t="s">
        <v>217</v>
      </c>
      <c r="E229" s="172" t="s">
        <v>1314</v>
      </c>
      <c r="F229" s="173" t="s">
        <v>1315</v>
      </c>
      <c r="G229" s="174" t="s">
        <v>378</v>
      </c>
      <c r="H229" s="175">
        <v>3</v>
      </c>
      <c r="I229" s="176"/>
      <c r="J229" s="177">
        <f>ROUND(I229*H229,2)</f>
        <v>0</v>
      </c>
      <c r="K229" s="139" t="s">
        <v>131</v>
      </c>
      <c r="L229" s="178"/>
      <c r="M229" s="179" t="s">
        <v>1</v>
      </c>
      <c r="N229" s="180" t="s">
        <v>37</v>
      </c>
      <c r="P229" s="146">
        <f>O229*H229</f>
        <v>0</v>
      </c>
      <c r="Q229" s="146">
        <v>0</v>
      </c>
      <c r="R229" s="146">
        <f>Q229*H229</f>
        <v>0</v>
      </c>
      <c r="S229" s="146">
        <v>0</v>
      </c>
      <c r="T229" s="147">
        <f>S229*H229</f>
        <v>0</v>
      </c>
      <c r="AR229" s="148" t="s">
        <v>191</v>
      </c>
      <c r="AT229" s="148" t="s">
        <v>217</v>
      </c>
      <c r="AU229" s="148" t="s">
        <v>82</v>
      </c>
      <c r="AY229" s="17" t="s">
        <v>125</v>
      </c>
      <c r="BE229" s="149">
        <f>IF(N229="základní",J229,0)</f>
        <v>0</v>
      </c>
      <c r="BF229" s="149">
        <f>IF(N229="snížená",J229,0)</f>
        <v>0</v>
      </c>
      <c r="BG229" s="149">
        <f>IF(N229="zákl. přenesená",J229,0)</f>
        <v>0</v>
      </c>
      <c r="BH229" s="149">
        <f>IF(N229="sníž. přenesená",J229,0)</f>
        <v>0</v>
      </c>
      <c r="BI229" s="149">
        <f>IF(N229="nulová",J229,0)</f>
        <v>0</v>
      </c>
      <c r="BJ229" s="17" t="s">
        <v>80</v>
      </c>
      <c r="BK229" s="149">
        <f>ROUND(I229*H229,2)</f>
        <v>0</v>
      </c>
      <c r="BL229" s="17" t="s">
        <v>132</v>
      </c>
      <c r="BM229" s="148" t="s">
        <v>1316</v>
      </c>
    </row>
    <row r="230" spans="2:65" s="1" customFormat="1">
      <c r="B230" s="32"/>
      <c r="D230" s="150" t="s">
        <v>134</v>
      </c>
      <c r="F230" s="151" t="s">
        <v>1317</v>
      </c>
      <c r="I230" s="152"/>
      <c r="L230" s="32"/>
      <c r="M230" s="153"/>
      <c r="T230" s="56"/>
      <c r="AT230" s="17" t="s">
        <v>134</v>
      </c>
      <c r="AU230" s="17" t="s">
        <v>82</v>
      </c>
    </row>
    <row r="231" spans="2:65" s="12" customFormat="1">
      <c r="B231" s="157"/>
      <c r="D231" s="150" t="s">
        <v>140</v>
      </c>
      <c r="E231" s="158" t="s">
        <v>1</v>
      </c>
      <c r="F231" s="159" t="s">
        <v>149</v>
      </c>
      <c r="H231" s="160">
        <v>3</v>
      </c>
      <c r="I231" s="161"/>
      <c r="L231" s="157"/>
      <c r="M231" s="162"/>
      <c r="T231" s="163"/>
      <c r="AT231" s="158" t="s">
        <v>140</v>
      </c>
      <c r="AU231" s="158" t="s">
        <v>82</v>
      </c>
      <c r="AV231" s="12" t="s">
        <v>82</v>
      </c>
      <c r="AW231" s="12" t="s">
        <v>29</v>
      </c>
      <c r="AX231" s="12" t="s">
        <v>80</v>
      </c>
      <c r="AY231" s="158" t="s">
        <v>125</v>
      </c>
    </row>
    <row r="232" spans="2:65" s="1" customFormat="1" ht="16.5" customHeight="1">
      <c r="B232" s="136"/>
      <c r="C232" s="171" t="s">
        <v>286</v>
      </c>
      <c r="D232" s="171" t="s">
        <v>217</v>
      </c>
      <c r="E232" s="172" t="s">
        <v>1318</v>
      </c>
      <c r="F232" s="173" t="s">
        <v>1319</v>
      </c>
      <c r="G232" s="174" t="s">
        <v>378</v>
      </c>
      <c r="H232" s="175">
        <v>3</v>
      </c>
      <c r="I232" s="176"/>
      <c r="J232" s="177">
        <f>ROUND(I232*H232,2)</f>
        <v>0</v>
      </c>
      <c r="K232" s="173" t="s">
        <v>131</v>
      </c>
      <c r="L232" s="178"/>
      <c r="M232" s="179" t="s">
        <v>1</v>
      </c>
      <c r="N232" s="180" t="s">
        <v>37</v>
      </c>
      <c r="P232" s="146">
        <f>O232*H232</f>
        <v>0</v>
      </c>
      <c r="Q232" s="146">
        <v>2.7E-2</v>
      </c>
      <c r="R232" s="146">
        <f>Q232*H232</f>
        <v>8.1000000000000003E-2</v>
      </c>
      <c r="S232" s="146">
        <v>0</v>
      </c>
      <c r="T232" s="147">
        <f>S232*H232</f>
        <v>0</v>
      </c>
      <c r="AR232" s="148" t="s">
        <v>191</v>
      </c>
      <c r="AT232" s="148" t="s">
        <v>217</v>
      </c>
      <c r="AU232" s="148" t="s">
        <v>82</v>
      </c>
      <c r="AY232" s="17" t="s">
        <v>125</v>
      </c>
      <c r="BE232" s="149">
        <f>IF(N232="základní",J232,0)</f>
        <v>0</v>
      </c>
      <c r="BF232" s="149">
        <f>IF(N232="snížená",J232,0)</f>
        <v>0</v>
      </c>
      <c r="BG232" s="149">
        <f>IF(N232="zákl. přenesená",J232,0)</f>
        <v>0</v>
      </c>
      <c r="BH232" s="149">
        <f>IF(N232="sníž. přenesená",J232,0)</f>
        <v>0</v>
      </c>
      <c r="BI232" s="149">
        <f>IF(N232="nulová",J232,0)</f>
        <v>0</v>
      </c>
      <c r="BJ232" s="17" t="s">
        <v>80</v>
      </c>
      <c r="BK232" s="149">
        <f>ROUND(I232*H232,2)</f>
        <v>0</v>
      </c>
      <c r="BL232" s="17" t="s">
        <v>132</v>
      </c>
      <c r="BM232" s="148" t="s">
        <v>1320</v>
      </c>
    </row>
    <row r="233" spans="2:65" s="1" customFormat="1">
      <c r="B233" s="32"/>
      <c r="D233" s="150" t="s">
        <v>134</v>
      </c>
      <c r="F233" s="151" t="s">
        <v>1319</v>
      </c>
      <c r="I233" s="152"/>
      <c r="L233" s="32"/>
      <c r="M233" s="153"/>
      <c r="T233" s="56"/>
      <c r="AT233" s="17" t="s">
        <v>134</v>
      </c>
      <c r="AU233" s="17" t="s">
        <v>82</v>
      </c>
    </row>
    <row r="234" spans="2:65" s="12" customFormat="1">
      <c r="B234" s="157"/>
      <c r="D234" s="150" t="s">
        <v>140</v>
      </c>
      <c r="E234" s="158" t="s">
        <v>1</v>
      </c>
      <c r="F234" s="159" t="s">
        <v>1313</v>
      </c>
      <c r="H234" s="160">
        <v>3</v>
      </c>
      <c r="I234" s="161"/>
      <c r="L234" s="157"/>
      <c r="M234" s="162"/>
      <c r="T234" s="163"/>
      <c r="AT234" s="158" t="s">
        <v>140</v>
      </c>
      <c r="AU234" s="158" t="s">
        <v>82</v>
      </c>
      <c r="AV234" s="12" t="s">
        <v>82</v>
      </c>
      <c r="AW234" s="12" t="s">
        <v>29</v>
      </c>
      <c r="AX234" s="12" t="s">
        <v>80</v>
      </c>
      <c r="AY234" s="158" t="s">
        <v>125</v>
      </c>
    </row>
    <row r="235" spans="2:65" s="1" customFormat="1" ht="16.5" customHeight="1">
      <c r="B235" s="136"/>
      <c r="C235" s="171" t="s">
        <v>7</v>
      </c>
      <c r="D235" s="171" t="s">
        <v>217</v>
      </c>
      <c r="E235" s="172" t="s">
        <v>1321</v>
      </c>
      <c r="F235" s="173" t="s">
        <v>1322</v>
      </c>
      <c r="G235" s="174" t="s">
        <v>378</v>
      </c>
      <c r="H235" s="175">
        <v>3</v>
      </c>
      <c r="I235" s="176"/>
      <c r="J235" s="177">
        <f>ROUND(I235*H235,2)</f>
        <v>0</v>
      </c>
      <c r="K235" s="173" t="s">
        <v>131</v>
      </c>
      <c r="L235" s="178"/>
      <c r="M235" s="179" t="s">
        <v>1</v>
      </c>
      <c r="N235" s="180" t="s">
        <v>37</v>
      </c>
      <c r="P235" s="146">
        <f>O235*H235</f>
        <v>0</v>
      </c>
      <c r="Q235" s="146">
        <v>8.5000000000000006E-3</v>
      </c>
      <c r="R235" s="146">
        <f>Q235*H235</f>
        <v>2.5500000000000002E-2</v>
      </c>
      <c r="S235" s="146">
        <v>0</v>
      </c>
      <c r="T235" s="147">
        <f>S235*H235</f>
        <v>0</v>
      </c>
      <c r="AR235" s="148" t="s">
        <v>191</v>
      </c>
      <c r="AT235" s="148" t="s">
        <v>217</v>
      </c>
      <c r="AU235" s="148" t="s">
        <v>82</v>
      </c>
      <c r="AY235" s="17" t="s">
        <v>125</v>
      </c>
      <c r="BE235" s="149">
        <f>IF(N235="základní",J235,0)</f>
        <v>0</v>
      </c>
      <c r="BF235" s="149">
        <f>IF(N235="snížená",J235,0)</f>
        <v>0</v>
      </c>
      <c r="BG235" s="149">
        <f>IF(N235="zákl. přenesená",J235,0)</f>
        <v>0</v>
      </c>
      <c r="BH235" s="149">
        <f>IF(N235="sníž. přenesená",J235,0)</f>
        <v>0</v>
      </c>
      <c r="BI235" s="149">
        <f>IF(N235="nulová",J235,0)</f>
        <v>0</v>
      </c>
      <c r="BJ235" s="17" t="s">
        <v>80</v>
      </c>
      <c r="BK235" s="149">
        <f>ROUND(I235*H235,2)</f>
        <v>0</v>
      </c>
      <c r="BL235" s="17" t="s">
        <v>132</v>
      </c>
      <c r="BM235" s="148" t="s">
        <v>1323</v>
      </c>
    </row>
    <row r="236" spans="2:65" s="1" customFormat="1">
      <c r="B236" s="32"/>
      <c r="D236" s="150" t="s">
        <v>134</v>
      </c>
      <c r="F236" s="151" t="s">
        <v>1322</v>
      </c>
      <c r="I236" s="152"/>
      <c r="L236" s="32"/>
      <c r="M236" s="153"/>
      <c r="T236" s="56"/>
      <c r="AT236" s="17" t="s">
        <v>134</v>
      </c>
      <c r="AU236" s="17" t="s">
        <v>82</v>
      </c>
    </row>
    <row r="237" spans="2:65" s="12" customFormat="1">
      <c r="B237" s="157"/>
      <c r="D237" s="150" t="s">
        <v>140</v>
      </c>
      <c r="E237" s="158" t="s">
        <v>1</v>
      </c>
      <c r="F237" s="159" t="s">
        <v>1313</v>
      </c>
      <c r="H237" s="160">
        <v>3</v>
      </c>
      <c r="I237" s="161"/>
      <c r="L237" s="157"/>
      <c r="M237" s="162"/>
      <c r="T237" s="163"/>
      <c r="AT237" s="158" t="s">
        <v>140</v>
      </c>
      <c r="AU237" s="158" t="s">
        <v>82</v>
      </c>
      <c r="AV237" s="12" t="s">
        <v>82</v>
      </c>
      <c r="AW237" s="12" t="s">
        <v>29</v>
      </c>
      <c r="AX237" s="12" t="s">
        <v>80</v>
      </c>
      <c r="AY237" s="158" t="s">
        <v>125</v>
      </c>
    </row>
    <row r="238" spans="2:65" s="1" customFormat="1" ht="16.5" customHeight="1">
      <c r="B238" s="136"/>
      <c r="C238" s="171" t="s">
        <v>299</v>
      </c>
      <c r="D238" s="171" t="s">
        <v>217</v>
      </c>
      <c r="E238" s="172" t="s">
        <v>1324</v>
      </c>
      <c r="F238" s="173" t="s">
        <v>1325</v>
      </c>
      <c r="G238" s="174" t="s">
        <v>378</v>
      </c>
      <c r="H238" s="175">
        <v>3</v>
      </c>
      <c r="I238" s="176"/>
      <c r="J238" s="177">
        <f>ROUND(I238*H238,2)</f>
        <v>0</v>
      </c>
      <c r="K238" s="139" t="s">
        <v>131</v>
      </c>
      <c r="L238" s="178"/>
      <c r="M238" s="179" t="s">
        <v>1</v>
      </c>
      <c r="N238" s="180" t="s">
        <v>37</v>
      </c>
      <c r="P238" s="146">
        <f>O238*H238</f>
        <v>0</v>
      </c>
      <c r="Q238" s="146">
        <v>0</v>
      </c>
      <c r="R238" s="146">
        <f>Q238*H238</f>
        <v>0</v>
      </c>
      <c r="S238" s="146">
        <v>0</v>
      </c>
      <c r="T238" s="147">
        <f>S238*H238</f>
        <v>0</v>
      </c>
      <c r="AR238" s="148" t="s">
        <v>191</v>
      </c>
      <c r="AT238" s="148" t="s">
        <v>217</v>
      </c>
      <c r="AU238" s="148" t="s">
        <v>82</v>
      </c>
      <c r="AY238" s="17" t="s">
        <v>125</v>
      </c>
      <c r="BE238" s="149">
        <f>IF(N238="základní",J238,0)</f>
        <v>0</v>
      </c>
      <c r="BF238" s="149">
        <f>IF(N238="snížená",J238,0)</f>
        <v>0</v>
      </c>
      <c r="BG238" s="149">
        <f>IF(N238="zákl. přenesená",J238,0)</f>
        <v>0</v>
      </c>
      <c r="BH238" s="149">
        <f>IF(N238="sníž. přenesená",J238,0)</f>
        <v>0</v>
      </c>
      <c r="BI238" s="149">
        <f>IF(N238="nulová",J238,0)</f>
        <v>0</v>
      </c>
      <c r="BJ238" s="17" t="s">
        <v>80</v>
      </c>
      <c r="BK238" s="149">
        <f>ROUND(I238*H238,2)</f>
        <v>0</v>
      </c>
      <c r="BL238" s="17" t="s">
        <v>132</v>
      </c>
      <c r="BM238" s="148" t="s">
        <v>1326</v>
      </c>
    </row>
    <row r="239" spans="2:65" s="1" customFormat="1">
      <c r="B239" s="32"/>
      <c r="D239" s="150" t="s">
        <v>134</v>
      </c>
      <c r="F239" s="151" t="s">
        <v>1325</v>
      </c>
      <c r="I239" s="152"/>
      <c r="L239" s="32"/>
      <c r="M239" s="153"/>
      <c r="T239" s="56"/>
      <c r="AT239" s="17" t="s">
        <v>134</v>
      </c>
      <c r="AU239" s="17" t="s">
        <v>82</v>
      </c>
    </row>
    <row r="240" spans="2:65" s="12" customFormat="1">
      <c r="B240" s="157"/>
      <c r="D240" s="150" t="s">
        <v>140</v>
      </c>
      <c r="E240" s="158" t="s">
        <v>1</v>
      </c>
      <c r="F240" s="159" t="s">
        <v>149</v>
      </c>
      <c r="H240" s="160">
        <v>3</v>
      </c>
      <c r="I240" s="161"/>
      <c r="L240" s="157"/>
      <c r="M240" s="162"/>
      <c r="T240" s="163"/>
      <c r="AT240" s="158" t="s">
        <v>140</v>
      </c>
      <c r="AU240" s="158" t="s">
        <v>82</v>
      </c>
      <c r="AV240" s="12" t="s">
        <v>82</v>
      </c>
      <c r="AW240" s="12" t="s">
        <v>29</v>
      </c>
      <c r="AX240" s="12" t="s">
        <v>80</v>
      </c>
      <c r="AY240" s="158" t="s">
        <v>125</v>
      </c>
    </row>
    <row r="241" spans="2:65" s="1" customFormat="1" ht="16.5" customHeight="1">
      <c r="B241" s="136"/>
      <c r="C241" s="137" t="s">
        <v>305</v>
      </c>
      <c r="D241" s="137" t="s">
        <v>127</v>
      </c>
      <c r="E241" s="138" t="s">
        <v>1327</v>
      </c>
      <c r="F241" s="139" t="s">
        <v>1328</v>
      </c>
      <c r="G241" s="140" t="s">
        <v>378</v>
      </c>
      <c r="H241" s="141">
        <v>3</v>
      </c>
      <c r="I241" s="142"/>
      <c r="J241" s="143">
        <f>ROUND(I241*H241,2)</f>
        <v>0</v>
      </c>
      <c r="K241" s="139" t="s">
        <v>131</v>
      </c>
      <c r="L241" s="32"/>
      <c r="M241" s="144" t="s">
        <v>1</v>
      </c>
      <c r="N241" s="145" t="s">
        <v>37</v>
      </c>
      <c r="P241" s="146">
        <f>O241*H241</f>
        <v>0</v>
      </c>
      <c r="Q241" s="146">
        <v>0</v>
      </c>
      <c r="R241" s="146">
        <f>Q241*H241</f>
        <v>0</v>
      </c>
      <c r="S241" s="146">
        <v>0</v>
      </c>
      <c r="T241" s="147">
        <f>S241*H241</f>
        <v>0</v>
      </c>
      <c r="AR241" s="148" t="s">
        <v>132</v>
      </c>
      <c r="AT241" s="148" t="s">
        <v>127</v>
      </c>
      <c r="AU241" s="148" t="s">
        <v>82</v>
      </c>
      <c r="AY241" s="17" t="s">
        <v>125</v>
      </c>
      <c r="BE241" s="149">
        <f>IF(N241="základní",J241,0)</f>
        <v>0</v>
      </c>
      <c r="BF241" s="149">
        <f>IF(N241="snížená",J241,0)</f>
        <v>0</v>
      </c>
      <c r="BG241" s="149">
        <f>IF(N241="zákl. přenesená",J241,0)</f>
        <v>0</v>
      </c>
      <c r="BH241" s="149">
        <f>IF(N241="sníž. přenesená",J241,0)</f>
        <v>0</v>
      </c>
      <c r="BI241" s="149">
        <f>IF(N241="nulová",J241,0)</f>
        <v>0</v>
      </c>
      <c r="BJ241" s="17" t="s">
        <v>80</v>
      </c>
      <c r="BK241" s="149">
        <f>ROUND(I241*H241,2)</f>
        <v>0</v>
      </c>
      <c r="BL241" s="17" t="s">
        <v>132</v>
      </c>
      <c r="BM241" s="148" t="s">
        <v>1329</v>
      </c>
    </row>
    <row r="242" spans="2:65" s="1" customFormat="1">
      <c r="B242" s="32"/>
      <c r="D242" s="150" t="s">
        <v>134</v>
      </c>
      <c r="F242" s="151" t="s">
        <v>1328</v>
      </c>
      <c r="I242" s="152"/>
      <c r="L242" s="32"/>
      <c r="M242" s="153"/>
      <c r="T242" s="56"/>
      <c r="AT242" s="17" t="s">
        <v>134</v>
      </c>
      <c r="AU242" s="17" t="s">
        <v>82</v>
      </c>
    </row>
    <row r="243" spans="2:65" s="12" customFormat="1">
      <c r="B243" s="157"/>
      <c r="D243" s="150" t="s">
        <v>140</v>
      </c>
      <c r="E243" s="158" t="s">
        <v>1</v>
      </c>
      <c r="F243" s="159" t="s">
        <v>149</v>
      </c>
      <c r="H243" s="160">
        <v>3</v>
      </c>
      <c r="I243" s="161"/>
      <c r="L243" s="157"/>
      <c r="M243" s="162"/>
      <c r="T243" s="163"/>
      <c r="AT243" s="158" t="s">
        <v>140</v>
      </c>
      <c r="AU243" s="158" t="s">
        <v>82</v>
      </c>
      <c r="AV243" s="12" t="s">
        <v>82</v>
      </c>
      <c r="AW243" s="12" t="s">
        <v>29</v>
      </c>
      <c r="AX243" s="12" t="s">
        <v>80</v>
      </c>
      <c r="AY243" s="158" t="s">
        <v>125</v>
      </c>
    </row>
    <row r="244" spans="2:65" s="1" customFormat="1" ht="16.5" customHeight="1">
      <c r="B244" s="136"/>
      <c r="C244" s="171" t="s">
        <v>311</v>
      </c>
      <c r="D244" s="171" t="s">
        <v>217</v>
      </c>
      <c r="E244" s="172" t="s">
        <v>1330</v>
      </c>
      <c r="F244" s="173" t="s">
        <v>1331</v>
      </c>
      <c r="G244" s="174" t="s">
        <v>378</v>
      </c>
      <c r="H244" s="175">
        <v>3</v>
      </c>
      <c r="I244" s="176"/>
      <c r="J244" s="177">
        <f>ROUND(I244*H244,2)</f>
        <v>0</v>
      </c>
      <c r="K244" s="139" t="s">
        <v>131</v>
      </c>
      <c r="L244" s="178"/>
      <c r="M244" s="179" t="s">
        <v>1</v>
      </c>
      <c r="N244" s="180" t="s">
        <v>37</v>
      </c>
      <c r="P244" s="146">
        <f>O244*H244</f>
        <v>0</v>
      </c>
      <c r="Q244" s="146">
        <v>0</v>
      </c>
      <c r="R244" s="146">
        <f>Q244*H244</f>
        <v>0</v>
      </c>
      <c r="S244" s="146">
        <v>0</v>
      </c>
      <c r="T244" s="147">
        <f>S244*H244</f>
        <v>0</v>
      </c>
      <c r="AR244" s="148" t="s">
        <v>191</v>
      </c>
      <c r="AT244" s="148" t="s">
        <v>217</v>
      </c>
      <c r="AU244" s="148" t="s">
        <v>82</v>
      </c>
      <c r="AY244" s="17" t="s">
        <v>125</v>
      </c>
      <c r="BE244" s="149">
        <f>IF(N244="základní",J244,0)</f>
        <v>0</v>
      </c>
      <c r="BF244" s="149">
        <f>IF(N244="snížená",J244,0)</f>
        <v>0</v>
      </c>
      <c r="BG244" s="149">
        <f>IF(N244="zákl. přenesená",J244,0)</f>
        <v>0</v>
      </c>
      <c r="BH244" s="149">
        <f>IF(N244="sníž. přenesená",J244,0)</f>
        <v>0</v>
      </c>
      <c r="BI244" s="149">
        <f>IF(N244="nulová",J244,0)</f>
        <v>0</v>
      </c>
      <c r="BJ244" s="17" t="s">
        <v>80</v>
      </c>
      <c r="BK244" s="149">
        <f>ROUND(I244*H244,2)</f>
        <v>0</v>
      </c>
      <c r="BL244" s="17" t="s">
        <v>132</v>
      </c>
      <c r="BM244" s="148" t="s">
        <v>1332</v>
      </c>
    </row>
    <row r="245" spans="2:65" s="1" customFormat="1">
      <c r="B245" s="32"/>
      <c r="D245" s="150" t="s">
        <v>134</v>
      </c>
      <c r="F245" s="151" t="s">
        <v>1333</v>
      </c>
      <c r="I245" s="152"/>
      <c r="L245" s="32"/>
      <c r="M245" s="153"/>
      <c r="T245" s="56"/>
      <c r="AT245" s="17" t="s">
        <v>134</v>
      </c>
      <c r="AU245" s="17" t="s">
        <v>82</v>
      </c>
    </row>
    <row r="246" spans="2:65" s="12" customFormat="1">
      <c r="B246" s="157"/>
      <c r="D246" s="150" t="s">
        <v>140</v>
      </c>
      <c r="E246" s="158" t="s">
        <v>1</v>
      </c>
      <c r="F246" s="159" t="s">
        <v>149</v>
      </c>
      <c r="H246" s="160">
        <v>3</v>
      </c>
      <c r="I246" s="161"/>
      <c r="L246" s="157"/>
      <c r="M246" s="162"/>
      <c r="T246" s="163"/>
      <c r="AT246" s="158" t="s">
        <v>140</v>
      </c>
      <c r="AU246" s="158" t="s">
        <v>82</v>
      </c>
      <c r="AV246" s="12" t="s">
        <v>82</v>
      </c>
      <c r="AW246" s="12" t="s">
        <v>29</v>
      </c>
      <c r="AX246" s="12" t="s">
        <v>80</v>
      </c>
      <c r="AY246" s="158" t="s">
        <v>125</v>
      </c>
    </row>
    <row r="247" spans="2:65" s="1" customFormat="1" ht="16.5" customHeight="1">
      <c r="B247" s="136"/>
      <c r="C247" s="137" t="s">
        <v>318</v>
      </c>
      <c r="D247" s="137" t="s">
        <v>127</v>
      </c>
      <c r="E247" s="138" t="s">
        <v>1334</v>
      </c>
      <c r="F247" s="139" t="s">
        <v>1335</v>
      </c>
      <c r="G247" s="140" t="s">
        <v>378</v>
      </c>
      <c r="H247" s="141">
        <v>1</v>
      </c>
      <c r="I247" s="142"/>
      <c r="J247" s="143">
        <f>ROUND(I247*H247,2)</f>
        <v>0</v>
      </c>
      <c r="K247" s="139" t="s">
        <v>131</v>
      </c>
      <c r="L247" s="32"/>
      <c r="M247" s="144" t="s">
        <v>1</v>
      </c>
      <c r="N247" s="145" t="s">
        <v>37</v>
      </c>
      <c r="P247" s="146">
        <f>O247*H247</f>
        <v>0</v>
      </c>
      <c r="Q247" s="146">
        <v>0</v>
      </c>
      <c r="R247" s="146">
        <f>Q247*H247</f>
        <v>0</v>
      </c>
      <c r="S247" s="146">
        <v>0</v>
      </c>
      <c r="T247" s="147">
        <f>S247*H247</f>
        <v>0</v>
      </c>
      <c r="AR247" s="148" t="s">
        <v>132</v>
      </c>
      <c r="AT247" s="148" t="s">
        <v>127</v>
      </c>
      <c r="AU247" s="148" t="s">
        <v>82</v>
      </c>
      <c r="AY247" s="17" t="s">
        <v>125</v>
      </c>
      <c r="BE247" s="149">
        <f>IF(N247="základní",J247,0)</f>
        <v>0</v>
      </c>
      <c r="BF247" s="149">
        <f>IF(N247="snížená",J247,0)</f>
        <v>0</v>
      </c>
      <c r="BG247" s="149">
        <f>IF(N247="zákl. přenesená",J247,0)</f>
        <v>0</v>
      </c>
      <c r="BH247" s="149">
        <f>IF(N247="sníž. přenesená",J247,0)</f>
        <v>0</v>
      </c>
      <c r="BI247" s="149">
        <f>IF(N247="nulová",J247,0)</f>
        <v>0</v>
      </c>
      <c r="BJ247" s="17" t="s">
        <v>80</v>
      </c>
      <c r="BK247" s="149">
        <f>ROUND(I247*H247,2)</f>
        <v>0</v>
      </c>
      <c r="BL247" s="17" t="s">
        <v>132</v>
      </c>
      <c r="BM247" s="148" t="s">
        <v>1336</v>
      </c>
    </row>
    <row r="248" spans="2:65" s="1" customFormat="1">
      <c r="B248" s="32"/>
      <c r="D248" s="150" t="s">
        <v>134</v>
      </c>
      <c r="F248" s="151" t="s">
        <v>1335</v>
      </c>
      <c r="I248" s="152"/>
      <c r="L248" s="32"/>
      <c r="M248" s="153"/>
      <c r="T248" s="56"/>
      <c r="AT248" s="17" t="s">
        <v>134</v>
      </c>
      <c r="AU248" s="17" t="s">
        <v>82</v>
      </c>
    </row>
    <row r="249" spans="2:65" s="12" customFormat="1">
      <c r="B249" s="157"/>
      <c r="D249" s="150" t="s">
        <v>140</v>
      </c>
      <c r="E249" s="158" t="s">
        <v>1</v>
      </c>
      <c r="F249" s="159" t="s">
        <v>1337</v>
      </c>
      <c r="H249" s="160">
        <v>1</v>
      </c>
      <c r="I249" s="161"/>
      <c r="L249" s="157"/>
      <c r="M249" s="162"/>
      <c r="T249" s="163"/>
      <c r="AT249" s="158" t="s">
        <v>140</v>
      </c>
      <c r="AU249" s="158" t="s">
        <v>82</v>
      </c>
      <c r="AV249" s="12" t="s">
        <v>82</v>
      </c>
      <c r="AW249" s="12" t="s">
        <v>29</v>
      </c>
      <c r="AX249" s="12" t="s">
        <v>80</v>
      </c>
      <c r="AY249" s="158" t="s">
        <v>125</v>
      </c>
    </row>
    <row r="250" spans="2:65" s="14" customFormat="1">
      <c r="B250" s="181"/>
      <c r="D250" s="150" t="s">
        <v>140</v>
      </c>
      <c r="E250" s="182" t="s">
        <v>1</v>
      </c>
      <c r="F250" s="183" t="s">
        <v>1338</v>
      </c>
      <c r="H250" s="182" t="s">
        <v>1</v>
      </c>
      <c r="I250" s="184"/>
      <c r="L250" s="181"/>
      <c r="M250" s="185"/>
      <c r="T250" s="186"/>
      <c r="AT250" s="182" t="s">
        <v>140</v>
      </c>
      <c r="AU250" s="182" t="s">
        <v>82</v>
      </c>
      <c r="AV250" s="14" t="s">
        <v>80</v>
      </c>
      <c r="AW250" s="14" t="s">
        <v>29</v>
      </c>
      <c r="AX250" s="14" t="s">
        <v>72</v>
      </c>
      <c r="AY250" s="182" t="s">
        <v>125</v>
      </c>
    </row>
    <row r="251" spans="2:65" s="11" customFormat="1" ht="22.9" customHeight="1">
      <c r="B251" s="124"/>
      <c r="D251" s="125" t="s">
        <v>71</v>
      </c>
      <c r="E251" s="134" t="s">
        <v>200</v>
      </c>
      <c r="F251" s="134" t="s">
        <v>384</v>
      </c>
      <c r="I251" s="127"/>
      <c r="J251" s="135">
        <f>BK251</f>
        <v>0</v>
      </c>
      <c r="L251" s="124"/>
      <c r="M251" s="129"/>
      <c r="P251" s="130">
        <f>SUM(P252:P255)</f>
        <v>0</v>
      </c>
      <c r="R251" s="130">
        <f>SUM(R252:R255)</f>
        <v>4.7E-2</v>
      </c>
      <c r="T251" s="131">
        <f>SUM(T252:T255)</f>
        <v>0</v>
      </c>
      <c r="AR251" s="125" t="s">
        <v>80</v>
      </c>
      <c r="AT251" s="132" t="s">
        <v>71</v>
      </c>
      <c r="AU251" s="132" t="s">
        <v>80</v>
      </c>
      <c r="AY251" s="125" t="s">
        <v>125</v>
      </c>
      <c r="BK251" s="133">
        <f>SUM(BK252:BK255)</f>
        <v>0</v>
      </c>
    </row>
    <row r="252" spans="2:65" s="1" customFormat="1" ht="16.5" customHeight="1">
      <c r="B252" s="136"/>
      <c r="C252" s="137" t="s">
        <v>325</v>
      </c>
      <c r="D252" s="137" t="s">
        <v>127</v>
      </c>
      <c r="E252" s="138" t="s">
        <v>1339</v>
      </c>
      <c r="F252" s="139" t="s">
        <v>1340</v>
      </c>
      <c r="G252" s="140" t="s">
        <v>130</v>
      </c>
      <c r="H252" s="141">
        <v>100</v>
      </c>
      <c r="I252" s="142"/>
      <c r="J252" s="143">
        <f>ROUND(I252*H252,2)</f>
        <v>0</v>
      </c>
      <c r="K252" s="139" t="s">
        <v>131</v>
      </c>
      <c r="L252" s="32"/>
      <c r="M252" s="144" t="s">
        <v>1</v>
      </c>
      <c r="N252" s="145" t="s">
        <v>37</v>
      </c>
      <c r="P252" s="146">
        <f>O252*H252</f>
        <v>0</v>
      </c>
      <c r="Q252" s="146">
        <v>4.6999999999999999E-4</v>
      </c>
      <c r="R252" s="146">
        <f>Q252*H252</f>
        <v>4.7E-2</v>
      </c>
      <c r="S252" s="146">
        <v>0</v>
      </c>
      <c r="T252" s="147">
        <f>S252*H252</f>
        <v>0</v>
      </c>
      <c r="AR252" s="148" t="s">
        <v>132</v>
      </c>
      <c r="AT252" s="148" t="s">
        <v>127</v>
      </c>
      <c r="AU252" s="148" t="s">
        <v>82</v>
      </c>
      <c r="AY252" s="17" t="s">
        <v>125</v>
      </c>
      <c r="BE252" s="149">
        <f>IF(N252="základní",J252,0)</f>
        <v>0</v>
      </c>
      <c r="BF252" s="149">
        <f>IF(N252="snížená",J252,0)</f>
        <v>0</v>
      </c>
      <c r="BG252" s="149">
        <f>IF(N252="zákl. přenesená",J252,0)</f>
        <v>0</v>
      </c>
      <c r="BH252" s="149">
        <f>IF(N252="sníž. přenesená",J252,0)</f>
        <v>0</v>
      </c>
      <c r="BI252" s="149">
        <f>IF(N252="nulová",J252,0)</f>
        <v>0</v>
      </c>
      <c r="BJ252" s="17" t="s">
        <v>80</v>
      </c>
      <c r="BK252" s="149">
        <f>ROUND(I252*H252,2)</f>
        <v>0</v>
      </c>
      <c r="BL252" s="17" t="s">
        <v>132</v>
      </c>
      <c r="BM252" s="148" t="s">
        <v>1341</v>
      </c>
    </row>
    <row r="253" spans="2:65" s="1" customFormat="1">
      <c r="B253" s="32"/>
      <c r="D253" s="150" t="s">
        <v>134</v>
      </c>
      <c r="F253" s="151" t="s">
        <v>1342</v>
      </c>
      <c r="I253" s="152"/>
      <c r="L253" s="32"/>
      <c r="M253" s="153"/>
      <c r="T253" s="56"/>
      <c r="AT253" s="17" t="s">
        <v>134</v>
      </c>
      <c r="AU253" s="17" t="s">
        <v>82</v>
      </c>
    </row>
    <row r="254" spans="2:65" s="1" customFormat="1">
      <c r="B254" s="32"/>
      <c r="D254" s="154" t="s">
        <v>136</v>
      </c>
      <c r="F254" s="155" t="s">
        <v>1343</v>
      </c>
      <c r="I254" s="152"/>
      <c r="L254" s="32"/>
      <c r="M254" s="153"/>
      <c r="T254" s="56"/>
      <c r="AT254" s="17" t="s">
        <v>136</v>
      </c>
      <c r="AU254" s="17" t="s">
        <v>82</v>
      </c>
    </row>
    <row r="255" spans="2:65" s="12" customFormat="1">
      <c r="B255" s="157"/>
      <c r="D255" s="150" t="s">
        <v>140</v>
      </c>
      <c r="E255" s="158" t="s">
        <v>1</v>
      </c>
      <c r="F255" s="159" t="s">
        <v>1119</v>
      </c>
      <c r="H255" s="160">
        <v>100</v>
      </c>
      <c r="I255" s="161"/>
      <c r="L255" s="157"/>
      <c r="M255" s="162"/>
      <c r="T255" s="163"/>
      <c r="AT255" s="158" t="s">
        <v>140</v>
      </c>
      <c r="AU255" s="158" t="s">
        <v>82</v>
      </c>
      <c r="AV255" s="12" t="s">
        <v>82</v>
      </c>
      <c r="AW255" s="12" t="s">
        <v>29</v>
      </c>
      <c r="AX255" s="12" t="s">
        <v>80</v>
      </c>
      <c r="AY255" s="158" t="s">
        <v>125</v>
      </c>
    </row>
    <row r="256" spans="2:65" s="11" customFormat="1" ht="22.9" customHeight="1">
      <c r="B256" s="124"/>
      <c r="D256" s="125" t="s">
        <v>71</v>
      </c>
      <c r="E256" s="134" t="s">
        <v>525</v>
      </c>
      <c r="F256" s="134" t="s">
        <v>526</v>
      </c>
      <c r="I256" s="127"/>
      <c r="J256" s="135">
        <f>BK256</f>
        <v>0</v>
      </c>
      <c r="L256" s="124"/>
      <c r="M256" s="129"/>
      <c r="P256" s="130">
        <f>SUM(P257:P260)</f>
        <v>0</v>
      </c>
      <c r="R256" s="130">
        <f>SUM(R257:R260)</f>
        <v>0</v>
      </c>
      <c r="T256" s="131">
        <f>SUM(T257:T260)</f>
        <v>0</v>
      </c>
      <c r="AR256" s="125" t="s">
        <v>80</v>
      </c>
      <c r="AT256" s="132" t="s">
        <v>71</v>
      </c>
      <c r="AU256" s="132" t="s">
        <v>80</v>
      </c>
      <c r="AY256" s="125" t="s">
        <v>125</v>
      </c>
      <c r="BK256" s="133">
        <f>SUM(BK257:BK260)</f>
        <v>0</v>
      </c>
    </row>
    <row r="257" spans="2:65" s="1" customFormat="1" ht="24.2" customHeight="1">
      <c r="B257" s="136"/>
      <c r="C257" s="137" t="s">
        <v>330</v>
      </c>
      <c r="D257" s="137" t="s">
        <v>127</v>
      </c>
      <c r="E257" s="138" t="s">
        <v>567</v>
      </c>
      <c r="F257" s="139" t="s">
        <v>568</v>
      </c>
      <c r="G257" s="140" t="s">
        <v>530</v>
      </c>
      <c r="H257" s="141">
        <v>137.76</v>
      </c>
      <c r="I257" s="142"/>
      <c r="J257" s="143">
        <f>ROUND(I257*H257,2)</f>
        <v>0</v>
      </c>
      <c r="K257" s="139" t="s">
        <v>131</v>
      </c>
      <c r="L257" s="32"/>
      <c r="M257" s="144" t="s">
        <v>1</v>
      </c>
      <c r="N257" s="145" t="s">
        <v>37</v>
      </c>
      <c r="P257" s="146">
        <f>O257*H257</f>
        <v>0</v>
      </c>
      <c r="Q257" s="146">
        <v>0</v>
      </c>
      <c r="R257" s="146">
        <f>Q257*H257</f>
        <v>0</v>
      </c>
      <c r="S257" s="146">
        <v>0</v>
      </c>
      <c r="T257" s="147">
        <f>S257*H257</f>
        <v>0</v>
      </c>
      <c r="AR257" s="148" t="s">
        <v>132</v>
      </c>
      <c r="AT257" s="148" t="s">
        <v>127</v>
      </c>
      <c r="AU257" s="148" t="s">
        <v>82</v>
      </c>
      <c r="AY257" s="17" t="s">
        <v>125</v>
      </c>
      <c r="BE257" s="149">
        <f>IF(N257="základní",J257,0)</f>
        <v>0</v>
      </c>
      <c r="BF257" s="149">
        <f>IF(N257="snížená",J257,0)</f>
        <v>0</v>
      </c>
      <c r="BG257" s="149">
        <f>IF(N257="zákl. přenesená",J257,0)</f>
        <v>0</v>
      </c>
      <c r="BH257" s="149">
        <f>IF(N257="sníž. přenesená",J257,0)</f>
        <v>0</v>
      </c>
      <c r="BI257" s="149">
        <f>IF(N257="nulová",J257,0)</f>
        <v>0</v>
      </c>
      <c r="BJ257" s="17" t="s">
        <v>80</v>
      </c>
      <c r="BK257" s="149">
        <f>ROUND(I257*H257,2)</f>
        <v>0</v>
      </c>
      <c r="BL257" s="17" t="s">
        <v>132</v>
      </c>
      <c r="BM257" s="148" t="s">
        <v>1344</v>
      </c>
    </row>
    <row r="258" spans="2:65" s="1" customFormat="1" ht="19.5">
      <c r="B258" s="32"/>
      <c r="D258" s="150" t="s">
        <v>134</v>
      </c>
      <c r="F258" s="151" t="s">
        <v>568</v>
      </c>
      <c r="I258" s="152"/>
      <c r="L258" s="32"/>
      <c r="M258" s="153"/>
      <c r="T258" s="56"/>
      <c r="AT258" s="17" t="s">
        <v>134</v>
      </c>
      <c r="AU258" s="17" t="s">
        <v>82</v>
      </c>
    </row>
    <row r="259" spans="2:65" s="1" customFormat="1">
      <c r="B259" s="32"/>
      <c r="D259" s="154" t="s">
        <v>136</v>
      </c>
      <c r="F259" s="155" t="s">
        <v>570</v>
      </c>
      <c r="I259" s="152"/>
      <c r="L259" s="32"/>
      <c r="M259" s="153"/>
      <c r="T259" s="56"/>
      <c r="AT259" s="17" t="s">
        <v>136</v>
      </c>
      <c r="AU259" s="17" t="s">
        <v>82</v>
      </c>
    </row>
    <row r="260" spans="2:65" s="12" customFormat="1">
      <c r="B260" s="157"/>
      <c r="D260" s="150" t="s">
        <v>140</v>
      </c>
      <c r="E260" s="158" t="s">
        <v>1</v>
      </c>
      <c r="F260" s="159" t="s">
        <v>1345</v>
      </c>
      <c r="H260" s="160">
        <v>137.76</v>
      </c>
      <c r="I260" s="161"/>
      <c r="L260" s="157"/>
      <c r="M260" s="162"/>
      <c r="T260" s="163"/>
      <c r="AT260" s="158" t="s">
        <v>140</v>
      </c>
      <c r="AU260" s="158" t="s">
        <v>82</v>
      </c>
      <c r="AV260" s="12" t="s">
        <v>82</v>
      </c>
      <c r="AW260" s="12" t="s">
        <v>29</v>
      </c>
      <c r="AX260" s="12" t="s">
        <v>80</v>
      </c>
      <c r="AY260" s="158" t="s">
        <v>125</v>
      </c>
    </row>
    <row r="261" spans="2:65" s="11" customFormat="1" ht="22.9" customHeight="1">
      <c r="B261" s="124"/>
      <c r="D261" s="125" t="s">
        <v>71</v>
      </c>
      <c r="E261" s="134" t="s">
        <v>578</v>
      </c>
      <c r="F261" s="134" t="s">
        <v>579</v>
      </c>
      <c r="I261" s="127"/>
      <c r="J261" s="135">
        <f>BK261</f>
        <v>0</v>
      </c>
      <c r="L261" s="124"/>
      <c r="M261" s="129"/>
      <c r="P261" s="130">
        <f>SUM(P262:P264)</f>
        <v>0</v>
      </c>
      <c r="R261" s="130">
        <f>SUM(R262:R264)</f>
        <v>0</v>
      </c>
      <c r="T261" s="131">
        <f>SUM(T262:T264)</f>
        <v>0</v>
      </c>
      <c r="AR261" s="125" t="s">
        <v>80</v>
      </c>
      <c r="AT261" s="132" t="s">
        <v>71</v>
      </c>
      <c r="AU261" s="132" t="s">
        <v>80</v>
      </c>
      <c r="AY261" s="125" t="s">
        <v>125</v>
      </c>
      <c r="BK261" s="133">
        <f>SUM(BK262:BK264)</f>
        <v>0</v>
      </c>
    </row>
    <row r="262" spans="2:65" s="1" customFormat="1" ht="21.75" customHeight="1">
      <c r="B262" s="136"/>
      <c r="C262" s="137" t="s">
        <v>335</v>
      </c>
      <c r="D262" s="137" t="s">
        <v>127</v>
      </c>
      <c r="E262" s="138" t="s">
        <v>581</v>
      </c>
      <c r="F262" s="139" t="s">
        <v>582</v>
      </c>
      <c r="G262" s="140" t="s">
        <v>530</v>
      </c>
      <c r="H262" s="141">
        <v>202.649</v>
      </c>
      <c r="I262" s="142"/>
      <c r="J262" s="143">
        <f>ROUND(I262*H262,2)</f>
        <v>0</v>
      </c>
      <c r="K262" s="139" t="s">
        <v>131</v>
      </c>
      <c r="L262" s="32"/>
      <c r="M262" s="144" t="s">
        <v>1</v>
      </c>
      <c r="N262" s="145" t="s">
        <v>37</v>
      </c>
      <c r="P262" s="146">
        <f>O262*H262</f>
        <v>0</v>
      </c>
      <c r="Q262" s="146">
        <v>0</v>
      </c>
      <c r="R262" s="146">
        <f>Q262*H262</f>
        <v>0</v>
      </c>
      <c r="S262" s="146">
        <v>0</v>
      </c>
      <c r="T262" s="147">
        <f>S262*H262</f>
        <v>0</v>
      </c>
      <c r="AR262" s="148" t="s">
        <v>132</v>
      </c>
      <c r="AT262" s="148" t="s">
        <v>127</v>
      </c>
      <c r="AU262" s="148" t="s">
        <v>82</v>
      </c>
      <c r="AY262" s="17" t="s">
        <v>125</v>
      </c>
      <c r="BE262" s="149">
        <f>IF(N262="základní",J262,0)</f>
        <v>0</v>
      </c>
      <c r="BF262" s="149">
        <f>IF(N262="snížená",J262,0)</f>
        <v>0</v>
      </c>
      <c r="BG262" s="149">
        <f>IF(N262="zákl. přenesená",J262,0)</f>
        <v>0</v>
      </c>
      <c r="BH262" s="149">
        <f>IF(N262="sníž. přenesená",J262,0)</f>
        <v>0</v>
      </c>
      <c r="BI262" s="149">
        <f>IF(N262="nulová",J262,0)</f>
        <v>0</v>
      </c>
      <c r="BJ262" s="17" t="s">
        <v>80</v>
      </c>
      <c r="BK262" s="149">
        <f>ROUND(I262*H262,2)</f>
        <v>0</v>
      </c>
      <c r="BL262" s="17" t="s">
        <v>132</v>
      </c>
      <c r="BM262" s="148" t="s">
        <v>1346</v>
      </c>
    </row>
    <row r="263" spans="2:65" s="1" customFormat="1" ht="19.5">
      <c r="B263" s="32"/>
      <c r="D263" s="150" t="s">
        <v>134</v>
      </c>
      <c r="F263" s="151" t="s">
        <v>584</v>
      </c>
      <c r="I263" s="152"/>
      <c r="L263" s="32"/>
      <c r="M263" s="153"/>
      <c r="T263" s="56"/>
      <c r="AT263" s="17" t="s">
        <v>134</v>
      </c>
      <c r="AU263" s="17" t="s">
        <v>82</v>
      </c>
    </row>
    <row r="264" spans="2:65" s="1" customFormat="1">
      <c r="B264" s="32"/>
      <c r="D264" s="154" t="s">
        <v>136</v>
      </c>
      <c r="F264" s="155" t="s">
        <v>585</v>
      </c>
      <c r="I264" s="152"/>
      <c r="L264" s="32"/>
      <c r="M264" s="194"/>
      <c r="N264" s="195"/>
      <c r="O264" s="195"/>
      <c r="P264" s="195"/>
      <c r="Q264" s="195"/>
      <c r="R264" s="195"/>
      <c r="S264" s="195"/>
      <c r="T264" s="196"/>
      <c r="AT264" s="17" t="s">
        <v>136</v>
      </c>
      <c r="AU264" s="17" t="s">
        <v>82</v>
      </c>
    </row>
    <row r="265" spans="2:65" s="1" customFormat="1" ht="6.95" customHeight="1">
      <c r="B265" s="44"/>
      <c r="C265" s="45"/>
      <c r="D265" s="45"/>
      <c r="E265" s="45"/>
      <c r="F265" s="45"/>
      <c r="G265" s="45"/>
      <c r="H265" s="45"/>
      <c r="I265" s="45"/>
      <c r="J265" s="45"/>
      <c r="K265" s="45"/>
      <c r="L265" s="32"/>
    </row>
  </sheetData>
  <autoFilter ref="C124:K264" xr:uid="{00000000-0009-0000-0000-000003000000}"/>
  <mergeCells count="9">
    <mergeCell ref="E87:H87"/>
    <mergeCell ref="E115:H115"/>
    <mergeCell ref="E117:H117"/>
    <mergeCell ref="L2:V2"/>
    <mergeCell ref="E7:H7"/>
    <mergeCell ref="E9:H9"/>
    <mergeCell ref="E18:H18"/>
    <mergeCell ref="E27:H27"/>
    <mergeCell ref="E85:H85"/>
  </mergeCells>
  <hyperlinks>
    <hyperlink ref="F130" r:id="rId1" xr:uid="{00000000-0004-0000-0300-000000000000}"/>
    <hyperlink ref="F139" r:id="rId2" xr:uid="{00000000-0004-0000-0300-000001000000}"/>
    <hyperlink ref="F146" r:id="rId3" xr:uid="{00000000-0004-0000-0300-000002000000}"/>
    <hyperlink ref="F150" r:id="rId4" xr:uid="{00000000-0004-0000-0300-000003000000}"/>
    <hyperlink ref="F154" r:id="rId5" xr:uid="{00000000-0004-0000-0300-000004000000}"/>
    <hyperlink ref="F162" r:id="rId6" xr:uid="{00000000-0004-0000-0300-000005000000}"/>
    <hyperlink ref="F179" r:id="rId7" xr:uid="{00000000-0004-0000-0300-000006000000}"/>
    <hyperlink ref="F184" r:id="rId8" xr:uid="{00000000-0004-0000-0300-000007000000}"/>
    <hyperlink ref="F189" r:id="rId9" xr:uid="{00000000-0004-0000-0300-000008000000}"/>
    <hyperlink ref="F200" r:id="rId10" xr:uid="{00000000-0004-0000-0300-000009000000}"/>
    <hyperlink ref="F205" r:id="rId11" xr:uid="{00000000-0004-0000-0300-00000A000000}"/>
    <hyperlink ref="F212" r:id="rId12" xr:uid="{00000000-0004-0000-0300-00000B000000}"/>
    <hyperlink ref="F216" r:id="rId13" xr:uid="{00000000-0004-0000-0300-00000C000000}"/>
    <hyperlink ref="F220" r:id="rId14" xr:uid="{00000000-0004-0000-0300-00000D000000}"/>
    <hyperlink ref="F254" r:id="rId15" xr:uid="{00000000-0004-0000-0300-00000E000000}"/>
    <hyperlink ref="F259" r:id="rId16" xr:uid="{00000000-0004-0000-0300-00000F000000}"/>
    <hyperlink ref="F264" r:id="rId17" xr:uid="{00000000-0004-0000-0300-000010000000}"/>
  </hyperlinks>
  <pageMargins left="0.39374999999999999" right="0.39374999999999999" top="0.39374999999999999" bottom="0.39374999999999999" header="0" footer="0"/>
  <pageSetup paperSize="9" fitToHeight="100" orientation="landscape" blackAndWhite="1"/>
  <headerFooter>
    <oddFooter>&amp;CStrana &amp;P z &amp;N</oddFooter>
  </headerFooter>
  <drawing r:id="rId18"/>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2:BM370"/>
  <sheetViews>
    <sheetView showGridLines="0" workbookViewId="0">
      <selection activeCell="K300" sqref="K300"/>
    </sheetView>
  </sheetViews>
  <sheetFormatPr defaultRowHeight="11.25"/>
  <cols>
    <col min="1" max="1" width="8.33203125" customWidth="1"/>
    <col min="2" max="2" width="1.1640625" customWidth="1"/>
    <col min="3" max="3" width="4.1640625" customWidth="1"/>
    <col min="4" max="4" width="4.33203125" customWidth="1"/>
    <col min="5" max="5" width="17.1640625" customWidth="1"/>
    <col min="6" max="6" width="100.83203125" customWidth="1"/>
    <col min="7" max="7" width="7.5" customWidth="1"/>
    <col min="8" max="8" width="14" customWidth="1"/>
    <col min="9" max="9" width="15.83203125" customWidth="1"/>
    <col min="10" max="11" width="22.33203125"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c r="L2" s="209" t="s">
        <v>5</v>
      </c>
      <c r="M2" s="210"/>
      <c r="N2" s="210"/>
      <c r="O2" s="210"/>
      <c r="P2" s="210"/>
      <c r="Q2" s="210"/>
      <c r="R2" s="210"/>
      <c r="S2" s="210"/>
      <c r="T2" s="210"/>
      <c r="U2" s="210"/>
      <c r="V2" s="210"/>
      <c r="AT2" s="17" t="s">
        <v>90</v>
      </c>
    </row>
    <row r="3" spans="2:46" ht="6.95" customHeight="1">
      <c r="B3" s="18"/>
      <c r="C3" s="19"/>
      <c r="D3" s="19"/>
      <c r="E3" s="19"/>
      <c r="F3" s="19"/>
      <c r="G3" s="19"/>
      <c r="H3" s="19"/>
      <c r="I3" s="19"/>
      <c r="J3" s="19"/>
      <c r="K3" s="19"/>
      <c r="L3" s="20"/>
      <c r="AT3" s="17" t="s">
        <v>82</v>
      </c>
    </row>
    <row r="4" spans="2:46" ht="24.95" customHeight="1">
      <c r="B4" s="20"/>
      <c r="D4" s="21" t="s">
        <v>94</v>
      </c>
      <c r="L4" s="20"/>
      <c r="M4" s="93" t="s">
        <v>10</v>
      </c>
      <c r="AT4" s="17" t="s">
        <v>3</v>
      </c>
    </row>
    <row r="5" spans="2:46" ht="6.95" customHeight="1">
      <c r="B5" s="20"/>
      <c r="L5" s="20"/>
    </row>
    <row r="6" spans="2:46" ht="12" customHeight="1">
      <c r="B6" s="20"/>
      <c r="D6" s="27" t="s">
        <v>16</v>
      </c>
      <c r="L6" s="20"/>
    </row>
    <row r="7" spans="2:46" ht="16.5" customHeight="1">
      <c r="B7" s="20"/>
      <c r="E7" s="253" t="str">
        <f>'Rekapitulace stavby'!K6</f>
        <v>PD - Regenerace sídliště Nádražní II etapa - ČÁST A</v>
      </c>
      <c r="F7" s="254"/>
      <c r="G7" s="254"/>
      <c r="H7" s="254"/>
      <c r="L7" s="20"/>
    </row>
    <row r="8" spans="2:46" s="1" customFormat="1" ht="12" customHeight="1">
      <c r="B8" s="32"/>
      <c r="D8" s="27" t="s">
        <v>95</v>
      </c>
      <c r="L8" s="32"/>
    </row>
    <row r="9" spans="2:46" s="1" customFormat="1" ht="16.5" customHeight="1">
      <c r="B9" s="32"/>
      <c r="E9" s="243" t="s">
        <v>1347</v>
      </c>
      <c r="F9" s="252"/>
      <c r="G9" s="252"/>
      <c r="H9" s="252"/>
      <c r="L9" s="32"/>
    </row>
    <row r="10" spans="2:46" s="1" customFormat="1">
      <c r="B10" s="32"/>
      <c r="L10" s="32"/>
    </row>
    <row r="11" spans="2:46" s="1" customFormat="1" ht="12" customHeight="1">
      <c r="B11" s="32"/>
      <c r="D11" s="27" t="s">
        <v>18</v>
      </c>
      <c r="F11" s="25" t="s">
        <v>1</v>
      </c>
      <c r="I11" s="27" t="s">
        <v>19</v>
      </c>
      <c r="J11" s="25" t="s">
        <v>1</v>
      </c>
      <c r="L11" s="32"/>
    </row>
    <row r="12" spans="2:46" s="1" customFormat="1" ht="12" customHeight="1">
      <c r="B12" s="32"/>
      <c r="D12" s="27" t="s">
        <v>20</v>
      </c>
      <c r="F12" s="25" t="s">
        <v>21</v>
      </c>
      <c r="I12" s="27" t="s">
        <v>22</v>
      </c>
      <c r="J12" s="52">
        <f>'Rekapitulace stavby'!AN8</f>
        <v>45149</v>
      </c>
      <c r="L12" s="32"/>
    </row>
    <row r="13" spans="2:46" s="1" customFormat="1" ht="10.9" customHeight="1">
      <c r="B13" s="32"/>
      <c r="L13" s="32"/>
    </row>
    <row r="14" spans="2:46" s="1" customFormat="1" ht="12" customHeight="1">
      <c r="B14" s="32"/>
      <c r="D14" s="27" t="s">
        <v>23</v>
      </c>
      <c r="I14" s="27" t="s">
        <v>24</v>
      </c>
      <c r="J14" s="25" t="str">
        <f>IF('Rekapitulace stavby'!AN10="","",'Rekapitulace stavby'!AN10)</f>
        <v/>
      </c>
      <c r="L14" s="32"/>
    </row>
    <row r="15" spans="2:46" s="1" customFormat="1" ht="18" customHeight="1">
      <c r="B15" s="32"/>
      <c r="E15" s="25" t="str">
        <f>IF('Rekapitulace stavby'!E11="","",'Rekapitulace stavby'!E11)</f>
        <v xml:space="preserve"> </v>
      </c>
      <c r="I15" s="27" t="s">
        <v>25</v>
      </c>
      <c r="J15" s="25" t="str">
        <f>IF('Rekapitulace stavby'!AN11="","",'Rekapitulace stavby'!AN11)</f>
        <v/>
      </c>
      <c r="L15" s="32"/>
    </row>
    <row r="16" spans="2:46" s="1" customFormat="1" ht="6.95" customHeight="1">
      <c r="B16" s="32"/>
      <c r="L16" s="32"/>
    </row>
    <row r="17" spans="2:12" s="1" customFormat="1" ht="12" customHeight="1">
      <c r="B17" s="32"/>
      <c r="D17" s="27" t="s">
        <v>26</v>
      </c>
      <c r="I17" s="27" t="s">
        <v>24</v>
      </c>
      <c r="J17" s="28" t="str">
        <f>'Rekapitulace stavby'!AN13</f>
        <v>Vyplň údaj</v>
      </c>
      <c r="L17" s="32"/>
    </row>
    <row r="18" spans="2:12" s="1" customFormat="1" ht="18" customHeight="1">
      <c r="B18" s="32"/>
      <c r="E18" s="255" t="str">
        <f>'Rekapitulace stavby'!E14</f>
        <v>Vyplň údaj</v>
      </c>
      <c r="F18" s="221"/>
      <c r="G18" s="221"/>
      <c r="H18" s="221"/>
      <c r="I18" s="27" t="s">
        <v>25</v>
      </c>
      <c r="J18" s="28" t="str">
        <f>'Rekapitulace stavby'!AN14</f>
        <v>Vyplň údaj</v>
      </c>
      <c r="L18" s="32"/>
    </row>
    <row r="19" spans="2:12" s="1" customFormat="1" ht="6.95" customHeight="1">
      <c r="B19" s="32"/>
      <c r="L19" s="32"/>
    </row>
    <row r="20" spans="2:12" s="1" customFormat="1" ht="12" customHeight="1">
      <c r="B20" s="32"/>
      <c r="D20" s="27" t="s">
        <v>28</v>
      </c>
      <c r="I20" s="27" t="s">
        <v>24</v>
      </c>
      <c r="J20" s="25" t="str">
        <f>IF('Rekapitulace stavby'!AN16="","",'Rekapitulace stavby'!AN16)</f>
        <v/>
      </c>
      <c r="L20" s="32"/>
    </row>
    <row r="21" spans="2:12" s="1" customFormat="1" ht="18" customHeight="1">
      <c r="B21" s="32"/>
      <c r="E21" s="25" t="str">
        <f>IF('Rekapitulace stavby'!E17="","",'Rekapitulace stavby'!E17)</f>
        <v xml:space="preserve"> </v>
      </c>
      <c r="I21" s="27" t="s">
        <v>25</v>
      </c>
      <c r="J21" s="25" t="str">
        <f>IF('Rekapitulace stavby'!AN17="","",'Rekapitulace stavby'!AN17)</f>
        <v/>
      </c>
      <c r="L21" s="32"/>
    </row>
    <row r="22" spans="2:12" s="1" customFormat="1" ht="6.95" customHeight="1">
      <c r="B22" s="32"/>
      <c r="L22" s="32"/>
    </row>
    <row r="23" spans="2:12" s="1" customFormat="1" ht="12" customHeight="1">
      <c r="B23" s="32"/>
      <c r="D23" s="27" t="s">
        <v>30</v>
      </c>
      <c r="I23" s="27" t="s">
        <v>24</v>
      </c>
      <c r="J23" s="25" t="str">
        <f>IF('Rekapitulace stavby'!AN19="","",'Rekapitulace stavby'!AN19)</f>
        <v/>
      </c>
      <c r="L23" s="32"/>
    </row>
    <row r="24" spans="2:12" s="1" customFormat="1" ht="18" customHeight="1">
      <c r="B24" s="32"/>
      <c r="E24" s="25" t="str">
        <f>IF('Rekapitulace stavby'!E20="","",'Rekapitulace stavby'!E20)</f>
        <v xml:space="preserve"> </v>
      </c>
      <c r="I24" s="27" t="s">
        <v>25</v>
      </c>
      <c r="J24" s="25" t="str">
        <f>IF('Rekapitulace stavby'!AN20="","",'Rekapitulace stavby'!AN20)</f>
        <v/>
      </c>
      <c r="L24" s="32"/>
    </row>
    <row r="25" spans="2:12" s="1" customFormat="1" ht="6.95" customHeight="1">
      <c r="B25" s="32"/>
      <c r="L25" s="32"/>
    </row>
    <row r="26" spans="2:12" s="1" customFormat="1" ht="12" customHeight="1">
      <c r="B26" s="32"/>
      <c r="D26" s="27" t="s">
        <v>31</v>
      </c>
      <c r="L26" s="32"/>
    </row>
    <row r="27" spans="2:12" s="7" customFormat="1" ht="16.5" customHeight="1">
      <c r="B27" s="94"/>
      <c r="E27" s="225" t="s">
        <v>1</v>
      </c>
      <c r="F27" s="225"/>
      <c r="G27" s="225"/>
      <c r="H27" s="225"/>
      <c r="L27" s="94"/>
    </row>
    <row r="28" spans="2:12" s="1" customFormat="1" ht="6.95" customHeight="1">
      <c r="B28" s="32"/>
      <c r="L28" s="32"/>
    </row>
    <row r="29" spans="2:12" s="1" customFormat="1" ht="6.95" customHeight="1">
      <c r="B29" s="32"/>
      <c r="D29" s="53"/>
      <c r="E29" s="53"/>
      <c r="F29" s="53"/>
      <c r="G29" s="53"/>
      <c r="H29" s="53"/>
      <c r="I29" s="53"/>
      <c r="J29" s="53"/>
      <c r="K29" s="53"/>
      <c r="L29" s="32"/>
    </row>
    <row r="30" spans="2:12" s="1" customFormat="1" ht="25.35" customHeight="1">
      <c r="B30" s="32"/>
      <c r="D30" s="95" t="s">
        <v>32</v>
      </c>
      <c r="J30" s="66">
        <f>ROUND(J126, 2)</f>
        <v>0</v>
      </c>
      <c r="L30" s="32"/>
    </row>
    <row r="31" spans="2:12" s="1" customFormat="1" ht="6.95" customHeight="1">
      <c r="B31" s="32"/>
      <c r="D31" s="53"/>
      <c r="E31" s="53"/>
      <c r="F31" s="53"/>
      <c r="G31" s="53"/>
      <c r="H31" s="53"/>
      <c r="I31" s="53"/>
      <c r="J31" s="53"/>
      <c r="K31" s="53"/>
      <c r="L31" s="32"/>
    </row>
    <row r="32" spans="2:12" s="1" customFormat="1" ht="14.45" customHeight="1">
      <c r="B32" s="32"/>
      <c r="F32" s="35" t="s">
        <v>34</v>
      </c>
      <c r="I32" s="35" t="s">
        <v>33</v>
      </c>
      <c r="J32" s="35" t="s">
        <v>35</v>
      </c>
      <c r="L32" s="32"/>
    </row>
    <row r="33" spans="2:12" s="1" customFormat="1" ht="14.45" customHeight="1">
      <c r="B33" s="32"/>
      <c r="D33" s="55" t="s">
        <v>36</v>
      </c>
      <c r="E33" s="27" t="s">
        <v>37</v>
      </c>
      <c r="F33" s="86">
        <f>ROUND((SUM(BE126:BE369)),  2)</f>
        <v>0</v>
      </c>
      <c r="I33" s="96">
        <v>0.21</v>
      </c>
      <c r="J33" s="86">
        <f>ROUND(((SUM(BE126:BE369))*I33),  2)</f>
        <v>0</v>
      </c>
      <c r="L33" s="32"/>
    </row>
    <row r="34" spans="2:12" s="1" customFormat="1" ht="14.45" customHeight="1">
      <c r="B34" s="32"/>
      <c r="E34" s="27" t="s">
        <v>38</v>
      </c>
      <c r="F34" s="86">
        <f>ROUND((SUM(BF126:BF369)),  2)</f>
        <v>0</v>
      </c>
      <c r="I34" s="96">
        <v>0.15</v>
      </c>
      <c r="J34" s="86">
        <f>ROUND(((SUM(BF126:BF369))*I34),  2)</f>
        <v>0</v>
      </c>
      <c r="L34" s="32"/>
    </row>
    <row r="35" spans="2:12" s="1" customFormat="1" ht="14.45" hidden="1" customHeight="1">
      <c r="B35" s="32"/>
      <c r="E35" s="27" t="s">
        <v>39</v>
      </c>
      <c r="F35" s="86">
        <f>ROUND((SUM(BG126:BG369)),  2)</f>
        <v>0</v>
      </c>
      <c r="I35" s="96">
        <v>0.21</v>
      </c>
      <c r="J35" s="86">
        <f>0</f>
        <v>0</v>
      </c>
      <c r="L35" s="32"/>
    </row>
    <row r="36" spans="2:12" s="1" customFormat="1" ht="14.45" hidden="1" customHeight="1">
      <c r="B36" s="32"/>
      <c r="E36" s="27" t="s">
        <v>40</v>
      </c>
      <c r="F36" s="86">
        <f>ROUND((SUM(BH126:BH369)),  2)</f>
        <v>0</v>
      </c>
      <c r="I36" s="96">
        <v>0.15</v>
      </c>
      <c r="J36" s="86">
        <f>0</f>
        <v>0</v>
      </c>
      <c r="L36" s="32"/>
    </row>
    <row r="37" spans="2:12" s="1" customFormat="1" ht="14.45" hidden="1" customHeight="1">
      <c r="B37" s="32"/>
      <c r="E37" s="27" t="s">
        <v>41</v>
      </c>
      <c r="F37" s="86">
        <f>ROUND((SUM(BI126:BI369)),  2)</f>
        <v>0</v>
      </c>
      <c r="I37" s="96">
        <v>0</v>
      </c>
      <c r="J37" s="86">
        <f>0</f>
        <v>0</v>
      </c>
      <c r="L37" s="32"/>
    </row>
    <row r="38" spans="2:12" s="1" customFormat="1" ht="6.95" customHeight="1">
      <c r="B38" s="32"/>
      <c r="L38" s="32"/>
    </row>
    <row r="39" spans="2:12" s="1" customFormat="1" ht="25.35" customHeight="1">
      <c r="B39" s="32"/>
      <c r="C39" s="97"/>
      <c r="D39" s="98" t="s">
        <v>42</v>
      </c>
      <c r="E39" s="57"/>
      <c r="F39" s="57"/>
      <c r="G39" s="99" t="s">
        <v>43</v>
      </c>
      <c r="H39" s="100" t="s">
        <v>44</v>
      </c>
      <c r="I39" s="57"/>
      <c r="J39" s="101">
        <f>SUM(J30:J37)</f>
        <v>0</v>
      </c>
      <c r="K39" s="102"/>
      <c r="L39" s="32"/>
    </row>
    <row r="40" spans="2:12" s="1" customFormat="1" ht="14.45" customHeight="1">
      <c r="B40" s="32"/>
      <c r="L40" s="32"/>
    </row>
    <row r="41" spans="2:12" ht="14.45" customHeight="1">
      <c r="B41" s="20"/>
      <c r="L41" s="20"/>
    </row>
    <row r="42" spans="2:12" ht="14.45" customHeight="1">
      <c r="B42" s="20"/>
      <c r="L42" s="20"/>
    </row>
    <row r="43" spans="2:12" ht="14.45" customHeight="1">
      <c r="B43" s="20"/>
      <c r="L43" s="20"/>
    </row>
    <row r="44" spans="2:12" ht="14.45" customHeight="1">
      <c r="B44" s="20"/>
      <c r="L44" s="20"/>
    </row>
    <row r="45" spans="2:12" ht="14.45" customHeight="1">
      <c r="B45" s="20"/>
      <c r="L45" s="20"/>
    </row>
    <row r="46" spans="2:12" ht="14.45" customHeight="1">
      <c r="B46" s="20"/>
      <c r="L46" s="20"/>
    </row>
    <row r="47" spans="2:12" ht="14.45" customHeight="1">
      <c r="B47" s="20"/>
      <c r="L47" s="20"/>
    </row>
    <row r="48" spans="2:12" ht="14.45" customHeight="1">
      <c r="B48" s="20"/>
      <c r="L48" s="20"/>
    </row>
    <row r="49" spans="2:12" ht="14.45" customHeight="1">
      <c r="B49" s="20"/>
      <c r="L49" s="20"/>
    </row>
    <row r="50" spans="2:12" s="1" customFormat="1" ht="14.45" customHeight="1">
      <c r="B50" s="32"/>
      <c r="D50" s="41" t="s">
        <v>45</v>
      </c>
      <c r="E50" s="42"/>
      <c r="F50" s="42"/>
      <c r="G50" s="41" t="s">
        <v>46</v>
      </c>
      <c r="H50" s="42"/>
      <c r="I50" s="42"/>
      <c r="J50" s="42"/>
      <c r="K50" s="42"/>
      <c r="L50" s="32"/>
    </row>
    <row r="51" spans="2:12">
      <c r="B51" s="20"/>
      <c r="L51" s="20"/>
    </row>
    <row r="52" spans="2:12">
      <c r="B52" s="20"/>
      <c r="L52" s="20"/>
    </row>
    <row r="53" spans="2:12">
      <c r="B53" s="20"/>
      <c r="L53" s="20"/>
    </row>
    <row r="54" spans="2:12">
      <c r="B54" s="20"/>
      <c r="L54" s="20"/>
    </row>
    <row r="55" spans="2:12">
      <c r="B55" s="20"/>
      <c r="L55" s="20"/>
    </row>
    <row r="56" spans="2:12">
      <c r="B56" s="20"/>
      <c r="L56" s="20"/>
    </row>
    <row r="57" spans="2:12">
      <c r="B57" s="20"/>
      <c r="L57" s="20"/>
    </row>
    <row r="58" spans="2:12">
      <c r="B58" s="20"/>
      <c r="L58" s="20"/>
    </row>
    <row r="59" spans="2:12">
      <c r="B59" s="20"/>
      <c r="L59" s="20"/>
    </row>
    <row r="60" spans="2:12">
      <c r="B60" s="20"/>
      <c r="L60" s="20"/>
    </row>
    <row r="61" spans="2:12" s="1" customFormat="1" ht="12.75">
      <c r="B61" s="32"/>
      <c r="D61" s="43" t="s">
        <v>47</v>
      </c>
      <c r="E61" s="34"/>
      <c r="F61" s="103" t="s">
        <v>48</v>
      </c>
      <c r="G61" s="43" t="s">
        <v>47</v>
      </c>
      <c r="H61" s="34"/>
      <c r="I61" s="34"/>
      <c r="J61" s="104" t="s">
        <v>48</v>
      </c>
      <c r="K61" s="34"/>
      <c r="L61" s="32"/>
    </row>
    <row r="62" spans="2:12">
      <c r="B62" s="20"/>
      <c r="L62" s="20"/>
    </row>
    <row r="63" spans="2:12">
      <c r="B63" s="20"/>
      <c r="L63" s="20"/>
    </row>
    <row r="64" spans="2:12">
      <c r="B64" s="20"/>
      <c r="L64" s="20"/>
    </row>
    <row r="65" spans="2:12" s="1" customFormat="1" ht="12.75">
      <c r="B65" s="32"/>
      <c r="D65" s="41" t="s">
        <v>49</v>
      </c>
      <c r="E65" s="42"/>
      <c r="F65" s="42"/>
      <c r="G65" s="41" t="s">
        <v>50</v>
      </c>
      <c r="H65" s="42"/>
      <c r="I65" s="42"/>
      <c r="J65" s="42"/>
      <c r="K65" s="42"/>
      <c r="L65" s="32"/>
    </row>
    <row r="66" spans="2:12">
      <c r="B66" s="20"/>
      <c r="L66" s="20"/>
    </row>
    <row r="67" spans="2:12">
      <c r="B67" s="20"/>
      <c r="L67" s="20"/>
    </row>
    <row r="68" spans="2:12">
      <c r="B68" s="20"/>
      <c r="L68" s="20"/>
    </row>
    <row r="69" spans="2:12">
      <c r="B69" s="20"/>
      <c r="L69" s="20"/>
    </row>
    <row r="70" spans="2:12">
      <c r="B70" s="20"/>
      <c r="L70" s="20"/>
    </row>
    <row r="71" spans="2:12">
      <c r="B71" s="20"/>
      <c r="L71" s="20"/>
    </row>
    <row r="72" spans="2:12">
      <c r="B72" s="20"/>
      <c r="L72" s="20"/>
    </row>
    <row r="73" spans="2:12">
      <c r="B73" s="20"/>
      <c r="L73" s="20"/>
    </row>
    <row r="74" spans="2:12">
      <c r="B74" s="20"/>
      <c r="L74" s="20"/>
    </row>
    <row r="75" spans="2:12">
      <c r="B75" s="20"/>
      <c r="L75" s="20"/>
    </row>
    <row r="76" spans="2:12" s="1" customFormat="1" ht="12.75">
      <c r="B76" s="32"/>
      <c r="D76" s="43" t="s">
        <v>47</v>
      </c>
      <c r="E76" s="34"/>
      <c r="F76" s="103" t="s">
        <v>48</v>
      </c>
      <c r="G76" s="43" t="s">
        <v>47</v>
      </c>
      <c r="H76" s="34"/>
      <c r="I76" s="34"/>
      <c r="J76" s="104" t="s">
        <v>48</v>
      </c>
      <c r="K76" s="34"/>
      <c r="L76" s="32"/>
    </row>
    <row r="77" spans="2:12" s="1" customFormat="1" ht="14.45" customHeight="1">
      <c r="B77" s="44"/>
      <c r="C77" s="45"/>
      <c r="D77" s="45"/>
      <c r="E77" s="45"/>
      <c r="F77" s="45"/>
      <c r="G77" s="45"/>
      <c r="H77" s="45"/>
      <c r="I77" s="45"/>
      <c r="J77" s="45"/>
      <c r="K77" s="45"/>
      <c r="L77" s="32"/>
    </row>
    <row r="81" spans="2:47" s="1" customFormat="1" ht="6.95" customHeight="1">
      <c r="B81" s="46"/>
      <c r="C81" s="47"/>
      <c r="D81" s="47"/>
      <c r="E81" s="47"/>
      <c r="F81" s="47"/>
      <c r="G81" s="47"/>
      <c r="H81" s="47"/>
      <c r="I81" s="47"/>
      <c r="J81" s="47"/>
      <c r="K81" s="47"/>
      <c r="L81" s="32"/>
    </row>
    <row r="82" spans="2:47" s="1" customFormat="1" ht="24.95" customHeight="1">
      <c r="B82" s="32"/>
      <c r="C82" s="21" t="s">
        <v>97</v>
      </c>
      <c r="L82" s="32"/>
    </row>
    <row r="83" spans="2:47" s="1" customFormat="1" ht="6.95" customHeight="1">
      <c r="B83" s="32"/>
      <c r="L83" s="32"/>
    </row>
    <row r="84" spans="2:47" s="1" customFormat="1" ht="12" customHeight="1">
      <c r="B84" s="32"/>
      <c r="C84" s="27" t="s">
        <v>16</v>
      </c>
      <c r="L84" s="32"/>
    </row>
    <row r="85" spans="2:47" s="1" customFormat="1" ht="16.5" customHeight="1">
      <c r="B85" s="32"/>
      <c r="E85" s="253" t="str">
        <f>E7</f>
        <v>PD - Regenerace sídliště Nádražní II etapa - ČÁST A</v>
      </c>
      <c r="F85" s="254"/>
      <c r="G85" s="254"/>
      <c r="H85" s="254"/>
      <c r="L85" s="32"/>
    </row>
    <row r="86" spans="2:47" s="1" customFormat="1" ht="12" customHeight="1">
      <c r="B86" s="32"/>
      <c r="C86" s="27" t="s">
        <v>95</v>
      </c>
      <c r="L86" s="32"/>
    </row>
    <row r="87" spans="2:47" s="1" customFormat="1" ht="16.5" customHeight="1">
      <c r="B87" s="32"/>
      <c r="E87" s="243" t="str">
        <f>E9</f>
        <v>část - A - SO - 302 - Přeložka vodovod</v>
      </c>
      <c r="F87" s="252"/>
      <c r="G87" s="252"/>
      <c r="H87" s="252"/>
      <c r="L87" s="32"/>
    </row>
    <row r="88" spans="2:47" s="1" customFormat="1" ht="6.95" customHeight="1">
      <c r="B88" s="32"/>
      <c r="L88" s="32"/>
    </row>
    <row r="89" spans="2:47" s="1" customFormat="1" ht="12" customHeight="1">
      <c r="B89" s="32"/>
      <c r="C89" s="27" t="s">
        <v>20</v>
      </c>
      <c r="F89" s="25" t="str">
        <f>F12</f>
        <v xml:space="preserve"> </v>
      </c>
      <c r="I89" s="27" t="s">
        <v>22</v>
      </c>
      <c r="J89" s="52">
        <f>IF(J12="","",J12)</f>
        <v>45149</v>
      </c>
      <c r="L89" s="32"/>
    </row>
    <row r="90" spans="2:47" s="1" customFormat="1" ht="6.95" customHeight="1">
      <c r="B90" s="32"/>
      <c r="L90" s="32"/>
    </row>
    <row r="91" spans="2:47" s="1" customFormat="1" ht="15.2" customHeight="1">
      <c r="B91" s="32"/>
      <c r="C91" s="27" t="s">
        <v>23</v>
      </c>
      <c r="F91" s="25" t="str">
        <f>E15</f>
        <v xml:space="preserve"> </v>
      </c>
      <c r="I91" s="27" t="s">
        <v>28</v>
      </c>
      <c r="J91" s="30" t="str">
        <f>E21</f>
        <v xml:space="preserve"> </v>
      </c>
      <c r="L91" s="32"/>
    </row>
    <row r="92" spans="2:47" s="1" customFormat="1" ht="15.2" customHeight="1">
      <c r="B92" s="32"/>
      <c r="C92" s="27" t="s">
        <v>26</v>
      </c>
      <c r="F92" s="25" t="str">
        <f>IF(E18="","",E18)</f>
        <v>Vyplň údaj</v>
      </c>
      <c r="I92" s="27" t="s">
        <v>30</v>
      </c>
      <c r="J92" s="30" t="str">
        <f>E24</f>
        <v xml:space="preserve"> </v>
      </c>
      <c r="L92" s="32"/>
    </row>
    <row r="93" spans="2:47" s="1" customFormat="1" ht="10.35" customHeight="1">
      <c r="B93" s="32"/>
      <c r="L93" s="32"/>
    </row>
    <row r="94" spans="2:47" s="1" customFormat="1" ht="29.25" customHeight="1">
      <c r="B94" s="32"/>
      <c r="C94" s="105" t="s">
        <v>98</v>
      </c>
      <c r="D94" s="97"/>
      <c r="E94" s="97"/>
      <c r="F94" s="97"/>
      <c r="G94" s="97"/>
      <c r="H94" s="97"/>
      <c r="I94" s="97"/>
      <c r="J94" s="106" t="s">
        <v>99</v>
      </c>
      <c r="K94" s="97"/>
      <c r="L94" s="32"/>
    </row>
    <row r="95" spans="2:47" s="1" customFormat="1" ht="10.35" customHeight="1">
      <c r="B95" s="32"/>
      <c r="L95" s="32"/>
    </row>
    <row r="96" spans="2:47" s="1" customFormat="1" ht="22.9" customHeight="1">
      <c r="B96" s="32"/>
      <c r="C96" s="107" t="s">
        <v>100</v>
      </c>
      <c r="J96" s="66">
        <f>J126</f>
        <v>0</v>
      </c>
      <c r="L96" s="32"/>
      <c r="AU96" s="17" t="s">
        <v>101</v>
      </c>
    </row>
    <row r="97" spans="2:12" s="8" customFormat="1" ht="24.95" customHeight="1">
      <c r="B97" s="108"/>
      <c r="D97" s="109" t="s">
        <v>102</v>
      </c>
      <c r="E97" s="110"/>
      <c r="F97" s="110"/>
      <c r="G97" s="110"/>
      <c r="H97" s="110"/>
      <c r="I97" s="110"/>
      <c r="J97" s="111">
        <f>J127</f>
        <v>0</v>
      </c>
      <c r="L97" s="108"/>
    </row>
    <row r="98" spans="2:12" s="9" customFormat="1" ht="19.899999999999999" customHeight="1">
      <c r="B98" s="112"/>
      <c r="D98" s="113" t="s">
        <v>103</v>
      </c>
      <c r="E98" s="114"/>
      <c r="F98" s="114"/>
      <c r="G98" s="114"/>
      <c r="H98" s="114"/>
      <c r="I98" s="114"/>
      <c r="J98" s="115">
        <f>J128</f>
        <v>0</v>
      </c>
      <c r="L98" s="112"/>
    </row>
    <row r="99" spans="2:12" s="9" customFormat="1" ht="19.899999999999999" customHeight="1">
      <c r="B99" s="112"/>
      <c r="D99" s="113" t="s">
        <v>104</v>
      </c>
      <c r="E99" s="114"/>
      <c r="F99" s="114"/>
      <c r="G99" s="114"/>
      <c r="H99" s="114"/>
      <c r="I99" s="114"/>
      <c r="J99" s="115">
        <f>J169</f>
        <v>0</v>
      </c>
      <c r="L99" s="112"/>
    </row>
    <row r="100" spans="2:12" s="9" customFormat="1" ht="19.899999999999999" customHeight="1">
      <c r="B100" s="112"/>
      <c r="D100" s="113" t="s">
        <v>106</v>
      </c>
      <c r="E100" s="114"/>
      <c r="F100" s="114"/>
      <c r="G100" s="114"/>
      <c r="H100" s="114"/>
      <c r="I100" s="114"/>
      <c r="J100" s="115">
        <f>J193</f>
        <v>0</v>
      </c>
      <c r="L100" s="112"/>
    </row>
    <row r="101" spans="2:12" s="9" customFormat="1" ht="19.899999999999999" customHeight="1">
      <c r="B101" s="112"/>
      <c r="D101" s="113" t="s">
        <v>107</v>
      </c>
      <c r="E101" s="114"/>
      <c r="F101" s="114"/>
      <c r="G101" s="114"/>
      <c r="H101" s="114"/>
      <c r="I101" s="114"/>
      <c r="J101" s="115">
        <f>J305</f>
        <v>0</v>
      </c>
      <c r="L101" s="112"/>
    </row>
    <row r="102" spans="2:12" s="9" customFormat="1" ht="19.899999999999999" customHeight="1">
      <c r="B102" s="112"/>
      <c r="D102" s="113" t="s">
        <v>109</v>
      </c>
      <c r="E102" s="114"/>
      <c r="F102" s="114"/>
      <c r="G102" s="114"/>
      <c r="H102" s="114"/>
      <c r="I102" s="114"/>
      <c r="J102" s="115">
        <f>J328</f>
        <v>0</v>
      </c>
      <c r="L102" s="112"/>
    </row>
    <row r="103" spans="2:12" s="8" customFormat="1" ht="24.95" customHeight="1">
      <c r="B103" s="108"/>
      <c r="D103" s="109" t="s">
        <v>1348</v>
      </c>
      <c r="E103" s="110"/>
      <c r="F103" s="110"/>
      <c r="G103" s="110"/>
      <c r="H103" s="110"/>
      <c r="I103" s="110"/>
      <c r="J103" s="111">
        <f>J332</f>
        <v>0</v>
      </c>
      <c r="L103" s="108"/>
    </row>
    <row r="104" spans="2:12" s="9" customFormat="1" ht="19.899999999999999" customHeight="1">
      <c r="B104" s="112"/>
      <c r="D104" s="113" t="s">
        <v>1349</v>
      </c>
      <c r="E104" s="114"/>
      <c r="F104" s="114"/>
      <c r="G104" s="114"/>
      <c r="H104" s="114"/>
      <c r="I104" s="114"/>
      <c r="J104" s="115">
        <f>J333</f>
        <v>0</v>
      </c>
      <c r="L104" s="112"/>
    </row>
    <row r="105" spans="2:12" s="8" customFormat="1" ht="24.95" customHeight="1">
      <c r="B105" s="108"/>
      <c r="D105" s="109" t="s">
        <v>1350</v>
      </c>
      <c r="E105" s="110"/>
      <c r="F105" s="110"/>
      <c r="G105" s="110"/>
      <c r="H105" s="110"/>
      <c r="I105" s="110"/>
      <c r="J105" s="111">
        <f>J360</f>
        <v>0</v>
      </c>
      <c r="L105" s="108"/>
    </row>
    <row r="106" spans="2:12" s="9" customFormat="1" ht="19.899999999999999" customHeight="1">
      <c r="B106" s="112"/>
      <c r="D106" s="113" t="s">
        <v>1351</v>
      </c>
      <c r="E106" s="114"/>
      <c r="F106" s="114"/>
      <c r="G106" s="114"/>
      <c r="H106" s="114"/>
      <c r="I106" s="114"/>
      <c r="J106" s="115">
        <f>J361</f>
        <v>0</v>
      </c>
      <c r="L106" s="112"/>
    </row>
    <row r="107" spans="2:12" s="1" customFormat="1" ht="21.75" customHeight="1">
      <c r="B107" s="32"/>
      <c r="L107" s="32"/>
    </row>
    <row r="108" spans="2:12" s="1" customFormat="1" ht="6.95" customHeight="1">
      <c r="B108" s="44"/>
      <c r="C108" s="45"/>
      <c r="D108" s="45"/>
      <c r="E108" s="45"/>
      <c r="F108" s="45"/>
      <c r="G108" s="45"/>
      <c r="H108" s="45"/>
      <c r="I108" s="45"/>
      <c r="J108" s="45"/>
      <c r="K108" s="45"/>
      <c r="L108" s="32"/>
    </row>
    <row r="112" spans="2:12" s="1" customFormat="1" ht="6.95" customHeight="1">
      <c r="B112" s="46"/>
      <c r="C112" s="47"/>
      <c r="D112" s="47"/>
      <c r="E112" s="47"/>
      <c r="F112" s="47"/>
      <c r="G112" s="47"/>
      <c r="H112" s="47"/>
      <c r="I112" s="47"/>
      <c r="J112" s="47"/>
      <c r="K112" s="47"/>
      <c r="L112" s="32"/>
    </row>
    <row r="113" spans="2:63" s="1" customFormat="1" ht="24.95" customHeight="1">
      <c r="B113" s="32"/>
      <c r="C113" s="21" t="s">
        <v>110</v>
      </c>
      <c r="L113" s="32"/>
    </row>
    <row r="114" spans="2:63" s="1" customFormat="1" ht="6.95" customHeight="1">
      <c r="B114" s="32"/>
      <c r="L114" s="32"/>
    </row>
    <row r="115" spans="2:63" s="1" customFormat="1" ht="12" customHeight="1">
      <c r="B115" s="32"/>
      <c r="C115" s="27" t="s">
        <v>16</v>
      </c>
      <c r="L115" s="32"/>
    </row>
    <row r="116" spans="2:63" s="1" customFormat="1" ht="16.5" customHeight="1">
      <c r="B116" s="32"/>
      <c r="E116" s="253" t="str">
        <f>E7</f>
        <v>PD - Regenerace sídliště Nádražní II etapa - ČÁST A</v>
      </c>
      <c r="F116" s="254"/>
      <c r="G116" s="254"/>
      <c r="H116" s="254"/>
      <c r="L116" s="32"/>
    </row>
    <row r="117" spans="2:63" s="1" customFormat="1" ht="12" customHeight="1">
      <c r="B117" s="32"/>
      <c r="C117" s="27" t="s">
        <v>95</v>
      </c>
      <c r="L117" s="32"/>
    </row>
    <row r="118" spans="2:63" s="1" customFormat="1" ht="16.5" customHeight="1">
      <c r="B118" s="32"/>
      <c r="E118" s="243" t="str">
        <f>E9</f>
        <v>část - A - SO - 302 - Přeložka vodovod</v>
      </c>
      <c r="F118" s="252"/>
      <c r="G118" s="252"/>
      <c r="H118" s="252"/>
      <c r="L118" s="32"/>
    </row>
    <row r="119" spans="2:63" s="1" customFormat="1" ht="6.95" customHeight="1">
      <c r="B119" s="32"/>
      <c r="L119" s="32"/>
    </row>
    <row r="120" spans="2:63" s="1" customFormat="1" ht="12" customHeight="1">
      <c r="B120" s="32"/>
      <c r="C120" s="27" t="s">
        <v>20</v>
      </c>
      <c r="F120" s="25" t="str">
        <f>F12</f>
        <v xml:space="preserve"> </v>
      </c>
      <c r="I120" s="27" t="s">
        <v>22</v>
      </c>
      <c r="J120" s="52">
        <f>IF(J12="","",J12)</f>
        <v>45149</v>
      </c>
      <c r="L120" s="32"/>
    </row>
    <row r="121" spans="2:63" s="1" customFormat="1" ht="6.95" customHeight="1">
      <c r="B121" s="32"/>
      <c r="L121" s="32"/>
    </row>
    <row r="122" spans="2:63" s="1" customFormat="1" ht="15.2" customHeight="1">
      <c r="B122" s="32"/>
      <c r="C122" s="27" t="s">
        <v>23</v>
      </c>
      <c r="F122" s="25" t="str">
        <f>E15</f>
        <v xml:space="preserve"> </v>
      </c>
      <c r="I122" s="27" t="s">
        <v>28</v>
      </c>
      <c r="J122" s="30" t="str">
        <f>E21</f>
        <v xml:space="preserve"> </v>
      </c>
      <c r="L122" s="32"/>
    </row>
    <row r="123" spans="2:63" s="1" customFormat="1" ht="15.2" customHeight="1">
      <c r="B123" s="32"/>
      <c r="C123" s="27" t="s">
        <v>26</v>
      </c>
      <c r="F123" s="25" t="str">
        <f>IF(E18="","",E18)</f>
        <v>Vyplň údaj</v>
      </c>
      <c r="I123" s="27" t="s">
        <v>30</v>
      </c>
      <c r="J123" s="30" t="str">
        <f>E24</f>
        <v xml:space="preserve"> </v>
      </c>
      <c r="L123" s="32"/>
    </row>
    <row r="124" spans="2:63" s="1" customFormat="1" ht="10.35" customHeight="1">
      <c r="B124" s="32"/>
      <c r="L124" s="32"/>
    </row>
    <row r="125" spans="2:63" s="10" customFormat="1" ht="29.25" customHeight="1">
      <c r="B125" s="116"/>
      <c r="C125" s="117" t="s">
        <v>111</v>
      </c>
      <c r="D125" s="118" t="s">
        <v>57</v>
      </c>
      <c r="E125" s="118" t="s">
        <v>53</v>
      </c>
      <c r="F125" s="118" t="s">
        <v>54</v>
      </c>
      <c r="G125" s="118" t="s">
        <v>112</v>
      </c>
      <c r="H125" s="118" t="s">
        <v>113</v>
      </c>
      <c r="I125" s="118" t="s">
        <v>114</v>
      </c>
      <c r="J125" s="118" t="s">
        <v>99</v>
      </c>
      <c r="K125" s="119" t="s">
        <v>115</v>
      </c>
      <c r="L125" s="116"/>
      <c r="M125" s="59" t="s">
        <v>1</v>
      </c>
      <c r="N125" s="60" t="s">
        <v>36</v>
      </c>
      <c r="O125" s="60" t="s">
        <v>116</v>
      </c>
      <c r="P125" s="60" t="s">
        <v>117</v>
      </c>
      <c r="Q125" s="60" t="s">
        <v>118</v>
      </c>
      <c r="R125" s="60" t="s">
        <v>119</v>
      </c>
      <c r="S125" s="60" t="s">
        <v>120</v>
      </c>
      <c r="T125" s="61" t="s">
        <v>121</v>
      </c>
    </row>
    <row r="126" spans="2:63" s="1" customFormat="1" ht="22.9" customHeight="1">
      <c r="B126" s="32"/>
      <c r="C126" s="64" t="s">
        <v>122</v>
      </c>
      <c r="J126" s="120">
        <f>BK126</f>
        <v>0</v>
      </c>
      <c r="L126" s="32"/>
      <c r="M126" s="62"/>
      <c r="N126" s="53"/>
      <c r="O126" s="53"/>
      <c r="P126" s="121">
        <f>P127+P332+P360</f>
        <v>0</v>
      </c>
      <c r="Q126" s="53"/>
      <c r="R126" s="121">
        <f>R127+R332+R360</f>
        <v>12.403479320000001</v>
      </c>
      <c r="S126" s="53"/>
      <c r="T126" s="122">
        <f>T127+T332+T360</f>
        <v>0.27279999999999999</v>
      </c>
      <c r="AT126" s="17" t="s">
        <v>71</v>
      </c>
      <c r="AU126" s="17" t="s">
        <v>101</v>
      </c>
      <c r="BK126" s="123">
        <f>BK127+BK332+BK360</f>
        <v>0</v>
      </c>
    </row>
    <row r="127" spans="2:63" s="11" customFormat="1" ht="25.9" customHeight="1">
      <c r="B127" s="124"/>
      <c r="D127" s="125" t="s">
        <v>71</v>
      </c>
      <c r="E127" s="126" t="s">
        <v>123</v>
      </c>
      <c r="F127" s="126" t="s">
        <v>124</v>
      </c>
      <c r="I127" s="127"/>
      <c r="J127" s="128">
        <f>BK127</f>
        <v>0</v>
      </c>
      <c r="L127" s="124"/>
      <c r="M127" s="129"/>
      <c r="P127" s="130">
        <f>P128+P169+P193+P305+P328</f>
        <v>0</v>
      </c>
      <c r="R127" s="130">
        <f>R128+R169+R193+R305+R328</f>
        <v>12.329279320000001</v>
      </c>
      <c r="T127" s="131">
        <f>T128+T169+T193+T305+T328</f>
        <v>0.27279999999999999</v>
      </c>
      <c r="AR127" s="125" t="s">
        <v>80</v>
      </c>
      <c r="AT127" s="132" t="s">
        <v>71</v>
      </c>
      <c r="AU127" s="132" t="s">
        <v>72</v>
      </c>
      <c r="AY127" s="125" t="s">
        <v>125</v>
      </c>
      <c r="BK127" s="133">
        <f>BK128+BK169+BK193+BK305+BK328</f>
        <v>0</v>
      </c>
    </row>
    <row r="128" spans="2:63" s="11" customFormat="1" ht="22.9" customHeight="1">
      <c r="B128" s="124"/>
      <c r="D128" s="125" t="s">
        <v>71</v>
      </c>
      <c r="E128" s="134" t="s">
        <v>80</v>
      </c>
      <c r="F128" s="134" t="s">
        <v>126</v>
      </c>
      <c r="I128" s="127"/>
      <c r="J128" s="135">
        <f>BK128</f>
        <v>0</v>
      </c>
      <c r="L128" s="124"/>
      <c r="M128" s="129"/>
      <c r="P128" s="130">
        <f>SUM(P129:P168)</f>
        <v>0</v>
      </c>
      <c r="R128" s="130">
        <f>SUM(R129:R168)</f>
        <v>0.21607999999999999</v>
      </c>
      <c r="T128" s="131">
        <f>SUM(T129:T168)</f>
        <v>0</v>
      </c>
      <c r="AR128" s="125" t="s">
        <v>80</v>
      </c>
      <c r="AT128" s="132" t="s">
        <v>71</v>
      </c>
      <c r="AU128" s="132" t="s">
        <v>80</v>
      </c>
      <c r="AY128" s="125" t="s">
        <v>125</v>
      </c>
      <c r="BK128" s="133">
        <f>SUM(BK129:BK168)</f>
        <v>0</v>
      </c>
    </row>
    <row r="129" spans="2:65" s="1" customFormat="1" ht="16.5" customHeight="1">
      <c r="B129" s="136"/>
      <c r="C129" s="137" t="s">
        <v>80</v>
      </c>
      <c r="D129" s="137" t="s">
        <v>127</v>
      </c>
      <c r="E129" s="138" t="s">
        <v>643</v>
      </c>
      <c r="F129" s="139" t="s">
        <v>1352</v>
      </c>
      <c r="G129" s="140" t="s">
        <v>178</v>
      </c>
      <c r="H129" s="141">
        <v>8</v>
      </c>
      <c r="I129" s="142"/>
      <c r="J129" s="143">
        <f>ROUND(I129*H129,2)</f>
        <v>0</v>
      </c>
      <c r="K129" s="139" t="s">
        <v>131</v>
      </c>
      <c r="L129" s="32"/>
      <c r="M129" s="144" t="s">
        <v>1</v>
      </c>
      <c r="N129" s="145" t="s">
        <v>37</v>
      </c>
      <c r="P129" s="146">
        <f>O129*H129</f>
        <v>0</v>
      </c>
      <c r="Q129" s="146">
        <v>2.6980000000000001E-2</v>
      </c>
      <c r="R129" s="146">
        <f>Q129*H129</f>
        <v>0.21584</v>
      </c>
      <c r="S129" s="146">
        <v>0</v>
      </c>
      <c r="T129" s="147">
        <f>S129*H129</f>
        <v>0</v>
      </c>
      <c r="AR129" s="148" t="s">
        <v>132</v>
      </c>
      <c r="AT129" s="148" t="s">
        <v>127</v>
      </c>
      <c r="AU129" s="148" t="s">
        <v>82</v>
      </c>
      <c r="AY129" s="17" t="s">
        <v>125</v>
      </c>
      <c r="BE129" s="149">
        <f>IF(N129="základní",J129,0)</f>
        <v>0</v>
      </c>
      <c r="BF129" s="149">
        <f>IF(N129="snížená",J129,0)</f>
        <v>0</v>
      </c>
      <c r="BG129" s="149">
        <f>IF(N129="zákl. přenesená",J129,0)</f>
        <v>0</v>
      </c>
      <c r="BH129" s="149">
        <f>IF(N129="sníž. přenesená",J129,0)</f>
        <v>0</v>
      </c>
      <c r="BI129" s="149">
        <f>IF(N129="nulová",J129,0)</f>
        <v>0</v>
      </c>
      <c r="BJ129" s="17" t="s">
        <v>80</v>
      </c>
      <c r="BK129" s="149">
        <f>ROUND(I129*H129,2)</f>
        <v>0</v>
      </c>
      <c r="BL129" s="17" t="s">
        <v>132</v>
      </c>
      <c r="BM129" s="148" t="s">
        <v>82</v>
      </c>
    </row>
    <row r="130" spans="2:65" s="1" customFormat="1">
      <c r="B130" s="32"/>
      <c r="D130" s="150" t="s">
        <v>134</v>
      </c>
      <c r="F130" s="151" t="s">
        <v>646</v>
      </c>
      <c r="I130" s="152"/>
      <c r="L130" s="32"/>
      <c r="M130" s="153"/>
      <c r="T130" s="56"/>
      <c r="AT130" s="17" t="s">
        <v>134</v>
      </c>
      <c r="AU130" s="17" t="s">
        <v>82</v>
      </c>
    </row>
    <row r="131" spans="2:65" s="1" customFormat="1">
      <c r="B131" s="32"/>
      <c r="D131" s="154" t="s">
        <v>136</v>
      </c>
      <c r="F131" s="155" t="s">
        <v>1353</v>
      </c>
      <c r="I131" s="152"/>
      <c r="L131" s="32"/>
      <c r="M131" s="153"/>
      <c r="T131" s="56"/>
      <c r="AT131" s="17" t="s">
        <v>136</v>
      </c>
      <c r="AU131" s="17" t="s">
        <v>82</v>
      </c>
    </row>
    <row r="132" spans="2:65" s="14" customFormat="1">
      <c r="B132" s="181"/>
      <c r="D132" s="150" t="s">
        <v>140</v>
      </c>
      <c r="E132" s="182" t="s">
        <v>1</v>
      </c>
      <c r="F132" s="183" t="s">
        <v>1354</v>
      </c>
      <c r="H132" s="182" t="s">
        <v>1</v>
      </c>
      <c r="I132" s="184"/>
      <c r="L132" s="181"/>
      <c r="M132" s="185"/>
      <c r="T132" s="186"/>
      <c r="AT132" s="182" t="s">
        <v>140</v>
      </c>
      <c r="AU132" s="182" t="s">
        <v>82</v>
      </c>
      <c r="AV132" s="14" t="s">
        <v>80</v>
      </c>
      <c r="AW132" s="14" t="s">
        <v>29</v>
      </c>
      <c r="AX132" s="14" t="s">
        <v>72</v>
      </c>
      <c r="AY132" s="182" t="s">
        <v>125</v>
      </c>
    </row>
    <row r="133" spans="2:65" s="12" customFormat="1">
      <c r="B133" s="157"/>
      <c r="D133" s="150" t="s">
        <v>140</v>
      </c>
      <c r="E133" s="158" t="s">
        <v>1</v>
      </c>
      <c r="F133" s="159" t="s">
        <v>1355</v>
      </c>
      <c r="H133" s="160">
        <v>8</v>
      </c>
      <c r="I133" s="161"/>
      <c r="L133" s="157"/>
      <c r="M133" s="162"/>
      <c r="T133" s="163"/>
      <c r="AT133" s="158" t="s">
        <v>140</v>
      </c>
      <c r="AU133" s="158" t="s">
        <v>82</v>
      </c>
      <c r="AV133" s="12" t="s">
        <v>82</v>
      </c>
      <c r="AW133" s="12" t="s">
        <v>29</v>
      </c>
      <c r="AX133" s="12" t="s">
        <v>72</v>
      </c>
      <c r="AY133" s="158" t="s">
        <v>125</v>
      </c>
    </row>
    <row r="134" spans="2:65" s="13" customFormat="1">
      <c r="B134" s="164"/>
      <c r="D134" s="150" t="s">
        <v>140</v>
      </c>
      <c r="E134" s="165" t="s">
        <v>1</v>
      </c>
      <c r="F134" s="166" t="s">
        <v>142</v>
      </c>
      <c r="H134" s="167">
        <v>8</v>
      </c>
      <c r="I134" s="168"/>
      <c r="L134" s="164"/>
      <c r="M134" s="169"/>
      <c r="T134" s="170"/>
      <c r="AT134" s="165" t="s">
        <v>140</v>
      </c>
      <c r="AU134" s="165" t="s">
        <v>82</v>
      </c>
      <c r="AV134" s="13" t="s">
        <v>132</v>
      </c>
      <c r="AW134" s="13" t="s">
        <v>29</v>
      </c>
      <c r="AX134" s="13" t="s">
        <v>80</v>
      </c>
      <c r="AY134" s="165" t="s">
        <v>125</v>
      </c>
    </row>
    <row r="135" spans="2:65" s="1" customFormat="1" ht="16.5" customHeight="1">
      <c r="B135" s="136"/>
      <c r="C135" s="137" t="s">
        <v>82</v>
      </c>
      <c r="D135" s="137" t="s">
        <v>127</v>
      </c>
      <c r="E135" s="138" t="s">
        <v>1139</v>
      </c>
      <c r="F135" s="139" t="s">
        <v>1140</v>
      </c>
      <c r="G135" s="140" t="s">
        <v>1141</v>
      </c>
      <c r="H135" s="141">
        <v>8</v>
      </c>
      <c r="I135" s="142"/>
      <c r="J135" s="143">
        <f>ROUND(I135*H135,2)</f>
        <v>0</v>
      </c>
      <c r="K135" s="139" t="s">
        <v>131</v>
      </c>
      <c r="L135" s="32"/>
      <c r="M135" s="144" t="s">
        <v>1</v>
      </c>
      <c r="N135" s="145" t="s">
        <v>37</v>
      </c>
      <c r="P135" s="146">
        <f>O135*H135</f>
        <v>0</v>
      </c>
      <c r="Q135" s="146">
        <v>3.0000000000000001E-5</v>
      </c>
      <c r="R135" s="146">
        <f>Q135*H135</f>
        <v>2.4000000000000001E-4</v>
      </c>
      <c r="S135" s="146">
        <v>0</v>
      </c>
      <c r="T135" s="147">
        <f>S135*H135</f>
        <v>0</v>
      </c>
      <c r="AR135" s="148" t="s">
        <v>132</v>
      </c>
      <c r="AT135" s="148" t="s">
        <v>127</v>
      </c>
      <c r="AU135" s="148" t="s">
        <v>82</v>
      </c>
      <c r="AY135" s="17" t="s">
        <v>125</v>
      </c>
      <c r="BE135" s="149">
        <f>IF(N135="základní",J135,0)</f>
        <v>0</v>
      </c>
      <c r="BF135" s="149">
        <f>IF(N135="snížená",J135,0)</f>
        <v>0</v>
      </c>
      <c r="BG135" s="149">
        <f>IF(N135="zákl. přenesená",J135,0)</f>
        <v>0</v>
      </c>
      <c r="BH135" s="149">
        <f>IF(N135="sníž. přenesená",J135,0)</f>
        <v>0</v>
      </c>
      <c r="BI135" s="149">
        <f>IF(N135="nulová",J135,0)</f>
        <v>0</v>
      </c>
      <c r="BJ135" s="17" t="s">
        <v>80</v>
      </c>
      <c r="BK135" s="149">
        <f>ROUND(I135*H135,2)</f>
        <v>0</v>
      </c>
      <c r="BL135" s="17" t="s">
        <v>132</v>
      </c>
      <c r="BM135" s="148" t="s">
        <v>132</v>
      </c>
    </row>
    <row r="136" spans="2:65" s="1" customFormat="1">
      <c r="B136" s="32"/>
      <c r="D136" s="150" t="s">
        <v>134</v>
      </c>
      <c r="F136" s="151" t="s">
        <v>1143</v>
      </c>
      <c r="I136" s="152"/>
      <c r="L136" s="32"/>
      <c r="M136" s="153"/>
      <c r="T136" s="56"/>
      <c r="AT136" s="17" t="s">
        <v>134</v>
      </c>
      <c r="AU136" s="17" t="s">
        <v>82</v>
      </c>
    </row>
    <row r="137" spans="2:65" s="1" customFormat="1">
      <c r="B137" s="32"/>
      <c r="D137" s="154" t="s">
        <v>136</v>
      </c>
      <c r="F137" s="155" t="s">
        <v>1356</v>
      </c>
      <c r="I137" s="152"/>
      <c r="L137" s="32"/>
      <c r="M137" s="153"/>
      <c r="T137" s="56"/>
      <c r="AT137" s="17" t="s">
        <v>136</v>
      </c>
      <c r="AU137" s="17" t="s">
        <v>82</v>
      </c>
    </row>
    <row r="138" spans="2:65" s="12" customFormat="1">
      <c r="B138" s="157"/>
      <c r="D138" s="150" t="s">
        <v>140</v>
      </c>
      <c r="E138" s="158" t="s">
        <v>1</v>
      </c>
      <c r="F138" s="159" t="s">
        <v>191</v>
      </c>
      <c r="H138" s="160">
        <v>8</v>
      </c>
      <c r="I138" s="161"/>
      <c r="L138" s="157"/>
      <c r="M138" s="162"/>
      <c r="T138" s="163"/>
      <c r="AT138" s="158" t="s">
        <v>140</v>
      </c>
      <c r="AU138" s="158" t="s">
        <v>82</v>
      </c>
      <c r="AV138" s="12" t="s">
        <v>82</v>
      </c>
      <c r="AW138" s="12" t="s">
        <v>29</v>
      </c>
      <c r="AX138" s="12" t="s">
        <v>72</v>
      </c>
      <c r="AY138" s="158" t="s">
        <v>125</v>
      </c>
    </row>
    <row r="139" spans="2:65" s="13" customFormat="1">
      <c r="B139" s="164"/>
      <c r="D139" s="150" t="s">
        <v>140</v>
      </c>
      <c r="E139" s="165" t="s">
        <v>1</v>
      </c>
      <c r="F139" s="166" t="s">
        <v>142</v>
      </c>
      <c r="H139" s="167">
        <v>8</v>
      </c>
      <c r="I139" s="168"/>
      <c r="L139" s="164"/>
      <c r="M139" s="169"/>
      <c r="T139" s="170"/>
      <c r="AT139" s="165" t="s">
        <v>140</v>
      </c>
      <c r="AU139" s="165" t="s">
        <v>82</v>
      </c>
      <c r="AV139" s="13" t="s">
        <v>132</v>
      </c>
      <c r="AW139" s="13" t="s">
        <v>29</v>
      </c>
      <c r="AX139" s="13" t="s">
        <v>80</v>
      </c>
      <c r="AY139" s="165" t="s">
        <v>125</v>
      </c>
    </row>
    <row r="140" spans="2:65" s="1" customFormat="1" ht="24.2" customHeight="1">
      <c r="B140" s="136"/>
      <c r="C140" s="137" t="s">
        <v>149</v>
      </c>
      <c r="D140" s="137" t="s">
        <v>127</v>
      </c>
      <c r="E140" s="138" t="s">
        <v>1357</v>
      </c>
      <c r="F140" s="139" t="s">
        <v>1358</v>
      </c>
      <c r="G140" s="140" t="s">
        <v>194</v>
      </c>
      <c r="H140" s="141">
        <v>28.32</v>
      </c>
      <c r="I140" s="142"/>
      <c r="J140" s="143">
        <f>ROUND(I140*H140,2)</f>
        <v>0</v>
      </c>
      <c r="K140" s="139" t="s">
        <v>131</v>
      </c>
      <c r="L140" s="32"/>
      <c r="M140" s="144" t="s">
        <v>1</v>
      </c>
      <c r="N140" s="145" t="s">
        <v>37</v>
      </c>
      <c r="P140" s="146">
        <f>O140*H140</f>
        <v>0</v>
      </c>
      <c r="Q140" s="146">
        <v>0</v>
      </c>
      <c r="R140" s="146">
        <f>Q140*H140</f>
        <v>0</v>
      </c>
      <c r="S140" s="146">
        <v>0</v>
      </c>
      <c r="T140" s="147">
        <f>S140*H140</f>
        <v>0</v>
      </c>
      <c r="AR140" s="148" t="s">
        <v>132</v>
      </c>
      <c r="AT140" s="148" t="s">
        <v>127</v>
      </c>
      <c r="AU140" s="148" t="s">
        <v>82</v>
      </c>
      <c r="AY140" s="17" t="s">
        <v>125</v>
      </c>
      <c r="BE140" s="149">
        <f>IF(N140="základní",J140,0)</f>
        <v>0</v>
      </c>
      <c r="BF140" s="149">
        <f>IF(N140="snížená",J140,0)</f>
        <v>0</v>
      </c>
      <c r="BG140" s="149">
        <f>IF(N140="zákl. přenesená",J140,0)</f>
        <v>0</v>
      </c>
      <c r="BH140" s="149">
        <f>IF(N140="sníž. přenesená",J140,0)</f>
        <v>0</v>
      </c>
      <c r="BI140" s="149">
        <f>IF(N140="nulová",J140,0)</f>
        <v>0</v>
      </c>
      <c r="BJ140" s="17" t="s">
        <v>80</v>
      </c>
      <c r="BK140" s="149">
        <f>ROUND(I140*H140,2)</f>
        <v>0</v>
      </c>
      <c r="BL140" s="17" t="s">
        <v>132</v>
      </c>
      <c r="BM140" s="148" t="s">
        <v>175</v>
      </c>
    </row>
    <row r="141" spans="2:65" s="1" customFormat="1" ht="19.5">
      <c r="B141" s="32"/>
      <c r="D141" s="150" t="s">
        <v>134</v>
      </c>
      <c r="F141" s="151" t="s">
        <v>1359</v>
      </c>
      <c r="I141" s="152"/>
      <c r="L141" s="32"/>
      <c r="M141" s="153"/>
      <c r="T141" s="56"/>
      <c r="AT141" s="17" t="s">
        <v>134</v>
      </c>
      <c r="AU141" s="17" t="s">
        <v>82</v>
      </c>
    </row>
    <row r="142" spans="2:65" s="1" customFormat="1">
      <c r="B142" s="32"/>
      <c r="D142" s="154" t="s">
        <v>136</v>
      </c>
      <c r="F142" s="155" t="s">
        <v>1360</v>
      </c>
      <c r="I142" s="152"/>
      <c r="L142" s="32"/>
      <c r="M142" s="153"/>
      <c r="T142" s="56"/>
      <c r="AT142" s="17" t="s">
        <v>136</v>
      </c>
      <c r="AU142" s="17" t="s">
        <v>82</v>
      </c>
    </row>
    <row r="143" spans="2:65" s="14" customFormat="1">
      <c r="B143" s="181"/>
      <c r="D143" s="150" t="s">
        <v>140</v>
      </c>
      <c r="E143" s="182" t="s">
        <v>1</v>
      </c>
      <c r="F143" s="183" t="s">
        <v>1361</v>
      </c>
      <c r="H143" s="182" t="s">
        <v>1</v>
      </c>
      <c r="I143" s="184"/>
      <c r="L143" s="181"/>
      <c r="M143" s="185"/>
      <c r="T143" s="186"/>
      <c r="AT143" s="182" t="s">
        <v>140</v>
      </c>
      <c r="AU143" s="182" t="s">
        <v>82</v>
      </c>
      <c r="AV143" s="14" t="s">
        <v>80</v>
      </c>
      <c r="AW143" s="14" t="s">
        <v>29</v>
      </c>
      <c r="AX143" s="14" t="s">
        <v>72</v>
      </c>
      <c r="AY143" s="182" t="s">
        <v>125</v>
      </c>
    </row>
    <row r="144" spans="2:65" s="12" customFormat="1">
      <c r="B144" s="157"/>
      <c r="D144" s="150" t="s">
        <v>140</v>
      </c>
      <c r="E144" s="158" t="s">
        <v>1</v>
      </c>
      <c r="F144" s="159" t="s">
        <v>1362</v>
      </c>
      <c r="H144" s="160">
        <v>7.44</v>
      </c>
      <c r="I144" s="161"/>
      <c r="L144" s="157"/>
      <c r="M144" s="162"/>
      <c r="T144" s="163"/>
      <c r="AT144" s="158" t="s">
        <v>140</v>
      </c>
      <c r="AU144" s="158" t="s">
        <v>82</v>
      </c>
      <c r="AV144" s="12" t="s">
        <v>82</v>
      </c>
      <c r="AW144" s="12" t="s">
        <v>29</v>
      </c>
      <c r="AX144" s="12" t="s">
        <v>72</v>
      </c>
      <c r="AY144" s="158" t="s">
        <v>125</v>
      </c>
    </row>
    <row r="145" spans="2:65" s="14" customFormat="1">
      <c r="B145" s="181"/>
      <c r="D145" s="150" t="s">
        <v>140</v>
      </c>
      <c r="E145" s="182" t="s">
        <v>1</v>
      </c>
      <c r="F145" s="183" t="s">
        <v>1363</v>
      </c>
      <c r="H145" s="182" t="s">
        <v>1</v>
      </c>
      <c r="I145" s="184"/>
      <c r="L145" s="181"/>
      <c r="M145" s="185"/>
      <c r="T145" s="186"/>
      <c r="AT145" s="182" t="s">
        <v>140</v>
      </c>
      <c r="AU145" s="182" t="s">
        <v>82</v>
      </c>
      <c r="AV145" s="14" t="s">
        <v>80</v>
      </c>
      <c r="AW145" s="14" t="s">
        <v>29</v>
      </c>
      <c r="AX145" s="14" t="s">
        <v>72</v>
      </c>
      <c r="AY145" s="182" t="s">
        <v>125</v>
      </c>
    </row>
    <row r="146" spans="2:65" s="12" customFormat="1">
      <c r="B146" s="157"/>
      <c r="D146" s="150" t="s">
        <v>140</v>
      </c>
      <c r="E146" s="158" t="s">
        <v>1</v>
      </c>
      <c r="F146" s="159" t="s">
        <v>1364</v>
      </c>
      <c r="H146" s="160">
        <v>12.72</v>
      </c>
      <c r="I146" s="161"/>
      <c r="L146" s="157"/>
      <c r="M146" s="162"/>
      <c r="T146" s="163"/>
      <c r="AT146" s="158" t="s">
        <v>140</v>
      </c>
      <c r="AU146" s="158" t="s">
        <v>82</v>
      </c>
      <c r="AV146" s="12" t="s">
        <v>82</v>
      </c>
      <c r="AW146" s="12" t="s">
        <v>29</v>
      </c>
      <c r="AX146" s="12" t="s">
        <v>72</v>
      </c>
      <c r="AY146" s="158" t="s">
        <v>125</v>
      </c>
    </row>
    <row r="147" spans="2:65" s="12" customFormat="1">
      <c r="B147" s="157"/>
      <c r="D147" s="150" t="s">
        <v>140</v>
      </c>
      <c r="E147" s="158" t="s">
        <v>1</v>
      </c>
      <c r="F147" s="159" t="s">
        <v>1365</v>
      </c>
      <c r="H147" s="160">
        <v>8.16</v>
      </c>
      <c r="I147" s="161"/>
      <c r="L147" s="157"/>
      <c r="M147" s="162"/>
      <c r="T147" s="163"/>
      <c r="AT147" s="158" t="s">
        <v>140</v>
      </c>
      <c r="AU147" s="158" t="s">
        <v>82</v>
      </c>
      <c r="AV147" s="12" t="s">
        <v>82</v>
      </c>
      <c r="AW147" s="12" t="s">
        <v>29</v>
      </c>
      <c r="AX147" s="12" t="s">
        <v>72</v>
      </c>
      <c r="AY147" s="158" t="s">
        <v>125</v>
      </c>
    </row>
    <row r="148" spans="2:65" s="13" customFormat="1">
      <c r="B148" s="164"/>
      <c r="D148" s="150" t="s">
        <v>140</v>
      </c>
      <c r="E148" s="165" t="s">
        <v>1</v>
      </c>
      <c r="F148" s="166" t="s">
        <v>142</v>
      </c>
      <c r="H148" s="167">
        <v>28.32</v>
      </c>
      <c r="I148" s="168"/>
      <c r="L148" s="164"/>
      <c r="M148" s="169"/>
      <c r="T148" s="170"/>
      <c r="AT148" s="165" t="s">
        <v>140</v>
      </c>
      <c r="AU148" s="165" t="s">
        <v>82</v>
      </c>
      <c r="AV148" s="13" t="s">
        <v>132</v>
      </c>
      <c r="AW148" s="13" t="s">
        <v>29</v>
      </c>
      <c r="AX148" s="13" t="s">
        <v>80</v>
      </c>
      <c r="AY148" s="165" t="s">
        <v>125</v>
      </c>
    </row>
    <row r="149" spans="2:65" s="1" customFormat="1" ht="21.75" customHeight="1">
      <c r="B149" s="136"/>
      <c r="C149" s="137" t="s">
        <v>132</v>
      </c>
      <c r="D149" s="137" t="s">
        <v>127</v>
      </c>
      <c r="E149" s="138" t="s">
        <v>1366</v>
      </c>
      <c r="F149" s="139" t="s">
        <v>1367</v>
      </c>
      <c r="G149" s="140" t="s">
        <v>194</v>
      </c>
      <c r="H149" s="141">
        <v>19.968</v>
      </c>
      <c r="I149" s="142"/>
      <c r="J149" s="143">
        <f>ROUND(I149*H149,2)</f>
        <v>0</v>
      </c>
      <c r="K149" s="139" t="s">
        <v>131</v>
      </c>
      <c r="L149" s="32"/>
      <c r="M149" s="144" t="s">
        <v>1</v>
      </c>
      <c r="N149" s="145" t="s">
        <v>37</v>
      </c>
      <c r="P149" s="146">
        <f>O149*H149</f>
        <v>0</v>
      </c>
      <c r="Q149" s="146">
        <v>0</v>
      </c>
      <c r="R149" s="146">
        <f>Q149*H149</f>
        <v>0</v>
      </c>
      <c r="S149" s="146">
        <v>0</v>
      </c>
      <c r="T149" s="147">
        <f>S149*H149</f>
        <v>0</v>
      </c>
      <c r="AR149" s="148" t="s">
        <v>132</v>
      </c>
      <c r="AT149" s="148" t="s">
        <v>127</v>
      </c>
      <c r="AU149" s="148" t="s">
        <v>82</v>
      </c>
      <c r="AY149" s="17" t="s">
        <v>125</v>
      </c>
      <c r="BE149" s="149">
        <f>IF(N149="základní",J149,0)</f>
        <v>0</v>
      </c>
      <c r="BF149" s="149">
        <f>IF(N149="snížená",J149,0)</f>
        <v>0</v>
      </c>
      <c r="BG149" s="149">
        <f>IF(N149="zákl. přenesená",J149,0)</f>
        <v>0</v>
      </c>
      <c r="BH149" s="149">
        <f>IF(N149="sníž. přenesená",J149,0)</f>
        <v>0</v>
      </c>
      <c r="BI149" s="149">
        <f>IF(N149="nulová",J149,0)</f>
        <v>0</v>
      </c>
      <c r="BJ149" s="17" t="s">
        <v>80</v>
      </c>
      <c r="BK149" s="149">
        <f>ROUND(I149*H149,2)</f>
        <v>0</v>
      </c>
      <c r="BL149" s="17" t="s">
        <v>132</v>
      </c>
      <c r="BM149" s="148" t="s">
        <v>191</v>
      </c>
    </row>
    <row r="150" spans="2:65" s="1" customFormat="1" ht="19.5">
      <c r="B150" s="32"/>
      <c r="D150" s="150" t="s">
        <v>134</v>
      </c>
      <c r="F150" s="151" t="s">
        <v>1368</v>
      </c>
      <c r="I150" s="152"/>
      <c r="L150" s="32"/>
      <c r="M150" s="153"/>
      <c r="T150" s="56"/>
      <c r="AT150" s="17" t="s">
        <v>134</v>
      </c>
      <c r="AU150" s="17" t="s">
        <v>82</v>
      </c>
    </row>
    <row r="151" spans="2:65" s="1" customFormat="1">
      <c r="B151" s="32"/>
      <c r="D151" s="154" t="s">
        <v>136</v>
      </c>
      <c r="F151" s="155" t="s">
        <v>1369</v>
      </c>
      <c r="I151" s="152"/>
      <c r="L151" s="32"/>
      <c r="M151" s="153"/>
      <c r="T151" s="56"/>
      <c r="AT151" s="17" t="s">
        <v>136</v>
      </c>
      <c r="AU151" s="17" t="s">
        <v>82</v>
      </c>
    </row>
    <row r="152" spans="2:65" s="14" customFormat="1">
      <c r="B152" s="181"/>
      <c r="D152" s="150" t="s">
        <v>140</v>
      </c>
      <c r="E152" s="182" t="s">
        <v>1</v>
      </c>
      <c r="F152" s="183" t="s">
        <v>1370</v>
      </c>
      <c r="H152" s="182" t="s">
        <v>1</v>
      </c>
      <c r="I152" s="184"/>
      <c r="L152" s="181"/>
      <c r="M152" s="185"/>
      <c r="T152" s="186"/>
      <c r="AT152" s="182" t="s">
        <v>140</v>
      </c>
      <c r="AU152" s="182" t="s">
        <v>82</v>
      </c>
      <c r="AV152" s="14" t="s">
        <v>80</v>
      </c>
      <c r="AW152" s="14" t="s">
        <v>29</v>
      </c>
      <c r="AX152" s="14" t="s">
        <v>72</v>
      </c>
      <c r="AY152" s="182" t="s">
        <v>125</v>
      </c>
    </row>
    <row r="153" spans="2:65" s="12" customFormat="1">
      <c r="B153" s="157"/>
      <c r="D153" s="150" t="s">
        <v>140</v>
      </c>
      <c r="E153" s="158" t="s">
        <v>1</v>
      </c>
      <c r="F153" s="159" t="s">
        <v>1362</v>
      </c>
      <c r="H153" s="160">
        <v>7.44</v>
      </c>
      <c r="I153" s="161"/>
      <c r="L153" s="157"/>
      <c r="M153" s="162"/>
      <c r="T153" s="163"/>
      <c r="AT153" s="158" t="s">
        <v>140</v>
      </c>
      <c r="AU153" s="158" t="s">
        <v>82</v>
      </c>
      <c r="AV153" s="12" t="s">
        <v>82</v>
      </c>
      <c r="AW153" s="12" t="s">
        <v>29</v>
      </c>
      <c r="AX153" s="12" t="s">
        <v>72</v>
      </c>
      <c r="AY153" s="158" t="s">
        <v>125</v>
      </c>
    </row>
    <row r="154" spans="2:65" s="14" customFormat="1">
      <c r="B154" s="181"/>
      <c r="D154" s="150" t="s">
        <v>140</v>
      </c>
      <c r="E154" s="182" t="s">
        <v>1</v>
      </c>
      <c r="F154" s="183" t="s">
        <v>1371</v>
      </c>
      <c r="H154" s="182" t="s">
        <v>1</v>
      </c>
      <c r="I154" s="184"/>
      <c r="L154" s="181"/>
      <c r="M154" s="185"/>
      <c r="T154" s="186"/>
      <c r="AT154" s="182" t="s">
        <v>140</v>
      </c>
      <c r="AU154" s="182" t="s">
        <v>82</v>
      </c>
      <c r="AV154" s="14" t="s">
        <v>80</v>
      </c>
      <c r="AW154" s="14" t="s">
        <v>29</v>
      </c>
      <c r="AX154" s="14" t="s">
        <v>72</v>
      </c>
      <c r="AY154" s="182" t="s">
        <v>125</v>
      </c>
    </row>
    <row r="155" spans="2:65" s="12" customFormat="1">
      <c r="B155" s="157"/>
      <c r="D155" s="150" t="s">
        <v>140</v>
      </c>
      <c r="E155" s="158" t="s">
        <v>1</v>
      </c>
      <c r="F155" s="159" t="s">
        <v>1372</v>
      </c>
      <c r="H155" s="160">
        <v>7.6319999999999997</v>
      </c>
      <c r="I155" s="161"/>
      <c r="L155" s="157"/>
      <c r="M155" s="162"/>
      <c r="T155" s="163"/>
      <c r="AT155" s="158" t="s">
        <v>140</v>
      </c>
      <c r="AU155" s="158" t="s">
        <v>82</v>
      </c>
      <c r="AV155" s="12" t="s">
        <v>82</v>
      </c>
      <c r="AW155" s="12" t="s">
        <v>29</v>
      </c>
      <c r="AX155" s="12" t="s">
        <v>72</v>
      </c>
      <c r="AY155" s="158" t="s">
        <v>125</v>
      </c>
    </row>
    <row r="156" spans="2:65" s="12" customFormat="1">
      <c r="B156" s="157"/>
      <c r="D156" s="150" t="s">
        <v>140</v>
      </c>
      <c r="E156" s="158" t="s">
        <v>1</v>
      </c>
      <c r="F156" s="159" t="s">
        <v>1373</v>
      </c>
      <c r="H156" s="160">
        <v>4.8959999999999999</v>
      </c>
      <c r="I156" s="161"/>
      <c r="L156" s="157"/>
      <c r="M156" s="162"/>
      <c r="T156" s="163"/>
      <c r="AT156" s="158" t="s">
        <v>140</v>
      </c>
      <c r="AU156" s="158" t="s">
        <v>82</v>
      </c>
      <c r="AV156" s="12" t="s">
        <v>82</v>
      </c>
      <c r="AW156" s="12" t="s">
        <v>29</v>
      </c>
      <c r="AX156" s="12" t="s">
        <v>72</v>
      </c>
      <c r="AY156" s="158" t="s">
        <v>125</v>
      </c>
    </row>
    <row r="157" spans="2:65" s="13" customFormat="1">
      <c r="B157" s="164"/>
      <c r="D157" s="150" t="s">
        <v>140</v>
      </c>
      <c r="E157" s="165" t="s">
        <v>1</v>
      </c>
      <c r="F157" s="166" t="s">
        <v>142</v>
      </c>
      <c r="H157" s="167">
        <v>19.968</v>
      </c>
      <c r="I157" s="168"/>
      <c r="L157" s="164"/>
      <c r="M157" s="169"/>
      <c r="T157" s="170"/>
      <c r="AT157" s="165" t="s">
        <v>140</v>
      </c>
      <c r="AU157" s="165" t="s">
        <v>82</v>
      </c>
      <c r="AV157" s="13" t="s">
        <v>132</v>
      </c>
      <c r="AW157" s="13" t="s">
        <v>29</v>
      </c>
      <c r="AX157" s="13" t="s">
        <v>80</v>
      </c>
      <c r="AY157" s="165" t="s">
        <v>125</v>
      </c>
    </row>
    <row r="158" spans="2:65" s="1" customFormat="1" ht="16.5" customHeight="1">
      <c r="B158" s="136"/>
      <c r="C158" s="137" t="s">
        <v>168</v>
      </c>
      <c r="D158" s="137" t="s">
        <v>127</v>
      </c>
      <c r="E158" s="138" t="s">
        <v>1374</v>
      </c>
      <c r="F158" s="139" t="s">
        <v>1375</v>
      </c>
      <c r="G158" s="140" t="s">
        <v>194</v>
      </c>
      <c r="H158" s="141">
        <v>6.2640000000000002</v>
      </c>
      <c r="I158" s="142"/>
      <c r="J158" s="143">
        <f>ROUND(I158*H158,2)</f>
        <v>0</v>
      </c>
      <c r="K158" s="139" t="s">
        <v>131</v>
      </c>
      <c r="L158" s="32"/>
      <c r="M158" s="144" t="s">
        <v>1</v>
      </c>
      <c r="N158" s="145" t="s">
        <v>37</v>
      </c>
      <c r="P158" s="146">
        <f>O158*H158</f>
        <v>0</v>
      </c>
      <c r="Q158" s="146">
        <v>0</v>
      </c>
      <c r="R158" s="146">
        <f>Q158*H158</f>
        <v>0</v>
      </c>
      <c r="S158" s="146">
        <v>0</v>
      </c>
      <c r="T158" s="147">
        <f>S158*H158</f>
        <v>0</v>
      </c>
      <c r="AR158" s="148" t="s">
        <v>132</v>
      </c>
      <c r="AT158" s="148" t="s">
        <v>127</v>
      </c>
      <c r="AU158" s="148" t="s">
        <v>82</v>
      </c>
      <c r="AY158" s="17" t="s">
        <v>125</v>
      </c>
      <c r="BE158" s="149">
        <f>IF(N158="základní",J158,0)</f>
        <v>0</v>
      </c>
      <c r="BF158" s="149">
        <f>IF(N158="snížená",J158,0)</f>
        <v>0</v>
      </c>
      <c r="BG158" s="149">
        <f>IF(N158="zákl. přenesená",J158,0)</f>
        <v>0</v>
      </c>
      <c r="BH158" s="149">
        <f>IF(N158="sníž. přenesená",J158,0)</f>
        <v>0</v>
      </c>
      <c r="BI158" s="149">
        <f>IF(N158="nulová",J158,0)</f>
        <v>0</v>
      </c>
      <c r="BJ158" s="17" t="s">
        <v>80</v>
      </c>
      <c r="BK158" s="149">
        <f>ROUND(I158*H158,2)</f>
        <v>0</v>
      </c>
      <c r="BL158" s="17" t="s">
        <v>132</v>
      </c>
      <c r="BM158" s="148" t="s">
        <v>209</v>
      </c>
    </row>
    <row r="159" spans="2:65" s="1" customFormat="1" ht="29.25">
      <c r="B159" s="32"/>
      <c r="D159" s="150" t="s">
        <v>134</v>
      </c>
      <c r="F159" s="151" t="s">
        <v>1376</v>
      </c>
      <c r="I159" s="152"/>
      <c r="L159" s="32"/>
      <c r="M159" s="153"/>
      <c r="T159" s="56"/>
      <c r="AT159" s="17" t="s">
        <v>134</v>
      </c>
      <c r="AU159" s="17" t="s">
        <v>82</v>
      </c>
    </row>
    <row r="160" spans="2:65" s="1" customFormat="1">
      <c r="B160" s="32"/>
      <c r="D160" s="154" t="s">
        <v>136</v>
      </c>
      <c r="F160" s="155" t="s">
        <v>1377</v>
      </c>
      <c r="I160" s="152"/>
      <c r="L160" s="32"/>
      <c r="M160" s="153"/>
      <c r="T160" s="56"/>
      <c r="AT160" s="17" t="s">
        <v>136</v>
      </c>
      <c r="AU160" s="17" t="s">
        <v>82</v>
      </c>
    </row>
    <row r="161" spans="2:65" s="14" customFormat="1">
      <c r="B161" s="181"/>
      <c r="D161" s="150" t="s">
        <v>140</v>
      </c>
      <c r="E161" s="182" t="s">
        <v>1</v>
      </c>
      <c r="F161" s="183" t="s">
        <v>1378</v>
      </c>
      <c r="H161" s="182" t="s">
        <v>1</v>
      </c>
      <c r="I161" s="184"/>
      <c r="L161" s="181"/>
      <c r="M161" s="185"/>
      <c r="T161" s="186"/>
      <c r="AT161" s="182" t="s">
        <v>140</v>
      </c>
      <c r="AU161" s="182" t="s">
        <v>82</v>
      </c>
      <c r="AV161" s="14" t="s">
        <v>80</v>
      </c>
      <c r="AW161" s="14" t="s">
        <v>29</v>
      </c>
      <c r="AX161" s="14" t="s">
        <v>72</v>
      </c>
      <c r="AY161" s="182" t="s">
        <v>125</v>
      </c>
    </row>
    <row r="162" spans="2:65" s="14" customFormat="1">
      <c r="B162" s="181"/>
      <c r="D162" s="150" t="s">
        <v>140</v>
      </c>
      <c r="E162" s="182" t="s">
        <v>1</v>
      </c>
      <c r="F162" s="183" t="s">
        <v>1379</v>
      </c>
      <c r="H162" s="182" t="s">
        <v>1</v>
      </c>
      <c r="I162" s="184"/>
      <c r="L162" s="181"/>
      <c r="M162" s="185"/>
      <c r="T162" s="186"/>
      <c r="AT162" s="182" t="s">
        <v>140</v>
      </c>
      <c r="AU162" s="182" t="s">
        <v>82</v>
      </c>
      <c r="AV162" s="14" t="s">
        <v>80</v>
      </c>
      <c r="AW162" s="14" t="s">
        <v>29</v>
      </c>
      <c r="AX162" s="14" t="s">
        <v>72</v>
      </c>
      <c r="AY162" s="182" t="s">
        <v>125</v>
      </c>
    </row>
    <row r="163" spans="2:65" s="12" customFormat="1">
      <c r="B163" s="157"/>
      <c r="D163" s="150" t="s">
        <v>140</v>
      </c>
      <c r="E163" s="158" t="s">
        <v>1</v>
      </c>
      <c r="F163" s="159" t="s">
        <v>1380</v>
      </c>
      <c r="H163" s="160">
        <v>3.8159999999999998</v>
      </c>
      <c r="I163" s="161"/>
      <c r="L163" s="157"/>
      <c r="M163" s="162"/>
      <c r="T163" s="163"/>
      <c r="AT163" s="158" t="s">
        <v>140</v>
      </c>
      <c r="AU163" s="158" t="s">
        <v>82</v>
      </c>
      <c r="AV163" s="12" t="s">
        <v>82</v>
      </c>
      <c r="AW163" s="12" t="s">
        <v>29</v>
      </c>
      <c r="AX163" s="12" t="s">
        <v>72</v>
      </c>
      <c r="AY163" s="158" t="s">
        <v>125</v>
      </c>
    </row>
    <row r="164" spans="2:65" s="12" customFormat="1">
      <c r="B164" s="157"/>
      <c r="D164" s="150" t="s">
        <v>140</v>
      </c>
      <c r="E164" s="158" t="s">
        <v>1</v>
      </c>
      <c r="F164" s="159" t="s">
        <v>1381</v>
      </c>
      <c r="H164" s="160">
        <v>2.448</v>
      </c>
      <c r="I164" s="161"/>
      <c r="L164" s="157"/>
      <c r="M164" s="162"/>
      <c r="T164" s="163"/>
      <c r="AT164" s="158" t="s">
        <v>140</v>
      </c>
      <c r="AU164" s="158" t="s">
        <v>82</v>
      </c>
      <c r="AV164" s="12" t="s">
        <v>82</v>
      </c>
      <c r="AW164" s="12" t="s">
        <v>29</v>
      </c>
      <c r="AX164" s="12" t="s">
        <v>72</v>
      </c>
      <c r="AY164" s="158" t="s">
        <v>125</v>
      </c>
    </row>
    <row r="165" spans="2:65" s="13" customFormat="1">
      <c r="B165" s="164"/>
      <c r="D165" s="150" t="s">
        <v>140</v>
      </c>
      <c r="E165" s="165" t="s">
        <v>1</v>
      </c>
      <c r="F165" s="166" t="s">
        <v>142</v>
      </c>
      <c r="H165" s="167">
        <v>6.2639999999999993</v>
      </c>
      <c r="I165" s="168"/>
      <c r="L165" s="164"/>
      <c r="M165" s="169"/>
      <c r="T165" s="170"/>
      <c r="AT165" s="165" t="s">
        <v>140</v>
      </c>
      <c r="AU165" s="165" t="s">
        <v>82</v>
      </c>
      <c r="AV165" s="13" t="s">
        <v>132</v>
      </c>
      <c r="AW165" s="13" t="s">
        <v>29</v>
      </c>
      <c r="AX165" s="13" t="s">
        <v>80</v>
      </c>
      <c r="AY165" s="165" t="s">
        <v>125</v>
      </c>
    </row>
    <row r="166" spans="2:65" s="1" customFormat="1" ht="16.5" customHeight="1">
      <c r="B166" s="136"/>
      <c r="C166" s="137" t="s">
        <v>175</v>
      </c>
      <c r="D166" s="137" t="s">
        <v>127</v>
      </c>
      <c r="E166" s="138" t="s">
        <v>1382</v>
      </c>
      <c r="F166" s="139" t="s">
        <v>1383</v>
      </c>
      <c r="G166" s="140" t="s">
        <v>194</v>
      </c>
      <c r="H166" s="141">
        <v>6.2640000000000002</v>
      </c>
      <c r="I166" s="142"/>
      <c r="J166" s="143">
        <f>ROUND(I166*H166,2)</f>
        <v>0</v>
      </c>
      <c r="K166" s="139" t="s">
        <v>131</v>
      </c>
      <c r="L166" s="32"/>
      <c r="M166" s="144" t="s">
        <v>1</v>
      </c>
      <c r="N166" s="145" t="s">
        <v>37</v>
      </c>
      <c r="P166" s="146">
        <f>O166*H166</f>
        <v>0</v>
      </c>
      <c r="Q166" s="146">
        <v>0</v>
      </c>
      <c r="R166" s="146">
        <f>Q166*H166</f>
        <v>0</v>
      </c>
      <c r="S166" s="146">
        <v>0</v>
      </c>
      <c r="T166" s="147">
        <f>S166*H166</f>
        <v>0</v>
      </c>
      <c r="AR166" s="148" t="s">
        <v>132</v>
      </c>
      <c r="AT166" s="148" t="s">
        <v>127</v>
      </c>
      <c r="AU166" s="148" t="s">
        <v>82</v>
      </c>
      <c r="AY166" s="17" t="s">
        <v>125</v>
      </c>
      <c r="BE166" s="149">
        <f>IF(N166="základní",J166,0)</f>
        <v>0</v>
      </c>
      <c r="BF166" s="149">
        <f>IF(N166="snížená",J166,0)</f>
        <v>0</v>
      </c>
      <c r="BG166" s="149">
        <f>IF(N166="zákl. přenesená",J166,0)</f>
        <v>0</v>
      </c>
      <c r="BH166" s="149">
        <f>IF(N166="sníž. přenesená",J166,0)</f>
        <v>0</v>
      </c>
      <c r="BI166" s="149">
        <f>IF(N166="nulová",J166,0)</f>
        <v>0</v>
      </c>
      <c r="BJ166" s="17" t="s">
        <v>80</v>
      </c>
      <c r="BK166" s="149">
        <f>ROUND(I166*H166,2)</f>
        <v>0</v>
      </c>
      <c r="BL166" s="17" t="s">
        <v>132</v>
      </c>
      <c r="BM166" s="148" t="s">
        <v>222</v>
      </c>
    </row>
    <row r="167" spans="2:65" s="1" customFormat="1" ht="29.25">
      <c r="B167" s="32"/>
      <c r="D167" s="150" t="s">
        <v>134</v>
      </c>
      <c r="F167" s="151" t="s">
        <v>1384</v>
      </c>
      <c r="I167" s="152"/>
      <c r="L167" s="32"/>
      <c r="M167" s="153"/>
      <c r="T167" s="56"/>
      <c r="AT167" s="17" t="s">
        <v>134</v>
      </c>
      <c r="AU167" s="17" t="s">
        <v>82</v>
      </c>
    </row>
    <row r="168" spans="2:65" s="1" customFormat="1">
      <c r="B168" s="32"/>
      <c r="D168" s="154" t="s">
        <v>136</v>
      </c>
      <c r="F168" s="155" t="s">
        <v>1385</v>
      </c>
      <c r="I168" s="152"/>
      <c r="L168" s="32"/>
      <c r="M168" s="153"/>
      <c r="T168" s="56"/>
      <c r="AT168" s="17" t="s">
        <v>136</v>
      </c>
      <c r="AU168" s="17" t="s">
        <v>82</v>
      </c>
    </row>
    <row r="169" spans="2:65" s="11" customFormat="1" ht="22.9" customHeight="1">
      <c r="B169" s="124"/>
      <c r="D169" s="125" t="s">
        <v>71</v>
      </c>
      <c r="E169" s="134" t="s">
        <v>132</v>
      </c>
      <c r="F169" s="134" t="s">
        <v>253</v>
      </c>
      <c r="I169" s="127"/>
      <c r="J169" s="135">
        <f>BK169</f>
        <v>0</v>
      </c>
      <c r="L169" s="124"/>
      <c r="M169" s="129"/>
      <c r="P169" s="130">
        <f>SUM(P170:P192)</f>
        <v>0</v>
      </c>
      <c r="R169" s="130">
        <f>SUM(R170:R192)</f>
        <v>10.790945820000001</v>
      </c>
      <c r="T169" s="131">
        <f>SUM(T170:T192)</f>
        <v>0</v>
      </c>
      <c r="AR169" s="125" t="s">
        <v>80</v>
      </c>
      <c r="AT169" s="132" t="s">
        <v>71</v>
      </c>
      <c r="AU169" s="132" t="s">
        <v>80</v>
      </c>
      <c r="AY169" s="125" t="s">
        <v>125</v>
      </c>
      <c r="BK169" s="133">
        <f>SUM(BK170:BK192)</f>
        <v>0</v>
      </c>
    </row>
    <row r="170" spans="2:65" s="1" customFormat="1" ht="16.5" customHeight="1">
      <c r="B170" s="136"/>
      <c r="C170" s="137" t="s">
        <v>184</v>
      </c>
      <c r="D170" s="137" t="s">
        <v>127</v>
      </c>
      <c r="E170" s="138" t="s">
        <v>1386</v>
      </c>
      <c r="F170" s="139" t="s">
        <v>1387</v>
      </c>
      <c r="G170" s="140" t="s">
        <v>194</v>
      </c>
      <c r="H170" s="141">
        <v>1.5660000000000001</v>
      </c>
      <c r="I170" s="142"/>
      <c r="J170" s="143">
        <f>ROUND(I170*H170,2)</f>
        <v>0</v>
      </c>
      <c r="K170" s="139" t="s">
        <v>131</v>
      </c>
      <c r="L170" s="32"/>
      <c r="M170" s="144" t="s">
        <v>1</v>
      </c>
      <c r="N170" s="145" t="s">
        <v>37</v>
      </c>
      <c r="P170" s="146">
        <f>O170*H170</f>
        <v>0</v>
      </c>
      <c r="Q170" s="146">
        <v>1.8907700000000001</v>
      </c>
      <c r="R170" s="146">
        <f>Q170*H170</f>
        <v>2.9609458200000001</v>
      </c>
      <c r="S170" s="146">
        <v>0</v>
      </c>
      <c r="T170" s="147">
        <f>S170*H170</f>
        <v>0</v>
      </c>
      <c r="AR170" s="148" t="s">
        <v>132</v>
      </c>
      <c r="AT170" s="148" t="s">
        <v>127</v>
      </c>
      <c r="AU170" s="148" t="s">
        <v>82</v>
      </c>
      <c r="AY170" s="17" t="s">
        <v>125</v>
      </c>
      <c r="BE170" s="149">
        <f>IF(N170="základní",J170,0)</f>
        <v>0</v>
      </c>
      <c r="BF170" s="149">
        <f>IF(N170="snížená",J170,0)</f>
        <v>0</v>
      </c>
      <c r="BG170" s="149">
        <f>IF(N170="zákl. přenesená",J170,0)</f>
        <v>0</v>
      </c>
      <c r="BH170" s="149">
        <f>IF(N170="sníž. přenesená",J170,0)</f>
        <v>0</v>
      </c>
      <c r="BI170" s="149">
        <f>IF(N170="nulová",J170,0)</f>
        <v>0</v>
      </c>
      <c r="BJ170" s="17" t="s">
        <v>80</v>
      </c>
      <c r="BK170" s="149">
        <f>ROUND(I170*H170,2)</f>
        <v>0</v>
      </c>
      <c r="BL170" s="17" t="s">
        <v>132</v>
      </c>
      <c r="BM170" s="148" t="s">
        <v>238</v>
      </c>
    </row>
    <row r="171" spans="2:65" s="1" customFormat="1">
      <c r="B171" s="32"/>
      <c r="D171" s="150" t="s">
        <v>134</v>
      </c>
      <c r="F171" s="151" t="s">
        <v>1388</v>
      </c>
      <c r="I171" s="152"/>
      <c r="L171" s="32"/>
      <c r="M171" s="153"/>
      <c r="T171" s="56"/>
      <c r="AT171" s="17" t="s">
        <v>134</v>
      </c>
      <c r="AU171" s="17" t="s">
        <v>82</v>
      </c>
    </row>
    <row r="172" spans="2:65" s="1" customFormat="1">
      <c r="B172" s="32"/>
      <c r="D172" s="154" t="s">
        <v>136</v>
      </c>
      <c r="F172" s="155" t="s">
        <v>1389</v>
      </c>
      <c r="I172" s="152"/>
      <c r="L172" s="32"/>
      <c r="M172" s="153"/>
      <c r="T172" s="56"/>
      <c r="AT172" s="17" t="s">
        <v>136</v>
      </c>
      <c r="AU172" s="17" t="s">
        <v>82</v>
      </c>
    </row>
    <row r="173" spans="2:65" s="14" customFormat="1">
      <c r="B173" s="181"/>
      <c r="D173" s="150" t="s">
        <v>140</v>
      </c>
      <c r="E173" s="182" t="s">
        <v>1</v>
      </c>
      <c r="F173" s="183" t="s">
        <v>1390</v>
      </c>
      <c r="H173" s="182" t="s">
        <v>1</v>
      </c>
      <c r="I173" s="184"/>
      <c r="L173" s="181"/>
      <c r="M173" s="185"/>
      <c r="T173" s="186"/>
      <c r="AT173" s="182" t="s">
        <v>140</v>
      </c>
      <c r="AU173" s="182" t="s">
        <v>82</v>
      </c>
      <c r="AV173" s="14" t="s">
        <v>80</v>
      </c>
      <c r="AW173" s="14" t="s">
        <v>29</v>
      </c>
      <c r="AX173" s="14" t="s">
        <v>72</v>
      </c>
      <c r="AY173" s="182" t="s">
        <v>125</v>
      </c>
    </row>
    <row r="174" spans="2:65" s="12" customFormat="1">
      <c r="B174" s="157"/>
      <c r="D174" s="150" t="s">
        <v>140</v>
      </c>
      <c r="E174" s="158" t="s">
        <v>1</v>
      </c>
      <c r="F174" s="159" t="s">
        <v>1391</v>
      </c>
      <c r="H174" s="160">
        <v>0.95399999999999996</v>
      </c>
      <c r="I174" s="161"/>
      <c r="L174" s="157"/>
      <c r="M174" s="162"/>
      <c r="T174" s="163"/>
      <c r="AT174" s="158" t="s">
        <v>140</v>
      </c>
      <c r="AU174" s="158" t="s">
        <v>82</v>
      </c>
      <c r="AV174" s="12" t="s">
        <v>82</v>
      </c>
      <c r="AW174" s="12" t="s">
        <v>29</v>
      </c>
      <c r="AX174" s="12" t="s">
        <v>72</v>
      </c>
      <c r="AY174" s="158" t="s">
        <v>125</v>
      </c>
    </row>
    <row r="175" spans="2:65" s="12" customFormat="1">
      <c r="B175" s="157"/>
      <c r="D175" s="150" t="s">
        <v>140</v>
      </c>
      <c r="E175" s="158" t="s">
        <v>1</v>
      </c>
      <c r="F175" s="159" t="s">
        <v>1392</v>
      </c>
      <c r="H175" s="160">
        <v>0.61199999999999999</v>
      </c>
      <c r="I175" s="161"/>
      <c r="L175" s="157"/>
      <c r="M175" s="162"/>
      <c r="T175" s="163"/>
      <c r="AT175" s="158" t="s">
        <v>140</v>
      </c>
      <c r="AU175" s="158" t="s">
        <v>82</v>
      </c>
      <c r="AV175" s="12" t="s">
        <v>82</v>
      </c>
      <c r="AW175" s="12" t="s">
        <v>29</v>
      </c>
      <c r="AX175" s="12" t="s">
        <v>72</v>
      </c>
      <c r="AY175" s="158" t="s">
        <v>125</v>
      </c>
    </row>
    <row r="176" spans="2:65" s="13" customFormat="1">
      <c r="B176" s="164"/>
      <c r="D176" s="150" t="s">
        <v>140</v>
      </c>
      <c r="E176" s="165" t="s">
        <v>1</v>
      </c>
      <c r="F176" s="166" t="s">
        <v>142</v>
      </c>
      <c r="H176" s="167">
        <v>1.5659999999999998</v>
      </c>
      <c r="I176" s="168"/>
      <c r="L176" s="164"/>
      <c r="M176" s="169"/>
      <c r="T176" s="170"/>
      <c r="AT176" s="165" t="s">
        <v>140</v>
      </c>
      <c r="AU176" s="165" t="s">
        <v>82</v>
      </c>
      <c r="AV176" s="13" t="s">
        <v>132</v>
      </c>
      <c r="AW176" s="13" t="s">
        <v>29</v>
      </c>
      <c r="AX176" s="13" t="s">
        <v>80</v>
      </c>
      <c r="AY176" s="165" t="s">
        <v>125</v>
      </c>
    </row>
    <row r="177" spans="2:65" s="1" customFormat="1" ht="16.5" customHeight="1">
      <c r="B177" s="136"/>
      <c r="C177" s="171" t="s">
        <v>191</v>
      </c>
      <c r="D177" s="171" t="s">
        <v>217</v>
      </c>
      <c r="E177" s="172" t="s">
        <v>1393</v>
      </c>
      <c r="F177" s="173" t="s">
        <v>1394</v>
      </c>
      <c r="G177" s="174" t="s">
        <v>530</v>
      </c>
      <c r="H177" s="175">
        <v>1.5660000000000001</v>
      </c>
      <c r="I177" s="176"/>
      <c r="J177" s="177">
        <f>ROUND(I177*H177,2)</f>
        <v>0</v>
      </c>
      <c r="K177" s="173" t="s">
        <v>131</v>
      </c>
      <c r="L177" s="178"/>
      <c r="M177" s="179" t="s">
        <v>1</v>
      </c>
      <c r="N177" s="180" t="s">
        <v>37</v>
      </c>
      <c r="P177" s="146">
        <f>O177*H177</f>
        <v>0</v>
      </c>
      <c r="Q177" s="146">
        <v>1</v>
      </c>
      <c r="R177" s="146">
        <f>Q177*H177</f>
        <v>1.5660000000000001</v>
      </c>
      <c r="S177" s="146">
        <v>0</v>
      </c>
      <c r="T177" s="147">
        <f>S177*H177</f>
        <v>0</v>
      </c>
      <c r="AR177" s="148" t="s">
        <v>191</v>
      </c>
      <c r="AT177" s="148" t="s">
        <v>217</v>
      </c>
      <c r="AU177" s="148" t="s">
        <v>82</v>
      </c>
      <c r="AY177" s="17" t="s">
        <v>125</v>
      </c>
      <c r="BE177" s="149">
        <f>IF(N177="základní",J177,0)</f>
        <v>0</v>
      </c>
      <c r="BF177" s="149">
        <f>IF(N177="snížená",J177,0)</f>
        <v>0</v>
      </c>
      <c r="BG177" s="149">
        <f>IF(N177="zákl. přenesená",J177,0)</f>
        <v>0</v>
      </c>
      <c r="BH177" s="149">
        <f>IF(N177="sníž. přenesená",J177,0)</f>
        <v>0</v>
      </c>
      <c r="BI177" s="149">
        <f>IF(N177="nulová",J177,0)</f>
        <v>0</v>
      </c>
      <c r="BJ177" s="17" t="s">
        <v>80</v>
      </c>
      <c r="BK177" s="149">
        <f>ROUND(I177*H177,2)</f>
        <v>0</v>
      </c>
      <c r="BL177" s="17" t="s">
        <v>132</v>
      </c>
      <c r="BM177" s="148" t="s">
        <v>255</v>
      </c>
    </row>
    <row r="178" spans="2:65" s="1" customFormat="1">
      <c r="B178" s="32"/>
      <c r="D178" s="150" t="s">
        <v>134</v>
      </c>
      <c r="F178" s="151" t="s">
        <v>1394</v>
      </c>
      <c r="I178" s="152"/>
      <c r="L178" s="32"/>
      <c r="M178" s="153"/>
      <c r="T178" s="56"/>
      <c r="AT178" s="17" t="s">
        <v>134</v>
      </c>
      <c r="AU178" s="17" t="s">
        <v>82</v>
      </c>
    </row>
    <row r="179" spans="2:65" s="1" customFormat="1" ht="16.5" customHeight="1">
      <c r="B179" s="136"/>
      <c r="C179" s="171" t="s">
        <v>200</v>
      </c>
      <c r="D179" s="171" t="s">
        <v>217</v>
      </c>
      <c r="E179" s="172" t="s">
        <v>1395</v>
      </c>
      <c r="F179" s="173" t="s">
        <v>1396</v>
      </c>
      <c r="G179" s="174" t="s">
        <v>530</v>
      </c>
      <c r="H179" s="175">
        <v>6.2640000000000002</v>
      </c>
      <c r="I179" s="176"/>
      <c r="J179" s="177">
        <f>ROUND(I179*H179,2)</f>
        <v>0</v>
      </c>
      <c r="K179" s="173" t="s">
        <v>131</v>
      </c>
      <c r="L179" s="178"/>
      <c r="M179" s="179" t="s">
        <v>1</v>
      </c>
      <c r="N179" s="180" t="s">
        <v>37</v>
      </c>
      <c r="P179" s="146">
        <f>O179*H179</f>
        <v>0</v>
      </c>
      <c r="Q179" s="146">
        <v>1</v>
      </c>
      <c r="R179" s="146">
        <f>Q179*H179</f>
        <v>6.2640000000000002</v>
      </c>
      <c r="S179" s="146">
        <v>0</v>
      </c>
      <c r="T179" s="147">
        <f>S179*H179</f>
        <v>0</v>
      </c>
      <c r="AR179" s="148" t="s">
        <v>191</v>
      </c>
      <c r="AT179" s="148" t="s">
        <v>217</v>
      </c>
      <c r="AU179" s="148" t="s">
        <v>82</v>
      </c>
      <c r="AY179" s="17" t="s">
        <v>125</v>
      </c>
      <c r="BE179" s="149">
        <f>IF(N179="základní",J179,0)</f>
        <v>0</v>
      </c>
      <c r="BF179" s="149">
        <f>IF(N179="snížená",J179,0)</f>
        <v>0</v>
      </c>
      <c r="BG179" s="149">
        <f>IF(N179="zákl. přenesená",J179,0)</f>
        <v>0</v>
      </c>
      <c r="BH179" s="149">
        <f>IF(N179="sníž. přenesená",J179,0)</f>
        <v>0</v>
      </c>
      <c r="BI179" s="149">
        <f>IF(N179="nulová",J179,0)</f>
        <v>0</v>
      </c>
      <c r="BJ179" s="17" t="s">
        <v>80</v>
      </c>
      <c r="BK179" s="149">
        <f>ROUND(I179*H179,2)</f>
        <v>0</v>
      </c>
      <c r="BL179" s="17" t="s">
        <v>132</v>
      </c>
      <c r="BM179" s="148" t="s">
        <v>270</v>
      </c>
    </row>
    <row r="180" spans="2:65" s="1" customFormat="1">
      <c r="B180" s="32"/>
      <c r="D180" s="150" t="s">
        <v>134</v>
      </c>
      <c r="F180" s="151" t="s">
        <v>1396</v>
      </c>
      <c r="I180" s="152"/>
      <c r="L180" s="32"/>
      <c r="M180" s="153"/>
      <c r="T180" s="56"/>
      <c r="AT180" s="17" t="s">
        <v>134</v>
      </c>
      <c r="AU180" s="17" t="s">
        <v>82</v>
      </c>
    </row>
    <row r="181" spans="2:65" s="1" customFormat="1" ht="16.5" customHeight="1">
      <c r="B181" s="136"/>
      <c r="C181" s="137" t="s">
        <v>209</v>
      </c>
      <c r="D181" s="137" t="s">
        <v>127</v>
      </c>
      <c r="E181" s="138" t="s">
        <v>1397</v>
      </c>
      <c r="F181" s="139" t="s">
        <v>1398</v>
      </c>
      <c r="G181" s="140" t="s">
        <v>194</v>
      </c>
      <c r="H181" s="141">
        <v>0.2</v>
      </c>
      <c r="I181" s="142"/>
      <c r="J181" s="143">
        <f>ROUND(I181*H181,2)</f>
        <v>0</v>
      </c>
      <c r="K181" s="139" t="s">
        <v>158</v>
      </c>
      <c r="L181" s="32"/>
      <c r="M181" s="144" t="s">
        <v>1</v>
      </c>
      <c r="N181" s="145" t="s">
        <v>37</v>
      </c>
      <c r="P181" s="146">
        <f>O181*H181</f>
        <v>0</v>
      </c>
      <c r="Q181" s="146">
        <v>0</v>
      </c>
      <c r="R181" s="146">
        <f>Q181*H181</f>
        <v>0</v>
      </c>
      <c r="S181" s="146">
        <v>0</v>
      </c>
      <c r="T181" s="147">
        <f>S181*H181</f>
        <v>0</v>
      </c>
      <c r="AR181" s="148" t="s">
        <v>132</v>
      </c>
      <c r="AT181" s="148" t="s">
        <v>127</v>
      </c>
      <c r="AU181" s="148" t="s">
        <v>82</v>
      </c>
      <c r="AY181" s="17" t="s">
        <v>125</v>
      </c>
      <c r="BE181" s="149">
        <f>IF(N181="základní",J181,0)</f>
        <v>0</v>
      </c>
      <c r="BF181" s="149">
        <f>IF(N181="snížená",J181,0)</f>
        <v>0</v>
      </c>
      <c r="BG181" s="149">
        <f>IF(N181="zákl. přenesená",J181,0)</f>
        <v>0</v>
      </c>
      <c r="BH181" s="149">
        <f>IF(N181="sníž. přenesená",J181,0)</f>
        <v>0</v>
      </c>
      <c r="BI181" s="149">
        <f>IF(N181="nulová",J181,0)</f>
        <v>0</v>
      </c>
      <c r="BJ181" s="17" t="s">
        <v>80</v>
      </c>
      <c r="BK181" s="149">
        <f>ROUND(I181*H181,2)</f>
        <v>0</v>
      </c>
      <c r="BL181" s="17" t="s">
        <v>132</v>
      </c>
      <c r="BM181" s="148" t="s">
        <v>286</v>
      </c>
    </row>
    <row r="182" spans="2:65" s="1" customFormat="1">
      <c r="B182" s="32"/>
      <c r="D182" s="150" t="s">
        <v>134</v>
      </c>
      <c r="F182" s="151" t="s">
        <v>1399</v>
      </c>
      <c r="I182" s="152"/>
      <c r="L182" s="32"/>
      <c r="M182" s="153"/>
      <c r="T182" s="56"/>
      <c r="AT182" s="17" t="s">
        <v>134</v>
      </c>
      <c r="AU182" s="17" t="s">
        <v>82</v>
      </c>
    </row>
    <row r="183" spans="2:65" s="1" customFormat="1">
      <c r="B183" s="32"/>
      <c r="D183" s="154" t="s">
        <v>136</v>
      </c>
      <c r="F183" s="155" t="s">
        <v>1400</v>
      </c>
      <c r="I183" s="152"/>
      <c r="L183" s="32"/>
      <c r="M183" s="153"/>
      <c r="T183" s="56"/>
      <c r="AT183" s="17" t="s">
        <v>136</v>
      </c>
      <c r="AU183" s="17" t="s">
        <v>82</v>
      </c>
    </row>
    <row r="184" spans="2:65" s="14" customFormat="1">
      <c r="B184" s="181"/>
      <c r="D184" s="150" t="s">
        <v>140</v>
      </c>
      <c r="E184" s="182" t="s">
        <v>1</v>
      </c>
      <c r="F184" s="183" t="s">
        <v>1401</v>
      </c>
      <c r="H184" s="182" t="s">
        <v>1</v>
      </c>
      <c r="I184" s="184"/>
      <c r="L184" s="181"/>
      <c r="M184" s="185"/>
      <c r="T184" s="186"/>
      <c r="AT184" s="182" t="s">
        <v>140</v>
      </c>
      <c r="AU184" s="182" t="s">
        <v>82</v>
      </c>
      <c r="AV184" s="14" t="s">
        <v>80</v>
      </c>
      <c r="AW184" s="14" t="s">
        <v>29</v>
      </c>
      <c r="AX184" s="14" t="s">
        <v>72</v>
      </c>
      <c r="AY184" s="182" t="s">
        <v>125</v>
      </c>
    </row>
    <row r="185" spans="2:65" s="12" customFormat="1">
      <c r="B185" s="157"/>
      <c r="D185" s="150" t="s">
        <v>140</v>
      </c>
      <c r="E185" s="158" t="s">
        <v>1</v>
      </c>
      <c r="F185" s="159" t="s">
        <v>1402</v>
      </c>
      <c r="H185" s="160">
        <v>0.2</v>
      </c>
      <c r="I185" s="161"/>
      <c r="L185" s="157"/>
      <c r="M185" s="162"/>
      <c r="T185" s="163"/>
      <c r="AT185" s="158" t="s">
        <v>140</v>
      </c>
      <c r="AU185" s="158" t="s">
        <v>82</v>
      </c>
      <c r="AV185" s="12" t="s">
        <v>82</v>
      </c>
      <c r="AW185" s="12" t="s">
        <v>29</v>
      </c>
      <c r="AX185" s="12" t="s">
        <v>72</v>
      </c>
      <c r="AY185" s="158" t="s">
        <v>125</v>
      </c>
    </row>
    <row r="186" spans="2:65" s="13" customFormat="1">
      <c r="B186" s="164"/>
      <c r="D186" s="150" t="s">
        <v>140</v>
      </c>
      <c r="E186" s="165" t="s">
        <v>1</v>
      </c>
      <c r="F186" s="166" t="s">
        <v>142</v>
      </c>
      <c r="H186" s="167">
        <v>0.2</v>
      </c>
      <c r="I186" s="168"/>
      <c r="L186" s="164"/>
      <c r="M186" s="169"/>
      <c r="T186" s="170"/>
      <c r="AT186" s="165" t="s">
        <v>140</v>
      </c>
      <c r="AU186" s="165" t="s">
        <v>82</v>
      </c>
      <c r="AV186" s="13" t="s">
        <v>132</v>
      </c>
      <c r="AW186" s="13" t="s">
        <v>29</v>
      </c>
      <c r="AX186" s="13" t="s">
        <v>80</v>
      </c>
      <c r="AY186" s="165" t="s">
        <v>125</v>
      </c>
    </row>
    <row r="187" spans="2:65" s="1" customFormat="1" ht="16.5" customHeight="1">
      <c r="B187" s="136"/>
      <c r="C187" s="137" t="s">
        <v>216</v>
      </c>
      <c r="D187" s="137" t="s">
        <v>127</v>
      </c>
      <c r="E187" s="138" t="s">
        <v>1403</v>
      </c>
      <c r="F187" s="139" t="s">
        <v>1404</v>
      </c>
      <c r="G187" s="140" t="s">
        <v>194</v>
      </c>
      <c r="H187" s="141">
        <v>0.125</v>
      </c>
      <c r="I187" s="142"/>
      <c r="J187" s="143">
        <f>ROUND(I187*H187,2)</f>
        <v>0</v>
      </c>
      <c r="K187" s="139" t="s">
        <v>158</v>
      </c>
      <c r="L187" s="32"/>
      <c r="M187" s="144" t="s">
        <v>1</v>
      </c>
      <c r="N187" s="145" t="s">
        <v>37</v>
      </c>
      <c r="P187" s="146">
        <f>O187*H187</f>
        <v>0</v>
      </c>
      <c r="Q187" s="146">
        <v>0</v>
      </c>
      <c r="R187" s="146">
        <f>Q187*H187</f>
        <v>0</v>
      </c>
      <c r="S187" s="146">
        <v>0</v>
      </c>
      <c r="T187" s="147">
        <f>S187*H187</f>
        <v>0</v>
      </c>
      <c r="AR187" s="148" t="s">
        <v>132</v>
      </c>
      <c r="AT187" s="148" t="s">
        <v>127</v>
      </c>
      <c r="AU187" s="148" t="s">
        <v>82</v>
      </c>
      <c r="AY187" s="17" t="s">
        <v>125</v>
      </c>
      <c r="BE187" s="149">
        <f>IF(N187="základní",J187,0)</f>
        <v>0</v>
      </c>
      <c r="BF187" s="149">
        <f>IF(N187="snížená",J187,0)</f>
        <v>0</v>
      </c>
      <c r="BG187" s="149">
        <f>IF(N187="zákl. přenesená",J187,0)</f>
        <v>0</v>
      </c>
      <c r="BH187" s="149">
        <f>IF(N187="sníž. přenesená",J187,0)</f>
        <v>0</v>
      </c>
      <c r="BI187" s="149">
        <f>IF(N187="nulová",J187,0)</f>
        <v>0</v>
      </c>
      <c r="BJ187" s="17" t="s">
        <v>80</v>
      </c>
      <c r="BK187" s="149">
        <f>ROUND(I187*H187,2)</f>
        <v>0</v>
      </c>
      <c r="BL187" s="17" t="s">
        <v>132</v>
      </c>
      <c r="BM187" s="148" t="s">
        <v>299</v>
      </c>
    </row>
    <row r="188" spans="2:65" s="1" customFormat="1">
      <c r="B188" s="32"/>
      <c r="D188" s="150" t="s">
        <v>134</v>
      </c>
      <c r="F188" s="151" t="s">
        <v>1405</v>
      </c>
      <c r="I188" s="152"/>
      <c r="L188" s="32"/>
      <c r="M188" s="153"/>
      <c r="T188" s="56"/>
      <c r="AT188" s="17" t="s">
        <v>134</v>
      </c>
      <c r="AU188" s="17" t="s">
        <v>82</v>
      </c>
    </row>
    <row r="189" spans="2:65" s="1" customFormat="1">
      <c r="B189" s="32"/>
      <c r="D189" s="154" t="s">
        <v>136</v>
      </c>
      <c r="F189" s="155" t="s">
        <v>1406</v>
      </c>
      <c r="I189" s="152"/>
      <c r="L189" s="32"/>
      <c r="M189" s="153"/>
      <c r="T189" s="56"/>
      <c r="AT189" s="17" t="s">
        <v>136</v>
      </c>
      <c r="AU189" s="17" t="s">
        <v>82</v>
      </c>
    </row>
    <row r="190" spans="2:65" s="14" customFormat="1">
      <c r="B190" s="181"/>
      <c r="D190" s="150" t="s">
        <v>140</v>
      </c>
      <c r="E190" s="182" t="s">
        <v>1</v>
      </c>
      <c r="F190" s="183" t="s">
        <v>1407</v>
      </c>
      <c r="H190" s="182" t="s">
        <v>1</v>
      </c>
      <c r="I190" s="184"/>
      <c r="L190" s="181"/>
      <c r="M190" s="185"/>
      <c r="T190" s="186"/>
      <c r="AT190" s="182" t="s">
        <v>140</v>
      </c>
      <c r="AU190" s="182" t="s">
        <v>82</v>
      </c>
      <c r="AV190" s="14" t="s">
        <v>80</v>
      </c>
      <c r="AW190" s="14" t="s">
        <v>29</v>
      </c>
      <c r="AX190" s="14" t="s">
        <v>72</v>
      </c>
      <c r="AY190" s="182" t="s">
        <v>125</v>
      </c>
    </row>
    <row r="191" spans="2:65" s="12" customFormat="1">
      <c r="B191" s="157"/>
      <c r="D191" s="150" t="s">
        <v>140</v>
      </c>
      <c r="E191" s="158" t="s">
        <v>1</v>
      </c>
      <c r="F191" s="159" t="s">
        <v>1408</v>
      </c>
      <c r="H191" s="160">
        <v>0.125</v>
      </c>
      <c r="I191" s="161"/>
      <c r="L191" s="157"/>
      <c r="M191" s="162"/>
      <c r="T191" s="163"/>
      <c r="AT191" s="158" t="s">
        <v>140</v>
      </c>
      <c r="AU191" s="158" t="s">
        <v>82</v>
      </c>
      <c r="AV191" s="12" t="s">
        <v>82</v>
      </c>
      <c r="AW191" s="12" t="s">
        <v>29</v>
      </c>
      <c r="AX191" s="12" t="s">
        <v>72</v>
      </c>
      <c r="AY191" s="158" t="s">
        <v>125</v>
      </c>
    </row>
    <row r="192" spans="2:65" s="13" customFormat="1">
      <c r="B192" s="164"/>
      <c r="D192" s="150" t="s">
        <v>140</v>
      </c>
      <c r="E192" s="165" t="s">
        <v>1</v>
      </c>
      <c r="F192" s="166" t="s">
        <v>142</v>
      </c>
      <c r="H192" s="167">
        <v>0.125</v>
      </c>
      <c r="I192" s="168"/>
      <c r="L192" s="164"/>
      <c r="M192" s="169"/>
      <c r="T192" s="170"/>
      <c r="AT192" s="165" t="s">
        <v>140</v>
      </c>
      <c r="AU192" s="165" t="s">
        <v>82</v>
      </c>
      <c r="AV192" s="13" t="s">
        <v>132</v>
      </c>
      <c r="AW192" s="13" t="s">
        <v>29</v>
      </c>
      <c r="AX192" s="13" t="s">
        <v>80</v>
      </c>
      <c r="AY192" s="165" t="s">
        <v>125</v>
      </c>
    </row>
    <row r="193" spans="2:65" s="11" customFormat="1" ht="22.9" customHeight="1">
      <c r="B193" s="124"/>
      <c r="D193" s="125" t="s">
        <v>71</v>
      </c>
      <c r="E193" s="134" t="s">
        <v>191</v>
      </c>
      <c r="F193" s="134" t="s">
        <v>374</v>
      </c>
      <c r="I193" s="127"/>
      <c r="J193" s="135">
        <f>BK193</f>
        <v>0</v>
      </c>
      <c r="L193" s="124"/>
      <c r="M193" s="129"/>
      <c r="P193" s="130">
        <f>SUM(P194:P304)</f>
        <v>0</v>
      </c>
      <c r="R193" s="130">
        <f>SUM(R194:R304)</f>
        <v>1.3217314999999998</v>
      </c>
      <c r="T193" s="131">
        <f>SUM(T194:T304)</f>
        <v>0.27279999999999999</v>
      </c>
      <c r="AR193" s="125" t="s">
        <v>80</v>
      </c>
      <c r="AT193" s="132" t="s">
        <v>71</v>
      </c>
      <c r="AU193" s="132" t="s">
        <v>80</v>
      </c>
      <c r="AY193" s="125" t="s">
        <v>125</v>
      </c>
      <c r="BK193" s="133">
        <f>SUM(BK194:BK304)</f>
        <v>0</v>
      </c>
    </row>
    <row r="194" spans="2:65" s="1" customFormat="1" ht="16.5" customHeight="1">
      <c r="B194" s="136"/>
      <c r="C194" s="137" t="s">
        <v>222</v>
      </c>
      <c r="D194" s="137" t="s">
        <v>127</v>
      </c>
      <c r="E194" s="138" t="s">
        <v>1409</v>
      </c>
      <c r="F194" s="139" t="s">
        <v>1410</v>
      </c>
      <c r="G194" s="140" t="s">
        <v>178</v>
      </c>
      <c r="H194" s="141">
        <v>6.2</v>
      </c>
      <c r="I194" s="142"/>
      <c r="J194" s="143">
        <f>ROUND(I194*H194,2)</f>
        <v>0</v>
      </c>
      <c r="K194" s="139" t="s">
        <v>131</v>
      </c>
      <c r="L194" s="32"/>
      <c r="M194" s="144" t="s">
        <v>1</v>
      </c>
      <c r="N194" s="145" t="s">
        <v>37</v>
      </c>
      <c r="P194" s="146">
        <f>O194*H194</f>
        <v>0</v>
      </c>
      <c r="Q194" s="146">
        <v>0</v>
      </c>
      <c r="R194" s="146">
        <f>Q194*H194</f>
        <v>0</v>
      </c>
      <c r="S194" s="146">
        <v>4.3999999999999997E-2</v>
      </c>
      <c r="T194" s="147">
        <f>S194*H194</f>
        <v>0.27279999999999999</v>
      </c>
      <c r="AR194" s="148" t="s">
        <v>132</v>
      </c>
      <c r="AT194" s="148" t="s">
        <v>127</v>
      </c>
      <c r="AU194" s="148" t="s">
        <v>82</v>
      </c>
      <c r="AY194" s="17" t="s">
        <v>125</v>
      </c>
      <c r="BE194" s="149">
        <f>IF(N194="základní",J194,0)</f>
        <v>0</v>
      </c>
      <c r="BF194" s="149">
        <f>IF(N194="snížená",J194,0)</f>
        <v>0</v>
      </c>
      <c r="BG194" s="149">
        <f>IF(N194="zákl. přenesená",J194,0)</f>
        <v>0</v>
      </c>
      <c r="BH194" s="149">
        <f>IF(N194="sníž. přenesená",J194,0)</f>
        <v>0</v>
      </c>
      <c r="BI194" s="149">
        <f>IF(N194="nulová",J194,0)</f>
        <v>0</v>
      </c>
      <c r="BJ194" s="17" t="s">
        <v>80</v>
      </c>
      <c r="BK194" s="149">
        <f>ROUND(I194*H194,2)</f>
        <v>0</v>
      </c>
      <c r="BL194" s="17" t="s">
        <v>132</v>
      </c>
      <c r="BM194" s="148" t="s">
        <v>311</v>
      </c>
    </row>
    <row r="195" spans="2:65" s="1" customFormat="1">
      <c r="B195" s="32"/>
      <c r="D195" s="150" t="s">
        <v>134</v>
      </c>
      <c r="F195" s="151" t="s">
        <v>1411</v>
      </c>
      <c r="I195" s="152"/>
      <c r="L195" s="32"/>
      <c r="M195" s="153"/>
      <c r="T195" s="56"/>
      <c r="AT195" s="17" t="s">
        <v>134</v>
      </c>
      <c r="AU195" s="17" t="s">
        <v>82</v>
      </c>
    </row>
    <row r="196" spans="2:65" s="1" customFormat="1">
      <c r="B196" s="32"/>
      <c r="D196" s="154" t="s">
        <v>136</v>
      </c>
      <c r="F196" s="155" t="s">
        <v>1412</v>
      </c>
      <c r="I196" s="152"/>
      <c r="L196" s="32"/>
      <c r="M196" s="153"/>
      <c r="T196" s="56"/>
      <c r="AT196" s="17" t="s">
        <v>136</v>
      </c>
      <c r="AU196" s="17" t="s">
        <v>82</v>
      </c>
    </row>
    <row r="197" spans="2:65" s="14" customFormat="1">
      <c r="B197" s="181"/>
      <c r="D197" s="150" t="s">
        <v>140</v>
      </c>
      <c r="E197" s="182" t="s">
        <v>1</v>
      </c>
      <c r="F197" s="183" t="s">
        <v>1413</v>
      </c>
      <c r="H197" s="182" t="s">
        <v>1</v>
      </c>
      <c r="I197" s="184"/>
      <c r="L197" s="181"/>
      <c r="M197" s="185"/>
      <c r="T197" s="186"/>
      <c r="AT197" s="182" t="s">
        <v>140</v>
      </c>
      <c r="AU197" s="182" t="s">
        <v>82</v>
      </c>
      <c r="AV197" s="14" t="s">
        <v>80</v>
      </c>
      <c r="AW197" s="14" t="s">
        <v>29</v>
      </c>
      <c r="AX197" s="14" t="s">
        <v>72</v>
      </c>
      <c r="AY197" s="182" t="s">
        <v>125</v>
      </c>
    </row>
    <row r="198" spans="2:65" s="12" customFormat="1">
      <c r="B198" s="157"/>
      <c r="D198" s="150" t="s">
        <v>140</v>
      </c>
      <c r="E198" s="158" t="s">
        <v>1</v>
      </c>
      <c r="F198" s="159" t="s">
        <v>1414</v>
      </c>
      <c r="H198" s="160">
        <v>6.2</v>
      </c>
      <c r="I198" s="161"/>
      <c r="L198" s="157"/>
      <c r="M198" s="162"/>
      <c r="T198" s="163"/>
      <c r="AT198" s="158" t="s">
        <v>140</v>
      </c>
      <c r="AU198" s="158" t="s">
        <v>82</v>
      </c>
      <c r="AV198" s="12" t="s">
        <v>82</v>
      </c>
      <c r="AW198" s="12" t="s">
        <v>29</v>
      </c>
      <c r="AX198" s="12" t="s">
        <v>72</v>
      </c>
      <c r="AY198" s="158" t="s">
        <v>125</v>
      </c>
    </row>
    <row r="199" spans="2:65" s="13" customFormat="1">
      <c r="B199" s="164"/>
      <c r="D199" s="150" t="s">
        <v>140</v>
      </c>
      <c r="E199" s="165" t="s">
        <v>1</v>
      </c>
      <c r="F199" s="166" t="s">
        <v>142</v>
      </c>
      <c r="H199" s="167">
        <v>6.2</v>
      </c>
      <c r="I199" s="168"/>
      <c r="L199" s="164"/>
      <c r="M199" s="169"/>
      <c r="T199" s="170"/>
      <c r="AT199" s="165" t="s">
        <v>140</v>
      </c>
      <c r="AU199" s="165" t="s">
        <v>82</v>
      </c>
      <c r="AV199" s="13" t="s">
        <v>132</v>
      </c>
      <c r="AW199" s="13" t="s">
        <v>29</v>
      </c>
      <c r="AX199" s="13" t="s">
        <v>80</v>
      </c>
      <c r="AY199" s="165" t="s">
        <v>125</v>
      </c>
    </row>
    <row r="200" spans="2:65" s="1" customFormat="1" ht="16.5" customHeight="1">
      <c r="B200" s="136"/>
      <c r="C200" s="137" t="s">
        <v>230</v>
      </c>
      <c r="D200" s="137" t="s">
        <v>127</v>
      </c>
      <c r="E200" s="138" t="s">
        <v>1415</v>
      </c>
      <c r="F200" s="139" t="s">
        <v>1416</v>
      </c>
      <c r="G200" s="140" t="s">
        <v>378</v>
      </c>
      <c r="H200" s="141">
        <v>2</v>
      </c>
      <c r="I200" s="142"/>
      <c r="J200" s="143">
        <f>ROUND(I200*H200,2)</f>
        <v>0</v>
      </c>
      <c r="K200" s="139" t="s">
        <v>131</v>
      </c>
      <c r="L200" s="32"/>
      <c r="M200" s="144" t="s">
        <v>1</v>
      </c>
      <c r="N200" s="145" t="s">
        <v>37</v>
      </c>
      <c r="P200" s="146">
        <f>O200*H200</f>
        <v>0</v>
      </c>
      <c r="Q200" s="146">
        <v>0</v>
      </c>
      <c r="R200" s="146">
        <f>Q200*H200</f>
        <v>0</v>
      </c>
      <c r="S200" s="146">
        <v>0</v>
      </c>
      <c r="T200" s="147">
        <f>S200*H200</f>
        <v>0</v>
      </c>
      <c r="AR200" s="148" t="s">
        <v>132</v>
      </c>
      <c r="AT200" s="148" t="s">
        <v>127</v>
      </c>
      <c r="AU200" s="148" t="s">
        <v>82</v>
      </c>
      <c r="AY200" s="17" t="s">
        <v>125</v>
      </c>
      <c r="BE200" s="149">
        <f>IF(N200="základní",J200,0)</f>
        <v>0</v>
      </c>
      <c r="BF200" s="149">
        <f>IF(N200="snížená",J200,0)</f>
        <v>0</v>
      </c>
      <c r="BG200" s="149">
        <f>IF(N200="zákl. přenesená",J200,0)</f>
        <v>0</v>
      </c>
      <c r="BH200" s="149">
        <f>IF(N200="sníž. přenesená",J200,0)</f>
        <v>0</v>
      </c>
      <c r="BI200" s="149">
        <f>IF(N200="nulová",J200,0)</f>
        <v>0</v>
      </c>
      <c r="BJ200" s="17" t="s">
        <v>80</v>
      </c>
      <c r="BK200" s="149">
        <f>ROUND(I200*H200,2)</f>
        <v>0</v>
      </c>
      <c r="BL200" s="17" t="s">
        <v>132</v>
      </c>
      <c r="BM200" s="148" t="s">
        <v>325</v>
      </c>
    </row>
    <row r="201" spans="2:65" s="1" customFormat="1">
      <c r="B201" s="32"/>
      <c r="D201" s="150" t="s">
        <v>134</v>
      </c>
      <c r="F201" s="151" t="s">
        <v>1417</v>
      </c>
      <c r="I201" s="152"/>
      <c r="L201" s="32"/>
      <c r="M201" s="153"/>
      <c r="T201" s="56"/>
      <c r="AT201" s="17" t="s">
        <v>134</v>
      </c>
      <c r="AU201" s="17" t="s">
        <v>82</v>
      </c>
    </row>
    <row r="202" spans="2:65" s="1" customFormat="1">
      <c r="B202" s="32"/>
      <c r="D202" s="154" t="s">
        <v>136</v>
      </c>
      <c r="F202" s="155" t="s">
        <v>1418</v>
      </c>
      <c r="I202" s="152"/>
      <c r="L202" s="32"/>
      <c r="M202" s="153"/>
      <c r="T202" s="56"/>
      <c r="AT202" s="17" t="s">
        <v>136</v>
      </c>
      <c r="AU202" s="17" t="s">
        <v>82</v>
      </c>
    </row>
    <row r="203" spans="2:65" s="12" customFormat="1">
      <c r="B203" s="157"/>
      <c r="D203" s="150" t="s">
        <v>140</v>
      </c>
      <c r="E203" s="158" t="s">
        <v>1</v>
      </c>
      <c r="F203" s="159" t="s">
        <v>82</v>
      </c>
      <c r="H203" s="160">
        <v>2</v>
      </c>
      <c r="I203" s="161"/>
      <c r="L203" s="157"/>
      <c r="M203" s="162"/>
      <c r="T203" s="163"/>
      <c r="AT203" s="158" t="s">
        <v>140</v>
      </c>
      <c r="AU203" s="158" t="s">
        <v>82</v>
      </c>
      <c r="AV203" s="12" t="s">
        <v>82</v>
      </c>
      <c r="AW203" s="12" t="s">
        <v>29</v>
      </c>
      <c r="AX203" s="12" t="s">
        <v>72</v>
      </c>
      <c r="AY203" s="158" t="s">
        <v>125</v>
      </c>
    </row>
    <row r="204" spans="2:65" s="13" customFormat="1">
      <c r="B204" s="164"/>
      <c r="D204" s="150" t="s">
        <v>140</v>
      </c>
      <c r="E204" s="165" t="s">
        <v>1</v>
      </c>
      <c r="F204" s="166" t="s">
        <v>142</v>
      </c>
      <c r="H204" s="167">
        <v>2</v>
      </c>
      <c r="I204" s="168"/>
      <c r="L204" s="164"/>
      <c r="M204" s="169"/>
      <c r="T204" s="170"/>
      <c r="AT204" s="165" t="s">
        <v>140</v>
      </c>
      <c r="AU204" s="165" t="s">
        <v>82</v>
      </c>
      <c r="AV204" s="13" t="s">
        <v>132</v>
      </c>
      <c r="AW204" s="13" t="s">
        <v>29</v>
      </c>
      <c r="AX204" s="13" t="s">
        <v>80</v>
      </c>
      <c r="AY204" s="165" t="s">
        <v>125</v>
      </c>
    </row>
    <row r="205" spans="2:65" s="1" customFormat="1" ht="16.5" customHeight="1">
      <c r="B205" s="136"/>
      <c r="C205" s="137" t="s">
        <v>238</v>
      </c>
      <c r="D205" s="137" t="s">
        <v>127</v>
      </c>
      <c r="E205" s="138" t="s">
        <v>1419</v>
      </c>
      <c r="F205" s="139" t="s">
        <v>1420</v>
      </c>
      <c r="G205" s="140" t="s">
        <v>178</v>
      </c>
      <c r="H205" s="141">
        <v>17.544</v>
      </c>
      <c r="I205" s="142"/>
      <c r="J205" s="143">
        <f>ROUND(I205*H205,2)</f>
        <v>0</v>
      </c>
      <c r="K205" s="139" t="s">
        <v>131</v>
      </c>
      <c r="L205" s="32"/>
      <c r="M205" s="144" t="s">
        <v>1</v>
      </c>
      <c r="N205" s="145" t="s">
        <v>37</v>
      </c>
      <c r="P205" s="146">
        <f>O205*H205</f>
        <v>0</v>
      </c>
      <c r="Q205" s="146">
        <v>0</v>
      </c>
      <c r="R205" s="146">
        <f>Q205*H205</f>
        <v>0</v>
      </c>
      <c r="S205" s="146">
        <v>0</v>
      </c>
      <c r="T205" s="147">
        <f>S205*H205</f>
        <v>0</v>
      </c>
      <c r="AR205" s="148" t="s">
        <v>132</v>
      </c>
      <c r="AT205" s="148" t="s">
        <v>127</v>
      </c>
      <c r="AU205" s="148" t="s">
        <v>82</v>
      </c>
      <c r="AY205" s="17" t="s">
        <v>125</v>
      </c>
      <c r="BE205" s="149">
        <f>IF(N205="základní",J205,0)</f>
        <v>0</v>
      </c>
      <c r="BF205" s="149">
        <f>IF(N205="snížená",J205,0)</f>
        <v>0</v>
      </c>
      <c r="BG205" s="149">
        <f>IF(N205="zákl. přenesená",J205,0)</f>
        <v>0</v>
      </c>
      <c r="BH205" s="149">
        <f>IF(N205="sníž. přenesená",J205,0)</f>
        <v>0</v>
      </c>
      <c r="BI205" s="149">
        <f>IF(N205="nulová",J205,0)</f>
        <v>0</v>
      </c>
      <c r="BJ205" s="17" t="s">
        <v>80</v>
      </c>
      <c r="BK205" s="149">
        <f>ROUND(I205*H205,2)</f>
        <v>0</v>
      </c>
      <c r="BL205" s="17" t="s">
        <v>132</v>
      </c>
      <c r="BM205" s="148" t="s">
        <v>335</v>
      </c>
    </row>
    <row r="206" spans="2:65" s="1" customFormat="1">
      <c r="B206" s="32"/>
      <c r="D206" s="150" t="s">
        <v>134</v>
      </c>
      <c r="F206" s="151" t="s">
        <v>1421</v>
      </c>
      <c r="I206" s="152"/>
      <c r="L206" s="32"/>
      <c r="M206" s="153"/>
      <c r="T206" s="56"/>
      <c r="AT206" s="17" t="s">
        <v>134</v>
      </c>
      <c r="AU206" s="17" t="s">
        <v>82</v>
      </c>
    </row>
    <row r="207" spans="2:65" s="1" customFormat="1">
      <c r="B207" s="32"/>
      <c r="D207" s="154" t="s">
        <v>136</v>
      </c>
      <c r="F207" s="155" t="s">
        <v>1422</v>
      </c>
      <c r="I207" s="152"/>
      <c r="L207" s="32"/>
      <c r="M207" s="153"/>
      <c r="T207" s="56"/>
      <c r="AT207" s="17" t="s">
        <v>136</v>
      </c>
      <c r="AU207" s="17" t="s">
        <v>82</v>
      </c>
    </row>
    <row r="208" spans="2:65" s="14" customFormat="1">
      <c r="B208" s="181"/>
      <c r="D208" s="150" t="s">
        <v>140</v>
      </c>
      <c r="E208" s="182" t="s">
        <v>1</v>
      </c>
      <c r="F208" s="183" t="s">
        <v>1423</v>
      </c>
      <c r="H208" s="182" t="s">
        <v>1</v>
      </c>
      <c r="I208" s="184"/>
      <c r="L208" s="181"/>
      <c r="M208" s="185"/>
      <c r="T208" s="186"/>
      <c r="AT208" s="182" t="s">
        <v>140</v>
      </c>
      <c r="AU208" s="182" t="s">
        <v>82</v>
      </c>
      <c r="AV208" s="14" t="s">
        <v>80</v>
      </c>
      <c r="AW208" s="14" t="s">
        <v>29</v>
      </c>
      <c r="AX208" s="14" t="s">
        <v>72</v>
      </c>
      <c r="AY208" s="182" t="s">
        <v>125</v>
      </c>
    </row>
    <row r="209" spans="2:65" s="14" customFormat="1">
      <c r="B209" s="181"/>
      <c r="D209" s="150" t="s">
        <v>140</v>
      </c>
      <c r="E209" s="182" t="s">
        <v>1</v>
      </c>
      <c r="F209" s="183" t="s">
        <v>1424</v>
      </c>
      <c r="H209" s="182" t="s">
        <v>1</v>
      </c>
      <c r="I209" s="184"/>
      <c r="L209" s="181"/>
      <c r="M209" s="185"/>
      <c r="T209" s="186"/>
      <c r="AT209" s="182" t="s">
        <v>140</v>
      </c>
      <c r="AU209" s="182" t="s">
        <v>82</v>
      </c>
      <c r="AV209" s="14" t="s">
        <v>80</v>
      </c>
      <c r="AW209" s="14" t="s">
        <v>29</v>
      </c>
      <c r="AX209" s="14" t="s">
        <v>72</v>
      </c>
      <c r="AY209" s="182" t="s">
        <v>125</v>
      </c>
    </row>
    <row r="210" spans="2:65" s="14" customFormat="1">
      <c r="B210" s="181"/>
      <c r="D210" s="150" t="s">
        <v>140</v>
      </c>
      <c r="E210" s="182" t="s">
        <v>1</v>
      </c>
      <c r="F210" s="183" t="s">
        <v>1425</v>
      </c>
      <c r="H210" s="182" t="s">
        <v>1</v>
      </c>
      <c r="I210" s="184"/>
      <c r="L210" s="181"/>
      <c r="M210" s="185"/>
      <c r="T210" s="186"/>
      <c r="AT210" s="182" t="s">
        <v>140</v>
      </c>
      <c r="AU210" s="182" t="s">
        <v>82</v>
      </c>
      <c r="AV210" s="14" t="s">
        <v>80</v>
      </c>
      <c r="AW210" s="14" t="s">
        <v>29</v>
      </c>
      <c r="AX210" s="14" t="s">
        <v>72</v>
      </c>
      <c r="AY210" s="182" t="s">
        <v>125</v>
      </c>
    </row>
    <row r="211" spans="2:65" s="12" customFormat="1">
      <c r="B211" s="157"/>
      <c r="D211" s="150" t="s">
        <v>140</v>
      </c>
      <c r="E211" s="158" t="s">
        <v>1</v>
      </c>
      <c r="F211" s="159" t="s">
        <v>1426</v>
      </c>
      <c r="H211" s="160">
        <v>5.7080000000000002</v>
      </c>
      <c r="I211" s="161"/>
      <c r="L211" s="157"/>
      <c r="M211" s="162"/>
      <c r="T211" s="163"/>
      <c r="AT211" s="158" t="s">
        <v>140</v>
      </c>
      <c r="AU211" s="158" t="s">
        <v>82</v>
      </c>
      <c r="AV211" s="12" t="s">
        <v>82</v>
      </c>
      <c r="AW211" s="12" t="s">
        <v>29</v>
      </c>
      <c r="AX211" s="12" t="s">
        <v>72</v>
      </c>
      <c r="AY211" s="158" t="s">
        <v>125</v>
      </c>
    </row>
    <row r="212" spans="2:65" s="14" customFormat="1">
      <c r="B212" s="181"/>
      <c r="D212" s="150" t="s">
        <v>140</v>
      </c>
      <c r="E212" s="182" t="s">
        <v>1</v>
      </c>
      <c r="F212" s="183" t="s">
        <v>1427</v>
      </c>
      <c r="H212" s="182" t="s">
        <v>1</v>
      </c>
      <c r="I212" s="184"/>
      <c r="L212" s="181"/>
      <c r="M212" s="185"/>
      <c r="T212" s="186"/>
      <c r="AT212" s="182" t="s">
        <v>140</v>
      </c>
      <c r="AU212" s="182" t="s">
        <v>82</v>
      </c>
      <c r="AV212" s="14" t="s">
        <v>80</v>
      </c>
      <c r="AW212" s="14" t="s">
        <v>29</v>
      </c>
      <c r="AX212" s="14" t="s">
        <v>72</v>
      </c>
      <c r="AY212" s="182" t="s">
        <v>125</v>
      </c>
    </row>
    <row r="213" spans="2:65" s="12" customFormat="1">
      <c r="B213" s="157"/>
      <c r="D213" s="150" t="s">
        <v>140</v>
      </c>
      <c r="E213" s="158" t="s">
        <v>1</v>
      </c>
      <c r="F213" s="159" t="s">
        <v>1428</v>
      </c>
      <c r="H213" s="160">
        <v>11.836</v>
      </c>
      <c r="I213" s="161"/>
      <c r="L213" s="157"/>
      <c r="M213" s="162"/>
      <c r="T213" s="163"/>
      <c r="AT213" s="158" t="s">
        <v>140</v>
      </c>
      <c r="AU213" s="158" t="s">
        <v>82</v>
      </c>
      <c r="AV213" s="12" t="s">
        <v>82</v>
      </c>
      <c r="AW213" s="12" t="s">
        <v>29</v>
      </c>
      <c r="AX213" s="12" t="s">
        <v>72</v>
      </c>
      <c r="AY213" s="158" t="s">
        <v>125</v>
      </c>
    </row>
    <row r="214" spans="2:65" s="13" customFormat="1">
      <c r="B214" s="164"/>
      <c r="D214" s="150" t="s">
        <v>140</v>
      </c>
      <c r="E214" s="165" t="s">
        <v>1</v>
      </c>
      <c r="F214" s="166" t="s">
        <v>142</v>
      </c>
      <c r="H214" s="167">
        <v>17.544</v>
      </c>
      <c r="I214" s="168"/>
      <c r="L214" s="164"/>
      <c r="M214" s="169"/>
      <c r="T214" s="170"/>
      <c r="AT214" s="165" t="s">
        <v>140</v>
      </c>
      <c r="AU214" s="165" t="s">
        <v>82</v>
      </c>
      <c r="AV214" s="13" t="s">
        <v>132</v>
      </c>
      <c r="AW214" s="13" t="s">
        <v>29</v>
      </c>
      <c r="AX214" s="13" t="s">
        <v>80</v>
      </c>
      <c r="AY214" s="165" t="s">
        <v>125</v>
      </c>
    </row>
    <row r="215" spans="2:65" s="1" customFormat="1" ht="16.5" customHeight="1">
      <c r="B215" s="136"/>
      <c r="C215" s="171" t="s">
        <v>8</v>
      </c>
      <c r="D215" s="171" t="s">
        <v>217</v>
      </c>
      <c r="E215" s="172" t="s">
        <v>1429</v>
      </c>
      <c r="F215" s="173" t="s">
        <v>1430</v>
      </c>
      <c r="G215" s="174" t="s">
        <v>178</v>
      </c>
      <c r="H215" s="175">
        <v>5.1980000000000004</v>
      </c>
      <c r="I215" s="176"/>
      <c r="J215" s="177">
        <f>ROUND(I215*H215,2)</f>
        <v>0</v>
      </c>
      <c r="K215" s="173" t="s">
        <v>131</v>
      </c>
      <c r="L215" s="178"/>
      <c r="M215" s="179" t="s">
        <v>1</v>
      </c>
      <c r="N215" s="180" t="s">
        <v>37</v>
      </c>
      <c r="P215" s="146">
        <f>O215*H215</f>
        <v>0</v>
      </c>
      <c r="Q215" s="146">
        <v>3.3500000000000002E-2</v>
      </c>
      <c r="R215" s="146">
        <f>Q215*H215</f>
        <v>0.17413300000000001</v>
      </c>
      <c r="S215" s="146">
        <v>0</v>
      </c>
      <c r="T215" s="147">
        <f>S215*H215</f>
        <v>0</v>
      </c>
      <c r="AR215" s="148" t="s">
        <v>191</v>
      </c>
      <c r="AT215" s="148" t="s">
        <v>217</v>
      </c>
      <c r="AU215" s="148" t="s">
        <v>82</v>
      </c>
      <c r="AY215" s="17" t="s">
        <v>125</v>
      </c>
      <c r="BE215" s="149">
        <f>IF(N215="základní",J215,0)</f>
        <v>0</v>
      </c>
      <c r="BF215" s="149">
        <f>IF(N215="snížená",J215,0)</f>
        <v>0</v>
      </c>
      <c r="BG215" s="149">
        <f>IF(N215="zákl. přenesená",J215,0)</f>
        <v>0</v>
      </c>
      <c r="BH215" s="149">
        <f>IF(N215="sníž. přenesená",J215,0)</f>
        <v>0</v>
      </c>
      <c r="BI215" s="149">
        <f>IF(N215="nulová",J215,0)</f>
        <v>0</v>
      </c>
      <c r="BJ215" s="17" t="s">
        <v>80</v>
      </c>
      <c r="BK215" s="149">
        <f>ROUND(I215*H215,2)</f>
        <v>0</v>
      </c>
      <c r="BL215" s="17" t="s">
        <v>132</v>
      </c>
      <c r="BM215" s="148" t="s">
        <v>347</v>
      </c>
    </row>
    <row r="216" spans="2:65" s="1" customFormat="1">
      <c r="B216" s="32"/>
      <c r="D216" s="150" t="s">
        <v>134</v>
      </c>
      <c r="F216" s="151" t="s">
        <v>1430</v>
      </c>
      <c r="I216" s="152"/>
      <c r="L216" s="32"/>
      <c r="M216" s="153"/>
      <c r="T216" s="56"/>
      <c r="AT216" s="17" t="s">
        <v>134</v>
      </c>
      <c r="AU216" s="17" t="s">
        <v>82</v>
      </c>
    </row>
    <row r="217" spans="2:65" s="14" customFormat="1">
      <c r="B217" s="181"/>
      <c r="D217" s="150" t="s">
        <v>140</v>
      </c>
      <c r="E217" s="182" t="s">
        <v>1</v>
      </c>
      <c r="F217" s="183" t="s">
        <v>1431</v>
      </c>
      <c r="H217" s="182" t="s">
        <v>1</v>
      </c>
      <c r="I217" s="184"/>
      <c r="L217" s="181"/>
      <c r="M217" s="185"/>
      <c r="T217" s="186"/>
      <c r="AT217" s="182" t="s">
        <v>140</v>
      </c>
      <c r="AU217" s="182" t="s">
        <v>82</v>
      </c>
      <c r="AV217" s="14" t="s">
        <v>80</v>
      </c>
      <c r="AW217" s="14" t="s">
        <v>29</v>
      </c>
      <c r="AX217" s="14" t="s">
        <v>72</v>
      </c>
      <c r="AY217" s="182" t="s">
        <v>125</v>
      </c>
    </row>
    <row r="218" spans="2:65" s="14" customFormat="1">
      <c r="B218" s="181"/>
      <c r="D218" s="150" t="s">
        <v>140</v>
      </c>
      <c r="E218" s="182" t="s">
        <v>1</v>
      </c>
      <c r="F218" s="183" t="s">
        <v>1432</v>
      </c>
      <c r="H218" s="182" t="s">
        <v>1</v>
      </c>
      <c r="I218" s="184"/>
      <c r="L218" s="181"/>
      <c r="M218" s="185"/>
      <c r="T218" s="186"/>
      <c r="AT218" s="182" t="s">
        <v>140</v>
      </c>
      <c r="AU218" s="182" t="s">
        <v>82</v>
      </c>
      <c r="AV218" s="14" t="s">
        <v>80</v>
      </c>
      <c r="AW218" s="14" t="s">
        <v>29</v>
      </c>
      <c r="AX218" s="14" t="s">
        <v>72</v>
      </c>
      <c r="AY218" s="182" t="s">
        <v>125</v>
      </c>
    </row>
    <row r="219" spans="2:65" s="12" customFormat="1">
      <c r="B219" s="157"/>
      <c r="D219" s="150" t="s">
        <v>140</v>
      </c>
      <c r="E219" s="158" t="s">
        <v>1</v>
      </c>
      <c r="F219" s="159" t="s">
        <v>1433</v>
      </c>
      <c r="H219" s="160">
        <v>5.1980000000000004</v>
      </c>
      <c r="I219" s="161"/>
      <c r="L219" s="157"/>
      <c r="M219" s="162"/>
      <c r="T219" s="163"/>
      <c r="AT219" s="158" t="s">
        <v>140</v>
      </c>
      <c r="AU219" s="158" t="s">
        <v>82</v>
      </c>
      <c r="AV219" s="12" t="s">
        <v>82</v>
      </c>
      <c r="AW219" s="12" t="s">
        <v>29</v>
      </c>
      <c r="AX219" s="12" t="s">
        <v>72</v>
      </c>
      <c r="AY219" s="158" t="s">
        <v>125</v>
      </c>
    </row>
    <row r="220" spans="2:65" s="13" customFormat="1">
      <c r="B220" s="164"/>
      <c r="D220" s="150" t="s">
        <v>140</v>
      </c>
      <c r="E220" s="165" t="s">
        <v>1</v>
      </c>
      <c r="F220" s="166" t="s">
        <v>142</v>
      </c>
      <c r="H220" s="167">
        <v>5.1980000000000004</v>
      </c>
      <c r="I220" s="168"/>
      <c r="L220" s="164"/>
      <c r="M220" s="169"/>
      <c r="T220" s="170"/>
      <c r="AT220" s="165" t="s">
        <v>140</v>
      </c>
      <c r="AU220" s="165" t="s">
        <v>82</v>
      </c>
      <c r="AV220" s="13" t="s">
        <v>132</v>
      </c>
      <c r="AW220" s="13" t="s">
        <v>29</v>
      </c>
      <c r="AX220" s="13" t="s">
        <v>80</v>
      </c>
      <c r="AY220" s="165" t="s">
        <v>125</v>
      </c>
    </row>
    <row r="221" spans="2:65" s="1" customFormat="1" ht="24.2" customHeight="1">
      <c r="B221" s="136"/>
      <c r="C221" s="171" t="s">
        <v>255</v>
      </c>
      <c r="D221" s="171" t="s">
        <v>217</v>
      </c>
      <c r="E221" s="172" t="s">
        <v>1434</v>
      </c>
      <c r="F221" s="173" t="s">
        <v>1435</v>
      </c>
      <c r="G221" s="174" t="s">
        <v>178</v>
      </c>
      <c r="H221" s="175">
        <v>11.666</v>
      </c>
      <c r="I221" s="176"/>
      <c r="J221" s="177">
        <f>ROUND(I221*H221,2)</f>
        <v>0</v>
      </c>
      <c r="K221" s="173" t="s">
        <v>158</v>
      </c>
      <c r="L221" s="178"/>
      <c r="M221" s="179" t="s">
        <v>1</v>
      </c>
      <c r="N221" s="180" t="s">
        <v>37</v>
      </c>
      <c r="P221" s="146">
        <f>O221*H221</f>
        <v>0</v>
      </c>
      <c r="Q221" s="146">
        <v>0</v>
      </c>
      <c r="R221" s="146">
        <f>Q221*H221</f>
        <v>0</v>
      </c>
      <c r="S221" s="146">
        <v>0</v>
      </c>
      <c r="T221" s="147">
        <f>S221*H221</f>
        <v>0</v>
      </c>
      <c r="AR221" s="148" t="s">
        <v>191</v>
      </c>
      <c r="AT221" s="148" t="s">
        <v>217</v>
      </c>
      <c r="AU221" s="148" t="s">
        <v>82</v>
      </c>
      <c r="AY221" s="17" t="s">
        <v>125</v>
      </c>
      <c r="BE221" s="149">
        <f>IF(N221="základní",J221,0)</f>
        <v>0</v>
      </c>
      <c r="BF221" s="149">
        <f>IF(N221="snížená",J221,0)</f>
        <v>0</v>
      </c>
      <c r="BG221" s="149">
        <f>IF(N221="zákl. přenesená",J221,0)</f>
        <v>0</v>
      </c>
      <c r="BH221" s="149">
        <f>IF(N221="sníž. přenesená",J221,0)</f>
        <v>0</v>
      </c>
      <c r="BI221" s="149">
        <f>IF(N221="nulová",J221,0)</f>
        <v>0</v>
      </c>
      <c r="BJ221" s="17" t="s">
        <v>80</v>
      </c>
      <c r="BK221" s="149">
        <f>ROUND(I221*H221,2)</f>
        <v>0</v>
      </c>
      <c r="BL221" s="17" t="s">
        <v>132</v>
      </c>
      <c r="BM221" s="148" t="s">
        <v>360</v>
      </c>
    </row>
    <row r="222" spans="2:65" s="1" customFormat="1">
      <c r="B222" s="32"/>
      <c r="D222" s="150" t="s">
        <v>134</v>
      </c>
      <c r="F222" s="151" t="s">
        <v>1435</v>
      </c>
      <c r="I222" s="152"/>
      <c r="L222" s="32"/>
      <c r="M222" s="153"/>
      <c r="T222" s="56"/>
      <c r="AT222" s="17" t="s">
        <v>134</v>
      </c>
      <c r="AU222" s="17" t="s">
        <v>82</v>
      </c>
    </row>
    <row r="223" spans="2:65" s="14" customFormat="1">
      <c r="B223" s="181"/>
      <c r="D223" s="150" t="s">
        <v>140</v>
      </c>
      <c r="E223" s="182" t="s">
        <v>1</v>
      </c>
      <c r="F223" s="183" t="s">
        <v>1431</v>
      </c>
      <c r="H223" s="182" t="s">
        <v>1</v>
      </c>
      <c r="I223" s="184"/>
      <c r="L223" s="181"/>
      <c r="M223" s="185"/>
      <c r="T223" s="186"/>
      <c r="AT223" s="182" t="s">
        <v>140</v>
      </c>
      <c r="AU223" s="182" t="s">
        <v>82</v>
      </c>
      <c r="AV223" s="14" t="s">
        <v>80</v>
      </c>
      <c r="AW223" s="14" t="s">
        <v>29</v>
      </c>
      <c r="AX223" s="14" t="s">
        <v>72</v>
      </c>
      <c r="AY223" s="182" t="s">
        <v>125</v>
      </c>
    </row>
    <row r="224" spans="2:65" s="12" customFormat="1">
      <c r="B224" s="157"/>
      <c r="D224" s="150" t="s">
        <v>140</v>
      </c>
      <c r="E224" s="158" t="s">
        <v>1</v>
      </c>
      <c r="F224" s="159" t="s">
        <v>1436</v>
      </c>
      <c r="H224" s="160">
        <v>11.666</v>
      </c>
      <c r="I224" s="161"/>
      <c r="L224" s="157"/>
      <c r="M224" s="162"/>
      <c r="T224" s="163"/>
      <c r="AT224" s="158" t="s">
        <v>140</v>
      </c>
      <c r="AU224" s="158" t="s">
        <v>82</v>
      </c>
      <c r="AV224" s="12" t="s">
        <v>82</v>
      </c>
      <c r="AW224" s="12" t="s">
        <v>29</v>
      </c>
      <c r="AX224" s="12" t="s">
        <v>72</v>
      </c>
      <c r="AY224" s="158" t="s">
        <v>125</v>
      </c>
    </row>
    <row r="225" spans="2:65" s="13" customFormat="1">
      <c r="B225" s="164"/>
      <c r="D225" s="150" t="s">
        <v>140</v>
      </c>
      <c r="E225" s="165" t="s">
        <v>1</v>
      </c>
      <c r="F225" s="166" t="s">
        <v>142</v>
      </c>
      <c r="H225" s="167">
        <v>11.666</v>
      </c>
      <c r="I225" s="168"/>
      <c r="L225" s="164"/>
      <c r="M225" s="169"/>
      <c r="T225" s="170"/>
      <c r="AT225" s="165" t="s">
        <v>140</v>
      </c>
      <c r="AU225" s="165" t="s">
        <v>82</v>
      </c>
      <c r="AV225" s="13" t="s">
        <v>132</v>
      </c>
      <c r="AW225" s="13" t="s">
        <v>29</v>
      </c>
      <c r="AX225" s="13" t="s">
        <v>80</v>
      </c>
      <c r="AY225" s="165" t="s">
        <v>125</v>
      </c>
    </row>
    <row r="226" spans="2:65" s="1" customFormat="1" ht="16.5" customHeight="1">
      <c r="B226" s="136"/>
      <c r="C226" s="137" t="s">
        <v>262</v>
      </c>
      <c r="D226" s="137" t="s">
        <v>127</v>
      </c>
      <c r="E226" s="138" t="s">
        <v>1437</v>
      </c>
      <c r="F226" s="139" t="s">
        <v>1438</v>
      </c>
      <c r="G226" s="140" t="s">
        <v>378</v>
      </c>
      <c r="H226" s="141">
        <v>8</v>
      </c>
      <c r="I226" s="142"/>
      <c r="J226" s="143">
        <f>ROUND(I226*H226,2)</f>
        <v>0</v>
      </c>
      <c r="K226" s="139" t="s">
        <v>131</v>
      </c>
      <c r="L226" s="32"/>
      <c r="M226" s="144" t="s">
        <v>1</v>
      </c>
      <c r="N226" s="145" t="s">
        <v>37</v>
      </c>
      <c r="P226" s="146">
        <f>O226*H226</f>
        <v>0</v>
      </c>
      <c r="Q226" s="146">
        <v>0</v>
      </c>
      <c r="R226" s="146">
        <f>Q226*H226</f>
        <v>0</v>
      </c>
      <c r="S226" s="146">
        <v>0</v>
      </c>
      <c r="T226" s="147">
        <f>S226*H226</f>
        <v>0</v>
      </c>
      <c r="AR226" s="148" t="s">
        <v>132</v>
      </c>
      <c r="AT226" s="148" t="s">
        <v>127</v>
      </c>
      <c r="AU226" s="148" t="s">
        <v>82</v>
      </c>
      <c r="AY226" s="17" t="s">
        <v>125</v>
      </c>
      <c r="BE226" s="149">
        <f>IF(N226="základní",J226,0)</f>
        <v>0</v>
      </c>
      <c r="BF226" s="149">
        <f>IF(N226="snížená",J226,0)</f>
        <v>0</v>
      </c>
      <c r="BG226" s="149">
        <f>IF(N226="zákl. přenesená",J226,0)</f>
        <v>0</v>
      </c>
      <c r="BH226" s="149">
        <f>IF(N226="sníž. přenesená",J226,0)</f>
        <v>0</v>
      </c>
      <c r="BI226" s="149">
        <f>IF(N226="nulová",J226,0)</f>
        <v>0</v>
      </c>
      <c r="BJ226" s="17" t="s">
        <v>80</v>
      </c>
      <c r="BK226" s="149">
        <f>ROUND(I226*H226,2)</f>
        <v>0</v>
      </c>
      <c r="BL226" s="17" t="s">
        <v>132</v>
      </c>
      <c r="BM226" s="148" t="s">
        <v>375</v>
      </c>
    </row>
    <row r="227" spans="2:65" s="1" customFormat="1" ht="19.5">
      <c r="B227" s="32"/>
      <c r="D227" s="150" t="s">
        <v>134</v>
      </c>
      <c r="F227" s="151" t="s">
        <v>1439</v>
      </c>
      <c r="I227" s="152"/>
      <c r="L227" s="32"/>
      <c r="M227" s="153"/>
      <c r="T227" s="56"/>
      <c r="AT227" s="17" t="s">
        <v>134</v>
      </c>
      <c r="AU227" s="17" t="s">
        <v>82</v>
      </c>
    </row>
    <row r="228" spans="2:65" s="1" customFormat="1">
      <c r="B228" s="32"/>
      <c r="D228" s="154" t="s">
        <v>136</v>
      </c>
      <c r="F228" s="155" t="s">
        <v>1440</v>
      </c>
      <c r="I228" s="152"/>
      <c r="L228" s="32"/>
      <c r="M228" s="153"/>
      <c r="T228" s="56"/>
      <c r="AT228" s="17" t="s">
        <v>136</v>
      </c>
      <c r="AU228" s="17" t="s">
        <v>82</v>
      </c>
    </row>
    <row r="229" spans="2:65" s="14" customFormat="1">
      <c r="B229" s="181"/>
      <c r="D229" s="150" t="s">
        <v>140</v>
      </c>
      <c r="E229" s="182" t="s">
        <v>1</v>
      </c>
      <c r="F229" s="183" t="s">
        <v>1441</v>
      </c>
      <c r="H229" s="182" t="s">
        <v>1</v>
      </c>
      <c r="I229" s="184"/>
      <c r="L229" s="181"/>
      <c r="M229" s="185"/>
      <c r="T229" s="186"/>
      <c r="AT229" s="182" t="s">
        <v>140</v>
      </c>
      <c r="AU229" s="182" t="s">
        <v>82</v>
      </c>
      <c r="AV229" s="14" t="s">
        <v>80</v>
      </c>
      <c r="AW229" s="14" t="s">
        <v>29</v>
      </c>
      <c r="AX229" s="14" t="s">
        <v>72</v>
      </c>
      <c r="AY229" s="182" t="s">
        <v>125</v>
      </c>
    </row>
    <row r="230" spans="2:65" s="12" customFormat="1">
      <c r="B230" s="157"/>
      <c r="D230" s="150" t="s">
        <v>140</v>
      </c>
      <c r="E230" s="158" t="s">
        <v>1</v>
      </c>
      <c r="F230" s="159" t="s">
        <v>1442</v>
      </c>
      <c r="H230" s="160">
        <v>8</v>
      </c>
      <c r="I230" s="161"/>
      <c r="L230" s="157"/>
      <c r="M230" s="162"/>
      <c r="T230" s="163"/>
      <c r="AT230" s="158" t="s">
        <v>140</v>
      </c>
      <c r="AU230" s="158" t="s">
        <v>82</v>
      </c>
      <c r="AV230" s="12" t="s">
        <v>82</v>
      </c>
      <c r="AW230" s="12" t="s">
        <v>29</v>
      </c>
      <c r="AX230" s="12" t="s">
        <v>72</v>
      </c>
      <c r="AY230" s="158" t="s">
        <v>125</v>
      </c>
    </row>
    <row r="231" spans="2:65" s="13" customFormat="1">
      <c r="B231" s="164"/>
      <c r="D231" s="150" t="s">
        <v>140</v>
      </c>
      <c r="E231" s="165" t="s">
        <v>1</v>
      </c>
      <c r="F231" s="166" t="s">
        <v>142</v>
      </c>
      <c r="H231" s="167">
        <v>8</v>
      </c>
      <c r="I231" s="168"/>
      <c r="L231" s="164"/>
      <c r="M231" s="169"/>
      <c r="T231" s="170"/>
      <c r="AT231" s="165" t="s">
        <v>140</v>
      </c>
      <c r="AU231" s="165" t="s">
        <v>82</v>
      </c>
      <c r="AV231" s="13" t="s">
        <v>132</v>
      </c>
      <c r="AW231" s="13" t="s">
        <v>29</v>
      </c>
      <c r="AX231" s="13" t="s">
        <v>80</v>
      </c>
      <c r="AY231" s="165" t="s">
        <v>125</v>
      </c>
    </row>
    <row r="232" spans="2:65" s="1" customFormat="1" ht="16.5" customHeight="1">
      <c r="B232" s="136"/>
      <c r="C232" s="171" t="s">
        <v>270</v>
      </c>
      <c r="D232" s="171" t="s">
        <v>217</v>
      </c>
      <c r="E232" s="172" t="s">
        <v>1443</v>
      </c>
      <c r="F232" s="173" t="s">
        <v>1444</v>
      </c>
      <c r="G232" s="174" t="s">
        <v>378</v>
      </c>
      <c r="H232" s="175">
        <v>4</v>
      </c>
      <c r="I232" s="176"/>
      <c r="J232" s="177">
        <f>ROUND(I232*H232,2)</f>
        <v>0</v>
      </c>
      <c r="K232" s="173" t="s">
        <v>131</v>
      </c>
      <c r="L232" s="178"/>
      <c r="M232" s="179" t="s">
        <v>1</v>
      </c>
      <c r="N232" s="180" t="s">
        <v>37</v>
      </c>
      <c r="P232" s="146">
        <f>O232*H232</f>
        <v>0</v>
      </c>
      <c r="Q232" s="146">
        <v>1.8599999999999998E-2</v>
      </c>
      <c r="R232" s="146">
        <f>Q232*H232</f>
        <v>7.4399999999999994E-2</v>
      </c>
      <c r="S232" s="146">
        <v>0</v>
      </c>
      <c r="T232" s="147">
        <f>S232*H232</f>
        <v>0</v>
      </c>
      <c r="AR232" s="148" t="s">
        <v>191</v>
      </c>
      <c r="AT232" s="148" t="s">
        <v>217</v>
      </c>
      <c r="AU232" s="148" t="s">
        <v>82</v>
      </c>
      <c r="AY232" s="17" t="s">
        <v>125</v>
      </c>
      <c r="BE232" s="149">
        <f>IF(N232="základní",J232,0)</f>
        <v>0</v>
      </c>
      <c r="BF232" s="149">
        <f>IF(N232="snížená",J232,0)</f>
        <v>0</v>
      </c>
      <c r="BG232" s="149">
        <f>IF(N232="zákl. přenesená",J232,0)</f>
        <v>0</v>
      </c>
      <c r="BH232" s="149">
        <f>IF(N232="sníž. přenesená",J232,0)</f>
        <v>0</v>
      </c>
      <c r="BI232" s="149">
        <f>IF(N232="nulová",J232,0)</f>
        <v>0</v>
      </c>
      <c r="BJ232" s="17" t="s">
        <v>80</v>
      </c>
      <c r="BK232" s="149">
        <f>ROUND(I232*H232,2)</f>
        <v>0</v>
      </c>
      <c r="BL232" s="17" t="s">
        <v>132</v>
      </c>
      <c r="BM232" s="148" t="s">
        <v>392</v>
      </c>
    </row>
    <row r="233" spans="2:65" s="1" customFormat="1">
      <c r="B233" s="32"/>
      <c r="D233" s="150" t="s">
        <v>134</v>
      </c>
      <c r="F233" s="151" t="s">
        <v>1444</v>
      </c>
      <c r="I233" s="152"/>
      <c r="L233" s="32"/>
      <c r="M233" s="153"/>
      <c r="T233" s="56"/>
      <c r="AT233" s="17" t="s">
        <v>134</v>
      </c>
      <c r="AU233" s="17" t="s">
        <v>82</v>
      </c>
    </row>
    <row r="234" spans="2:65" s="12" customFormat="1">
      <c r="B234" s="157"/>
      <c r="D234" s="150" t="s">
        <v>140</v>
      </c>
      <c r="E234" s="158" t="s">
        <v>1</v>
      </c>
      <c r="F234" s="159" t="s">
        <v>1445</v>
      </c>
      <c r="H234" s="160">
        <v>2</v>
      </c>
      <c r="I234" s="161"/>
      <c r="L234" s="157"/>
      <c r="M234" s="162"/>
      <c r="T234" s="163"/>
      <c r="AT234" s="158" t="s">
        <v>140</v>
      </c>
      <c r="AU234" s="158" t="s">
        <v>82</v>
      </c>
      <c r="AV234" s="12" t="s">
        <v>82</v>
      </c>
      <c r="AW234" s="12" t="s">
        <v>29</v>
      </c>
      <c r="AX234" s="12" t="s">
        <v>72</v>
      </c>
      <c r="AY234" s="158" t="s">
        <v>125</v>
      </c>
    </row>
    <row r="235" spans="2:65" s="12" customFormat="1">
      <c r="B235" s="157"/>
      <c r="D235" s="150" t="s">
        <v>140</v>
      </c>
      <c r="E235" s="158" t="s">
        <v>1</v>
      </c>
      <c r="F235" s="159" t="s">
        <v>1446</v>
      </c>
      <c r="H235" s="160">
        <v>2</v>
      </c>
      <c r="I235" s="161"/>
      <c r="L235" s="157"/>
      <c r="M235" s="162"/>
      <c r="T235" s="163"/>
      <c r="AT235" s="158" t="s">
        <v>140</v>
      </c>
      <c r="AU235" s="158" t="s">
        <v>82</v>
      </c>
      <c r="AV235" s="12" t="s">
        <v>82</v>
      </c>
      <c r="AW235" s="12" t="s">
        <v>29</v>
      </c>
      <c r="AX235" s="12" t="s">
        <v>72</v>
      </c>
      <c r="AY235" s="158" t="s">
        <v>125</v>
      </c>
    </row>
    <row r="236" spans="2:65" s="13" customFormat="1">
      <c r="B236" s="164"/>
      <c r="D236" s="150" t="s">
        <v>140</v>
      </c>
      <c r="E236" s="165" t="s">
        <v>1</v>
      </c>
      <c r="F236" s="166" t="s">
        <v>142</v>
      </c>
      <c r="H236" s="167">
        <v>4</v>
      </c>
      <c r="I236" s="168"/>
      <c r="L236" s="164"/>
      <c r="M236" s="169"/>
      <c r="T236" s="170"/>
      <c r="AT236" s="165" t="s">
        <v>140</v>
      </c>
      <c r="AU236" s="165" t="s">
        <v>82</v>
      </c>
      <c r="AV236" s="13" t="s">
        <v>132</v>
      </c>
      <c r="AW236" s="13" t="s">
        <v>29</v>
      </c>
      <c r="AX236" s="13" t="s">
        <v>80</v>
      </c>
      <c r="AY236" s="165" t="s">
        <v>125</v>
      </c>
    </row>
    <row r="237" spans="2:65" s="1" customFormat="1" ht="16.5" customHeight="1">
      <c r="B237" s="136"/>
      <c r="C237" s="171" t="s">
        <v>279</v>
      </c>
      <c r="D237" s="171" t="s">
        <v>217</v>
      </c>
      <c r="E237" s="172" t="s">
        <v>1447</v>
      </c>
      <c r="F237" s="173" t="s">
        <v>1448</v>
      </c>
      <c r="G237" s="174" t="s">
        <v>378</v>
      </c>
      <c r="H237" s="175">
        <v>1</v>
      </c>
      <c r="I237" s="176"/>
      <c r="J237" s="177">
        <f>ROUND(I237*H237,2)</f>
        <v>0</v>
      </c>
      <c r="K237" s="173" t="s">
        <v>131</v>
      </c>
      <c r="L237" s="178"/>
      <c r="M237" s="179" t="s">
        <v>1</v>
      </c>
      <c r="N237" s="180" t="s">
        <v>37</v>
      </c>
      <c r="P237" s="146">
        <f>O237*H237</f>
        <v>0</v>
      </c>
      <c r="Q237" s="146">
        <v>1.44E-2</v>
      </c>
      <c r="R237" s="146">
        <f>Q237*H237</f>
        <v>1.44E-2</v>
      </c>
      <c r="S237" s="146">
        <v>0</v>
      </c>
      <c r="T237" s="147">
        <f>S237*H237</f>
        <v>0</v>
      </c>
      <c r="AR237" s="148" t="s">
        <v>191</v>
      </c>
      <c r="AT237" s="148" t="s">
        <v>217</v>
      </c>
      <c r="AU237" s="148" t="s">
        <v>82</v>
      </c>
      <c r="AY237" s="17" t="s">
        <v>125</v>
      </c>
      <c r="BE237" s="149">
        <f>IF(N237="základní",J237,0)</f>
        <v>0</v>
      </c>
      <c r="BF237" s="149">
        <f>IF(N237="snížená",J237,0)</f>
        <v>0</v>
      </c>
      <c r="BG237" s="149">
        <f>IF(N237="zákl. přenesená",J237,0)</f>
        <v>0</v>
      </c>
      <c r="BH237" s="149">
        <f>IF(N237="sníž. přenesená",J237,0)</f>
        <v>0</v>
      </c>
      <c r="BI237" s="149">
        <f>IF(N237="nulová",J237,0)</f>
        <v>0</v>
      </c>
      <c r="BJ237" s="17" t="s">
        <v>80</v>
      </c>
      <c r="BK237" s="149">
        <f>ROUND(I237*H237,2)</f>
        <v>0</v>
      </c>
      <c r="BL237" s="17" t="s">
        <v>132</v>
      </c>
      <c r="BM237" s="148" t="s">
        <v>404</v>
      </c>
    </row>
    <row r="238" spans="2:65" s="1" customFormat="1">
      <c r="B238" s="32"/>
      <c r="D238" s="150" t="s">
        <v>134</v>
      </c>
      <c r="F238" s="151" t="s">
        <v>1448</v>
      </c>
      <c r="I238" s="152"/>
      <c r="L238" s="32"/>
      <c r="M238" s="153"/>
      <c r="T238" s="56"/>
      <c r="AT238" s="17" t="s">
        <v>134</v>
      </c>
      <c r="AU238" s="17" t="s">
        <v>82</v>
      </c>
    </row>
    <row r="239" spans="2:65" s="12" customFormat="1">
      <c r="B239" s="157"/>
      <c r="D239" s="150" t="s">
        <v>140</v>
      </c>
      <c r="E239" s="158" t="s">
        <v>1</v>
      </c>
      <c r="F239" s="159" t="s">
        <v>80</v>
      </c>
      <c r="H239" s="160">
        <v>1</v>
      </c>
      <c r="I239" s="161"/>
      <c r="L239" s="157"/>
      <c r="M239" s="162"/>
      <c r="T239" s="163"/>
      <c r="AT239" s="158" t="s">
        <v>140</v>
      </c>
      <c r="AU239" s="158" t="s">
        <v>82</v>
      </c>
      <c r="AV239" s="12" t="s">
        <v>82</v>
      </c>
      <c r="AW239" s="12" t="s">
        <v>29</v>
      </c>
      <c r="AX239" s="12" t="s">
        <v>72</v>
      </c>
      <c r="AY239" s="158" t="s">
        <v>125</v>
      </c>
    </row>
    <row r="240" spans="2:65" s="13" customFormat="1">
      <c r="B240" s="164"/>
      <c r="D240" s="150" t="s">
        <v>140</v>
      </c>
      <c r="E240" s="165" t="s">
        <v>1</v>
      </c>
      <c r="F240" s="166" t="s">
        <v>142</v>
      </c>
      <c r="H240" s="167">
        <v>1</v>
      </c>
      <c r="I240" s="168"/>
      <c r="L240" s="164"/>
      <c r="M240" s="169"/>
      <c r="T240" s="170"/>
      <c r="AT240" s="165" t="s">
        <v>140</v>
      </c>
      <c r="AU240" s="165" t="s">
        <v>82</v>
      </c>
      <c r="AV240" s="13" t="s">
        <v>132</v>
      </c>
      <c r="AW240" s="13" t="s">
        <v>29</v>
      </c>
      <c r="AX240" s="13" t="s">
        <v>80</v>
      </c>
      <c r="AY240" s="165" t="s">
        <v>125</v>
      </c>
    </row>
    <row r="241" spans="2:65" s="1" customFormat="1" ht="16.5" customHeight="1">
      <c r="B241" s="136"/>
      <c r="C241" s="171" t="s">
        <v>286</v>
      </c>
      <c r="D241" s="171" t="s">
        <v>217</v>
      </c>
      <c r="E241" s="172" t="s">
        <v>1449</v>
      </c>
      <c r="F241" s="173" t="s">
        <v>1450</v>
      </c>
      <c r="G241" s="174" t="s">
        <v>378</v>
      </c>
      <c r="H241" s="175">
        <v>1</v>
      </c>
      <c r="I241" s="176"/>
      <c r="J241" s="177">
        <f>ROUND(I241*H241,2)</f>
        <v>0</v>
      </c>
      <c r="K241" s="173" t="s">
        <v>131</v>
      </c>
      <c r="L241" s="178"/>
      <c r="M241" s="179" t="s">
        <v>1</v>
      </c>
      <c r="N241" s="180" t="s">
        <v>37</v>
      </c>
      <c r="P241" s="146">
        <f>O241*H241</f>
        <v>0</v>
      </c>
      <c r="Q241" s="146">
        <v>1.4800000000000001E-2</v>
      </c>
      <c r="R241" s="146">
        <f>Q241*H241</f>
        <v>1.4800000000000001E-2</v>
      </c>
      <c r="S241" s="146">
        <v>0</v>
      </c>
      <c r="T241" s="147">
        <f>S241*H241</f>
        <v>0</v>
      </c>
      <c r="AR241" s="148" t="s">
        <v>191</v>
      </c>
      <c r="AT241" s="148" t="s">
        <v>217</v>
      </c>
      <c r="AU241" s="148" t="s">
        <v>82</v>
      </c>
      <c r="AY241" s="17" t="s">
        <v>125</v>
      </c>
      <c r="BE241" s="149">
        <f>IF(N241="základní",J241,0)</f>
        <v>0</v>
      </c>
      <c r="BF241" s="149">
        <f>IF(N241="snížená",J241,0)</f>
        <v>0</v>
      </c>
      <c r="BG241" s="149">
        <f>IF(N241="zákl. přenesená",J241,0)</f>
        <v>0</v>
      </c>
      <c r="BH241" s="149">
        <f>IF(N241="sníž. přenesená",J241,0)</f>
        <v>0</v>
      </c>
      <c r="BI241" s="149">
        <f>IF(N241="nulová",J241,0)</f>
        <v>0</v>
      </c>
      <c r="BJ241" s="17" t="s">
        <v>80</v>
      </c>
      <c r="BK241" s="149">
        <f>ROUND(I241*H241,2)</f>
        <v>0</v>
      </c>
      <c r="BL241" s="17" t="s">
        <v>132</v>
      </c>
      <c r="BM241" s="148" t="s">
        <v>415</v>
      </c>
    </row>
    <row r="242" spans="2:65" s="1" customFormat="1">
      <c r="B242" s="32"/>
      <c r="D242" s="150" t="s">
        <v>134</v>
      </c>
      <c r="F242" s="151" t="s">
        <v>1450</v>
      </c>
      <c r="I242" s="152"/>
      <c r="L242" s="32"/>
      <c r="M242" s="153"/>
      <c r="T242" s="56"/>
      <c r="AT242" s="17" t="s">
        <v>134</v>
      </c>
      <c r="AU242" s="17" t="s">
        <v>82</v>
      </c>
    </row>
    <row r="243" spans="2:65" s="12" customFormat="1">
      <c r="B243" s="157"/>
      <c r="D243" s="150" t="s">
        <v>140</v>
      </c>
      <c r="E243" s="158" t="s">
        <v>1</v>
      </c>
      <c r="F243" s="159" t="s">
        <v>80</v>
      </c>
      <c r="H243" s="160">
        <v>1</v>
      </c>
      <c r="I243" s="161"/>
      <c r="L243" s="157"/>
      <c r="M243" s="162"/>
      <c r="T243" s="163"/>
      <c r="AT243" s="158" t="s">
        <v>140</v>
      </c>
      <c r="AU243" s="158" t="s">
        <v>82</v>
      </c>
      <c r="AV243" s="12" t="s">
        <v>82</v>
      </c>
      <c r="AW243" s="12" t="s">
        <v>29</v>
      </c>
      <c r="AX243" s="12" t="s">
        <v>72</v>
      </c>
      <c r="AY243" s="158" t="s">
        <v>125</v>
      </c>
    </row>
    <row r="244" spans="2:65" s="13" customFormat="1">
      <c r="B244" s="164"/>
      <c r="D244" s="150" t="s">
        <v>140</v>
      </c>
      <c r="E244" s="165" t="s">
        <v>1</v>
      </c>
      <c r="F244" s="166" t="s">
        <v>142</v>
      </c>
      <c r="H244" s="167">
        <v>1</v>
      </c>
      <c r="I244" s="168"/>
      <c r="L244" s="164"/>
      <c r="M244" s="169"/>
      <c r="T244" s="170"/>
      <c r="AT244" s="165" t="s">
        <v>140</v>
      </c>
      <c r="AU244" s="165" t="s">
        <v>82</v>
      </c>
      <c r="AV244" s="13" t="s">
        <v>132</v>
      </c>
      <c r="AW244" s="13" t="s">
        <v>29</v>
      </c>
      <c r="AX244" s="13" t="s">
        <v>80</v>
      </c>
      <c r="AY244" s="165" t="s">
        <v>125</v>
      </c>
    </row>
    <row r="245" spans="2:65" s="1" customFormat="1" ht="16.5" customHeight="1">
      <c r="B245" s="136"/>
      <c r="C245" s="137" t="s">
        <v>7</v>
      </c>
      <c r="D245" s="137" t="s">
        <v>127</v>
      </c>
      <c r="E245" s="138" t="s">
        <v>1451</v>
      </c>
      <c r="F245" s="139" t="s">
        <v>1452</v>
      </c>
      <c r="G245" s="140" t="s">
        <v>378</v>
      </c>
      <c r="H245" s="141">
        <v>3</v>
      </c>
      <c r="I245" s="142"/>
      <c r="J245" s="143">
        <f>ROUND(I245*H245,2)</f>
        <v>0</v>
      </c>
      <c r="K245" s="139" t="s">
        <v>131</v>
      </c>
      <c r="L245" s="32"/>
      <c r="M245" s="144" t="s">
        <v>1</v>
      </c>
      <c r="N245" s="145" t="s">
        <v>37</v>
      </c>
      <c r="P245" s="146">
        <f>O245*H245</f>
        <v>0</v>
      </c>
      <c r="Q245" s="146">
        <v>2.0000000000000002E-5</v>
      </c>
      <c r="R245" s="146">
        <f>Q245*H245</f>
        <v>6.0000000000000008E-5</v>
      </c>
      <c r="S245" s="146">
        <v>0</v>
      </c>
      <c r="T245" s="147">
        <f>S245*H245</f>
        <v>0</v>
      </c>
      <c r="AR245" s="148" t="s">
        <v>132</v>
      </c>
      <c r="AT245" s="148" t="s">
        <v>127</v>
      </c>
      <c r="AU245" s="148" t="s">
        <v>82</v>
      </c>
      <c r="AY245" s="17" t="s">
        <v>125</v>
      </c>
      <c r="BE245" s="149">
        <f>IF(N245="základní",J245,0)</f>
        <v>0</v>
      </c>
      <c r="BF245" s="149">
        <f>IF(N245="snížená",J245,0)</f>
        <v>0</v>
      </c>
      <c r="BG245" s="149">
        <f>IF(N245="zákl. přenesená",J245,0)</f>
        <v>0</v>
      </c>
      <c r="BH245" s="149">
        <f>IF(N245="sníž. přenesená",J245,0)</f>
        <v>0</v>
      </c>
      <c r="BI245" s="149">
        <f>IF(N245="nulová",J245,0)</f>
        <v>0</v>
      </c>
      <c r="BJ245" s="17" t="s">
        <v>80</v>
      </c>
      <c r="BK245" s="149">
        <f>ROUND(I245*H245,2)</f>
        <v>0</v>
      </c>
      <c r="BL245" s="17" t="s">
        <v>132</v>
      </c>
      <c r="BM245" s="148" t="s">
        <v>423</v>
      </c>
    </row>
    <row r="246" spans="2:65" s="1" customFormat="1">
      <c r="B246" s="32"/>
      <c r="D246" s="150" t="s">
        <v>134</v>
      </c>
      <c r="F246" s="151" t="s">
        <v>1453</v>
      </c>
      <c r="I246" s="152"/>
      <c r="L246" s="32"/>
      <c r="M246" s="153"/>
      <c r="T246" s="56"/>
      <c r="AT246" s="17" t="s">
        <v>134</v>
      </c>
      <c r="AU246" s="17" t="s">
        <v>82</v>
      </c>
    </row>
    <row r="247" spans="2:65" s="1" customFormat="1">
      <c r="B247" s="32"/>
      <c r="D247" s="154" t="s">
        <v>136</v>
      </c>
      <c r="F247" s="155" t="s">
        <v>1454</v>
      </c>
      <c r="I247" s="152"/>
      <c r="L247" s="32"/>
      <c r="M247" s="153"/>
      <c r="T247" s="56"/>
      <c r="AT247" s="17" t="s">
        <v>136</v>
      </c>
      <c r="AU247" s="17" t="s">
        <v>82</v>
      </c>
    </row>
    <row r="248" spans="2:65" s="12" customFormat="1">
      <c r="B248" s="157"/>
      <c r="D248" s="150" t="s">
        <v>140</v>
      </c>
      <c r="E248" s="158" t="s">
        <v>1</v>
      </c>
      <c r="F248" s="159" t="s">
        <v>149</v>
      </c>
      <c r="H248" s="160">
        <v>3</v>
      </c>
      <c r="I248" s="161"/>
      <c r="L248" s="157"/>
      <c r="M248" s="162"/>
      <c r="T248" s="163"/>
      <c r="AT248" s="158" t="s">
        <v>140</v>
      </c>
      <c r="AU248" s="158" t="s">
        <v>82</v>
      </c>
      <c r="AV248" s="12" t="s">
        <v>82</v>
      </c>
      <c r="AW248" s="12" t="s">
        <v>29</v>
      </c>
      <c r="AX248" s="12" t="s">
        <v>72</v>
      </c>
      <c r="AY248" s="158" t="s">
        <v>125</v>
      </c>
    </row>
    <row r="249" spans="2:65" s="13" customFormat="1">
      <c r="B249" s="164"/>
      <c r="D249" s="150" t="s">
        <v>140</v>
      </c>
      <c r="E249" s="165" t="s">
        <v>1</v>
      </c>
      <c r="F249" s="166" t="s">
        <v>142</v>
      </c>
      <c r="H249" s="167">
        <v>3</v>
      </c>
      <c r="I249" s="168"/>
      <c r="L249" s="164"/>
      <c r="M249" s="169"/>
      <c r="T249" s="170"/>
      <c r="AT249" s="165" t="s">
        <v>140</v>
      </c>
      <c r="AU249" s="165" t="s">
        <v>82</v>
      </c>
      <c r="AV249" s="13" t="s">
        <v>132</v>
      </c>
      <c r="AW249" s="13" t="s">
        <v>29</v>
      </c>
      <c r="AX249" s="13" t="s">
        <v>80</v>
      </c>
      <c r="AY249" s="165" t="s">
        <v>125</v>
      </c>
    </row>
    <row r="250" spans="2:65" s="1" customFormat="1" ht="16.5" customHeight="1">
      <c r="B250" s="136"/>
      <c r="C250" s="137" t="s">
        <v>299</v>
      </c>
      <c r="D250" s="137" t="s">
        <v>127</v>
      </c>
      <c r="E250" s="138" t="s">
        <v>1455</v>
      </c>
      <c r="F250" s="139" t="s">
        <v>1456</v>
      </c>
      <c r="G250" s="140" t="s">
        <v>178</v>
      </c>
      <c r="H250" s="141">
        <v>5.47</v>
      </c>
      <c r="I250" s="142"/>
      <c r="J250" s="143">
        <f>ROUND(I250*H250,2)</f>
        <v>0</v>
      </c>
      <c r="K250" s="139" t="s">
        <v>131</v>
      </c>
      <c r="L250" s="32"/>
      <c r="M250" s="144" t="s">
        <v>1</v>
      </c>
      <c r="N250" s="145" t="s">
        <v>37</v>
      </c>
      <c r="P250" s="146">
        <f>O250*H250</f>
        <v>0</v>
      </c>
      <c r="Q250" s="146">
        <v>0</v>
      </c>
      <c r="R250" s="146">
        <f>Q250*H250</f>
        <v>0</v>
      </c>
      <c r="S250" s="146">
        <v>0</v>
      </c>
      <c r="T250" s="147">
        <f>S250*H250</f>
        <v>0</v>
      </c>
      <c r="AR250" s="148" t="s">
        <v>132</v>
      </c>
      <c r="AT250" s="148" t="s">
        <v>127</v>
      </c>
      <c r="AU250" s="148" t="s">
        <v>82</v>
      </c>
      <c r="AY250" s="17" t="s">
        <v>125</v>
      </c>
      <c r="BE250" s="149">
        <f>IF(N250="základní",J250,0)</f>
        <v>0</v>
      </c>
      <c r="BF250" s="149">
        <f>IF(N250="snížená",J250,0)</f>
        <v>0</v>
      </c>
      <c r="BG250" s="149">
        <f>IF(N250="zákl. přenesená",J250,0)</f>
        <v>0</v>
      </c>
      <c r="BH250" s="149">
        <f>IF(N250="sníž. přenesená",J250,0)</f>
        <v>0</v>
      </c>
      <c r="BI250" s="149">
        <f>IF(N250="nulová",J250,0)</f>
        <v>0</v>
      </c>
      <c r="BJ250" s="17" t="s">
        <v>80</v>
      </c>
      <c r="BK250" s="149">
        <f>ROUND(I250*H250,2)</f>
        <v>0</v>
      </c>
      <c r="BL250" s="17" t="s">
        <v>132</v>
      </c>
      <c r="BM250" s="148" t="s">
        <v>435</v>
      </c>
    </row>
    <row r="251" spans="2:65" s="1" customFormat="1" ht="19.5">
      <c r="B251" s="32"/>
      <c r="D251" s="150" t="s">
        <v>134</v>
      </c>
      <c r="F251" s="151" t="s">
        <v>1457</v>
      </c>
      <c r="I251" s="152"/>
      <c r="L251" s="32"/>
      <c r="M251" s="153"/>
      <c r="T251" s="56"/>
      <c r="AT251" s="17" t="s">
        <v>134</v>
      </c>
      <c r="AU251" s="17" t="s">
        <v>82</v>
      </c>
    </row>
    <row r="252" spans="2:65" s="1" customFormat="1">
      <c r="B252" s="32"/>
      <c r="D252" s="154" t="s">
        <v>136</v>
      </c>
      <c r="F252" s="155" t="s">
        <v>1458</v>
      </c>
      <c r="I252" s="152"/>
      <c r="L252" s="32"/>
      <c r="M252" s="153"/>
      <c r="T252" s="56"/>
      <c r="AT252" s="17" t="s">
        <v>136</v>
      </c>
      <c r="AU252" s="17" t="s">
        <v>82</v>
      </c>
    </row>
    <row r="253" spans="2:65" s="14" customFormat="1">
      <c r="B253" s="181"/>
      <c r="D253" s="150" t="s">
        <v>140</v>
      </c>
      <c r="E253" s="182" t="s">
        <v>1</v>
      </c>
      <c r="F253" s="183" t="s">
        <v>1459</v>
      </c>
      <c r="H253" s="182" t="s">
        <v>1</v>
      </c>
      <c r="I253" s="184"/>
      <c r="L253" s="181"/>
      <c r="M253" s="185"/>
      <c r="T253" s="186"/>
      <c r="AT253" s="182" t="s">
        <v>140</v>
      </c>
      <c r="AU253" s="182" t="s">
        <v>82</v>
      </c>
      <c r="AV253" s="14" t="s">
        <v>80</v>
      </c>
      <c r="AW253" s="14" t="s">
        <v>29</v>
      </c>
      <c r="AX253" s="14" t="s">
        <v>72</v>
      </c>
      <c r="AY253" s="182" t="s">
        <v>125</v>
      </c>
    </row>
    <row r="254" spans="2:65" s="14" customFormat="1">
      <c r="B254" s="181"/>
      <c r="D254" s="150" t="s">
        <v>140</v>
      </c>
      <c r="E254" s="182" t="s">
        <v>1</v>
      </c>
      <c r="F254" s="183" t="s">
        <v>1424</v>
      </c>
      <c r="H254" s="182" t="s">
        <v>1</v>
      </c>
      <c r="I254" s="184"/>
      <c r="L254" s="181"/>
      <c r="M254" s="185"/>
      <c r="T254" s="186"/>
      <c r="AT254" s="182" t="s">
        <v>140</v>
      </c>
      <c r="AU254" s="182" t="s">
        <v>82</v>
      </c>
      <c r="AV254" s="14" t="s">
        <v>80</v>
      </c>
      <c r="AW254" s="14" t="s">
        <v>29</v>
      </c>
      <c r="AX254" s="14" t="s">
        <v>72</v>
      </c>
      <c r="AY254" s="182" t="s">
        <v>125</v>
      </c>
    </row>
    <row r="255" spans="2:65" s="12" customFormat="1">
      <c r="B255" s="157"/>
      <c r="D255" s="150" t="s">
        <v>140</v>
      </c>
      <c r="E255" s="158" t="s">
        <v>1</v>
      </c>
      <c r="F255" s="159" t="s">
        <v>1460</v>
      </c>
      <c r="H255" s="160">
        <v>5.47</v>
      </c>
      <c r="I255" s="161"/>
      <c r="L255" s="157"/>
      <c r="M255" s="162"/>
      <c r="T255" s="163"/>
      <c r="AT255" s="158" t="s">
        <v>140</v>
      </c>
      <c r="AU255" s="158" t="s">
        <v>82</v>
      </c>
      <c r="AV255" s="12" t="s">
        <v>82</v>
      </c>
      <c r="AW255" s="12" t="s">
        <v>29</v>
      </c>
      <c r="AX255" s="12" t="s">
        <v>72</v>
      </c>
      <c r="AY255" s="158" t="s">
        <v>125</v>
      </c>
    </row>
    <row r="256" spans="2:65" s="13" customFormat="1">
      <c r="B256" s="164"/>
      <c r="D256" s="150" t="s">
        <v>140</v>
      </c>
      <c r="E256" s="165" t="s">
        <v>1</v>
      </c>
      <c r="F256" s="166" t="s">
        <v>142</v>
      </c>
      <c r="H256" s="167">
        <v>5.47</v>
      </c>
      <c r="I256" s="168"/>
      <c r="L256" s="164"/>
      <c r="M256" s="169"/>
      <c r="T256" s="170"/>
      <c r="AT256" s="165" t="s">
        <v>140</v>
      </c>
      <c r="AU256" s="165" t="s">
        <v>82</v>
      </c>
      <c r="AV256" s="13" t="s">
        <v>132</v>
      </c>
      <c r="AW256" s="13" t="s">
        <v>29</v>
      </c>
      <c r="AX256" s="13" t="s">
        <v>80</v>
      </c>
      <c r="AY256" s="165" t="s">
        <v>125</v>
      </c>
    </row>
    <row r="257" spans="2:65" s="1" customFormat="1" ht="16.5" customHeight="1">
      <c r="B257" s="136"/>
      <c r="C257" s="171" t="s">
        <v>305</v>
      </c>
      <c r="D257" s="171" t="s">
        <v>217</v>
      </c>
      <c r="E257" s="172" t="s">
        <v>1461</v>
      </c>
      <c r="F257" s="173" t="s">
        <v>1462</v>
      </c>
      <c r="G257" s="174" t="s">
        <v>178</v>
      </c>
      <c r="H257" s="175">
        <v>4.55</v>
      </c>
      <c r="I257" s="176"/>
      <c r="J257" s="177">
        <f>ROUND(I257*H257,2)</f>
        <v>0</v>
      </c>
      <c r="K257" s="173" t="s">
        <v>131</v>
      </c>
      <c r="L257" s="178"/>
      <c r="M257" s="179" t="s">
        <v>1</v>
      </c>
      <c r="N257" s="180" t="s">
        <v>37</v>
      </c>
      <c r="P257" s="146">
        <f>O257*H257</f>
        <v>0</v>
      </c>
      <c r="Q257" s="146">
        <v>2.0469999999999999E-2</v>
      </c>
      <c r="R257" s="146">
        <f>Q257*H257</f>
        <v>9.3138499999999985E-2</v>
      </c>
      <c r="S257" s="146">
        <v>0</v>
      </c>
      <c r="T257" s="147">
        <f>S257*H257</f>
        <v>0</v>
      </c>
      <c r="AR257" s="148" t="s">
        <v>191</v>
      </c>
      <c r="AT257" s="148" t="s">
        <v>217</v>
      </c>
      <c r="AU257" s="148" t="s">
        <v>82</v>
      </c>
      <c r="AY257" s="17" t="s">
        <v>125</v>
      </c>
      <c r="BE257" s="149">
        <f>IF(N257="základní",J257,0)</f>
        <v>0</v>
      </c>
      <c r="BF257" s="149">
        <f>IF(N257="snížená",J257,0)</f>
        <v>0</v>
      </c>
      <c r="BG257" s="149">
        <f>IF(N257="zákl. přenesená",J257,0)</f>
        <v>0</v>
      </c>
      <c r="BH257" s="149">
        <f>IF(N257="sníž. přenesená",J257,0)</f>
        <v>0</v>
      </c>
      <c r="BI257" s="149">
        <f>IF(N257="nulová",J257,0)</f>
        <v>0</v>
      </c>
      <c r="BJ257" s="17" t="s">
        <v>80</v>
      </c>
      <c r="BK257" s="149">
        <f>ROUND(I257*H257,2)</f>
        <v>0</v>
      </c>
      <c r="BL257" s="17" t="s">
        <v>132</v>
      </c>
      <c r="BM257" s="148" t="s">
        <v>450</v>
      </c>
    </row>
    <row r="258" spans="2:65" s="1" customFormat="1">
      <c r="B258" s="32"/>
      <c r="D258" s="150" t="s">
        <v>134</v>
      </c>
      <c r="F258" s="151" t="s">
        <v>1462</v>
      </c>
      <c r="I258" s="152"/>
      <c r="L258" s="32"/>
      <c r="M258" s="153"/>
      <c r="T258" s="56"/>
      <c r="AT258" s="17" t="s">
        <v>134</v>
      </c>
      <c r="AU258" s="17" t="s">
        <v>82</v>
      </c>
    </row>
    <row r="259" spans="2:65" s="14" customFormat="1">
      <c r="B259" s="181"/>
      <c r="D259" s="150" t="s">
        <v>140</v>
      </c>
      <c r="E259" s="182" t="s">
        <v>1</v>
      </c>
      <c r="F259" s="183" t="s">
        <v>1463</v>
      </c>
      <c r="H259" s="182" t="s">
        <v>1</v>
      </c>
      <c r="I259" s="184"/>
      <c r="L259" s="181"/>
      <c r="M259" s="185"/>
      <c r="T259" s="186"/>
      <c r="AT259" s="182" t="s">
        <v>140</v>
      </c>
      <c r="AU259" s="182" t="s">
        <v>82</v>
      </c>
      <c r="AV259" s="14" t="s">
        <v>80</v>
      </c>
      <c r="AW259" s="14" t="s">
        <v>29</v>
      </c>
      <c r="AX259" s="14" t="s">
        <v>72</v>
      </c>
      <c r="AY259" s="182" t="s">
        <v>125</v>
      </c>
    </row>
    <row r="260" spans="2:65" s="12" customFormat="1">
      <c r="B260" s="157"/>
      <c r="D260" s="150" t="s">
        <v>140</v>
      </c>
      <c r="E260" s="158" t="s">
        <v>1</v>
      </c>
      <c r="F260" s="159" t="s">
        <v>1464</v>
      </c>
      <c r="H260" s="160">
        <v>4.55</v>
      </c>
      <c r="I260" s="161"/>
      <c r="L260" s="157"/>
      <c r="M260" s="162"/>
      <c r="T260" s="163"/>
      <c r="AT260" s="158" t="s">
        <v>140</v>
      </c>
      <c r="AU260" s="158" t="s">
        <v>82</v>
      </c>
      <c r="AV260" s="12" t="s">
        <v>82</v>
      </c>
      <c r="AW260" s="12" t="s">
        <v>29</v>
      </c>
      <c r="AX260" s="12" t="s">
        <v>72</v>
      </c>
      <c r="AY260" s="158" t="s">
        <v>125</v>
      </c>
    </row>
    <row r="261" spans="2:65" s="13" customFormat="1">
      <c r="B261" s="164"/>
      <c r="D261" s="150" t="s">
        <v>140</v>
      </c>
      <c r="E261" s="165" t="s">
        <v>1</v>
      </c>
      <c r="F261" s="166" t="s">
        <v>142</v>
      </c>
      <c r="H261" s="167">
        <v>4.55</v>
      </c>
      <c r="I261" s="168"/>
      <c r="L261" s="164"/>
      <c r="M261" s="169"/>
      <c r="T261" s="170"/>
      <c r="AT261" s="165" t="s">
        <v>140</v>
      </c>
      <c r="AU261" s="165" t="s">
        <v>82</v>
      </c>
      <c r="AV261" s="13" t="s">
        <v>132</v>
      </c>
      <c r="AW261" s="13" t="s">
        <v>29</v>
      </c>
      <c r="AX261" s="13" t="s">
        <v>80</v>
      </c>
      <c r="AY261" s="165" t="s">
        <v>125</v>
      </c>
    </row>
    <row r="262" spans="2:65" s="1" customFormat="1" ht="16.5" customHeight="1">
      <c r="B262" s="136"/>
      <c r="C262" s="137" t="s">
        <v>311</v>
      </c>
      <c r="D262" s="137" t="s">
        <v>127</v>
      </c>
      <c r="E262" s="138" t="s">
        <v>1465</v>
      </c>
      <c r="F262" s="139" t="s">
        <v>1466</v>
      </c>
      <c r="G262" s="140" t="s">
        <v>378</v>
      </c>
      <c r="H262" s="141">
        <v>4</v>
      </c>
      <c r="I262" s="142"/>
      <c r="J262" s="143">
        <f>ROUND(I262*H262,2)</f>
        <v>0</v>
      </c>
      <c r="K262" s="139" t="s">
        <v>131</v>
      </c>
      <c r="L262" s="32"/>
      <c r="M262" s="144" t="s">
        <v>1</v>
      </c>
      <c r="N262" s="145" t="s">
        <v>37</v>
      </c>
      <c r="P262" s="146">
        <f>O262*H262</f>
        <v>0</v>
      </c>
      <c r="Q262" s="146">
        <v>0</v>
      </c>
      <c r="R262" s="146">
        <f>Q262*H262</f>
        <v>0</v>
      </c>
      <c r="S262" s="146">
        <v>0</v>
      </c>
      <c r="T262" s="147">
        <f>S262*H262</f>
        <v>0</v>
      </c>
      <c r="AR262" s="148" t="s">
        <v>132</v>
      </c>
      <c r="AT262" s="148" t="s">
        <v>127</v>
      </c>
      <c r="AU262" s="148" t="s">
        <v>82</v>
      </c>
      <c r="AY262" s="17" t="s">
        <v>125</v>
      </c>
      <c r="BE262" s="149">
        <f>IF(N262="základní",J262,0)</f>
        <v>0</v>
      </c>
      <c r="BF262" s="149">
        <f>IF(N262="snížená",J262,0)</f>
        <v>0</v>
      </c>
      <c r="BG262" s="149">
        <f>IF(N262="zákl. přenesená",J262,0)</f>
        <v>0</v>
      </c>
      <c r="BH262" s="149">
        <f>IF(N262="sníž. přenesená",J262,0)</f>
        <v>0</v>
      </c>
      <c r="BI262" s="149">
        <f>IF(N262="nulová",J262,0)</f>
        <v>0</v>
      </c>
      <c r="BJ262" s="17" t="s">
        <v>80</v>
      </c>
      <c r="BK262" s="149">
        <f>ROUND(I262*H262,2)</f>
        <v>0</v>
      </c>
      <c r="BL262" s="17" t="s">
        <v>132</v>
      </c>
      <c r="BM262" s="148" t="s">
        <v>461</v>
      </c>
    </row>
    <row r="263" spans="2:65" s="1" customFormat="1" ht="19.5">
      <c r="B263" s="32"/>
      <c r="D263" s="150" t="s">
        <v>134</v>
      </c>
      <c r="F263" s="151" t="s">
        <v>1467</v>
      </c>
      <c r="I263" s="152"/>
      <c r="L263" s="32"/>
      <c r="M263" s="153"/>
      <c r="T263" s="56"/>
      <c r="AT263" s="17" t="s">
        <v>134</v>
      </c>
      <c r="AU263" s="17" t="s">
        <v>82</v>
      </c>
    </row>
    <row r="264" spans="2:65" s="1" customFormat="1">
      <c r="B264" s="32"/>
      <c r="D264" s="154" t="s">
        <v>136</v>
      </c>
      <c r="F264" s="155" t="s">
        <v>1468</v>
      </c>
      <c r="I264" s="152"/>
      <c r="L264" s="32"/>
      <c r="M264" s="153"/>
      <c r="T264" s="56"/>
      <c r="AT264" s="17" t="s">
        <v>136</v>
      </c>
      <c r="AU264" s="17" t="s">
        <v>82</v>
      </c>
    </row>
    <row r="265" spans="2:65" s="12" customFormat="1">
      <c r="B265" s="157"/>
      <c r="D265" s="150" t="s">
        <v>140</v>
      </c>
      <c r="E265" s="158" t="s">
        <v>1</v>
      </c>
      <c r="F265" s="159" t="s">
        <v>132</v>
      </c>
      <c r="H265" s="160">
        <v>4</v>
      </c>
      <c r="I265" s="161"/>
      <c r="L265" s="157"/>
      <c r="M265" s="162"/>
      <c r="T265" s="163"/>
      <c r="AT265" s="158" t="s">
        <v>140</v>
      </c>
      <c r="AU265" s="158" t="s">
        <v>82</v>
      </c>
      <c r="AV265" s="12" t="s">
        <v>82</v>
      </c>
      <c r="AW265" s="12" t="s">
        <v>29</v>
      </c>
      <c r="AX265" s="12" t="s">
        <v>72</v>
      </c>
      <c r="AY265" s="158" t="s">
        <v>125</v>
      </c>
    </row>
    <row r="266" spans="2:65" s="13" customFormat="1">
      <c r="B266" s="164"/>
      <c r="D266" s="150" t="s">
        <v>140</v>
      </c>
      <c r="E266" s="165" t="s">
        <v>1</v>
      </c>
      <c r="F266" s="166" t="s">
        <v>142</v>
      </c>
      <c r="H266" s="167">
        <v>4</v>
      </c>
      <c r="I266" s="168"/>
      <c r="L266" s="164"/>
      <c r="M266" s="169"/>
      <c r="T266" s="170"/>
      <c r="AT266" s="165" t="s">
        <v>140</v>
      </c>
      <c r="AU266" s="165" t="s">
        <v>82</v>
      </c>
      <c r="AV266" s="13" t="s">
        <v>132</v>
      </c>
      <c r="AW266" s="13" t="s">
        <v>29</v>
      </c>
      <c r="AX266" s="13" t="s">
        <v>80</v>
      </c>
      <c r="AY266" s="165" t="s">
        <v>125</v>
      </c>
    </row>
    <row r="267" spans="2:65" s="1" customFormat="1" ht="16.5" customHeight="1">
      <c r="B267" s="136"/>
      <c r="C267" s="171" t="s">
        <v>318</v>
      </c>
      <c r="D267" s="171" t="s">
        <v>217</v>
      </c>
      <c r="E267" s="172" t="s">
        <v>1469</v>
      </c>
      <c r="F267" s="173" t="s">
        <v>1470</v>
      </c>
      <c r="G267" s="174" t="s">
        <v>378</v>
      </c>
      <c r="H267" s="175">
        <v>2</v>
      </c>
      <c r="I267" s="176"/>
      <c r="J267" s="177">
        <f>ROUND(I267*H267,2)</f>
        <v>0</v>
      </c>
      <c r="K267" s="173" t="s">
        <v>131</v>
      </c>
      <c r="L267" s="178"/>
      <c r="M267" s="179" t="s">
        <v>1</v>
      </c>
      <c r="N267" s="180" t="s">
        <v>37</v>
      </c>
      <c r="P267" s="146">
        <f>O267*H267</f>
        <v>0</v>
      </c>
      <c r="Q267" s="146">
        <v>1.529E-2</v>
      </c>
      <c r="R267" s="146">
        <f>Q267*H267</f>
        <v>3.058E-2</v>
      </c>
      <c r="S267" s="146">
        <v>0</v>
      </c>
      <c r="T267" s="147">
        <f>S267*H267</f>
        <v>0</v>
      </c>
      <c r="AR267" s="148" t="s">
        <v>191</v>
      </c>
      <c r="AT267" s="148" t="s">
        <v>217</v>
      </c>
      <c r="AU267" s="148" t="s">
        <v>82</v>
      </c>
      <c r="AY267" s="17" t="s">
        <v>125</v>
      </c>
      <c r="BE267" s="149">
        <f>IF(N267="základní",J267,0)</f>
        <v>0</v>
      </c>
      <c r="BF267" s="149">
        <f>IF(N267="snížená",J267,0)</f>
        <v>0</v>
      </c>
      <c r="BG267" s="149">
        <f>IF(N267="zákl. přenesená",J267,0)</f>
        <v>0</v>
      </c>
      <c r="BH267" s="149">
        <f>IF(N267="sníž. přenesená",J267,0)</f>
        <v>0</v>
      </c>
      <c r="BI267" s="149">
        <f>IF(N267="nulová",J267,0)</f>
        <v>0</v>
      </c>
      <c r="BJ267" s="17" t="s">
        <v>80</v>
      </c>
      <c r="BK267" s="149">
        <f>ROUND(I267*H267,2)</f>
        <v>0</v>
      </c>
      <c r="BL267" s="17" t="s">
        <v>132</v>
      </c>
      <c r="BM267" s="148" t="s">
        <v>473</v>
      </c>
    </row>
    <row r="268" spans="2:65" s="1" customFormat="1">
      <c r="B268" s="32"/>
      <c r="D268" s="150" t="s">
        <v>134</v>
      </c>
      <c r="F268" s="151" t="s">
        <v>1470</v>
      </c>
      <c r="I268" s="152"/>
      <c r="L268" s="32"/>
      <c r="M268" s="153"/>
      <c r="T268" s="56"/>
      <c r="AT268" s="17" t="s">
        <v>134</v>
      </c>
      <c r="AU268" s="17" t="s">
        <v>82</v>
      </c>
    </row>
    <row r="269" spans="2:65" s="12" customFormat="1">
      <c r="B269" s="157"/>
      <c r="D269" s="150" t="s">
        <v>140</v>
      </c>
      <c r="E269" s="158" t="s">
        <v>1</v>
      </c>
      <c r="F269" s="159" t="s">
        <v>82</v>
      </c>
      <c r="H269" s="160">
        <v>2</v>
      </c>
      <c r="I269" s="161"/>
      <c r="L269" s="157"/>
      <c r="M269" s="162"/>
      <c r="T269" s="163"/>
      <c r="AT269" s="158" t="s">
        <v>140</v>
      </c>
      <c r="AU269" s="158" t="s">
        <v>82</v>
      </c>
      <c r="AV269" s="12" t="s">
        <v>82</v>
      </c>
      <c r="AW269" s="12" t="s">
        <v>29</v>
      </c>
      <c r="AX269" s="12" t="s">
        <v>72</v>
      </c>
      <c r="AY269" s="158" t="s">
        <v>125</v>
      </c>
    </row>
    <row r="270" spans="2:65" s="13" customFormat="1">
      <c r="B270" s="164"/>
      <c r="D270" s="150" t="s">
        <v>140</v>
      </c>
      <c r="E270" s="165" t="s">
        <v>1</v>
      </c>
      <c r="F270" s="166" t="s">
        <v>142</v>
      </c>
      <c r="H270" s="167">
        <v>2</v>
      </c>
      <c r="I270" s="168"/>
      <c r="L270" s="164"/>
      <c r="M270" s="169"/>
      <c r="T270" s="170"/>
      <c r="AT270" s="165" t="s">
        <v>140</v>
      </c>
      <c r="AU270" s="165" t="s">
        <v>82</v>
      </c>
      <c r="AV270" s="13" t="s">
        <v>132</v>
      </c>
      <c r="AW270" s="13" t="s">
        <v>29</v>
      </c>
      <c r="AX270" s="13" t="s">
        <v>80</v>
      </c>
      <c r="AY270" s="165" t="s">
        <v>125</v>
      </c>
    </row>
    <row r="271" spans="2:65" s="1" customFormat="1" ht="16.5" customHeight="1">
      <c r="B271" s="136"/>
      <c r="C271" s="171" t="s">
        <v>325</v>
      </c>
      <c r="D271" s="171" t="s">
        <v>217</v>
      </c>
      <c r="E271" s="172" t="s">
        <v>1471</v>
      </c>
      <c r="F271" s="173" t="s">
        <v>1472</v>
      </c>
      <c r="G271" s="174" t="s">
        <v>378</v>
      </c>
      <c r="H271" s="175">
        <v>1</v>
      </c>
      <c r="I271" s="176"/>
      <c r="J271" s="177">
        <f>ROUND(I271*H271,2)</f>
        <v>0</v>
      </c>
      <c r="K271" s="173" t="s">
        <v>158</v>
      </c>
      <c r="L271" s="178"/>
      <c r="M271" s="179" t="s">
        <v>1</v>
      </c>
      <c r="N271" s="180" t="s">
        <v>37</v>
      </c>
      <c r="P271" s="146">
        <f>O271*H271</f>
        <v>0</v>
      </c>
      <c r="Q271" s="146">
        <v>0</v>
      </c>
      <c r="R271" s="146">
        <f>Q271*H271</f>
        <v>0</v>
      </c>
      <c r="S271" s="146">
        <v>0</v>
      </c>
      <c r="T271" s="147">
        <f>S271*H271</f>
        <v>0</v>
      </c>
      <c r="AR271" s="148" t="s">
        <v>191</v>
      </c>
      <c r="AT271" s="148" t="s">
        <v>217</v>
      </c>
      <c r="AU271" s="148" t="s">
        <v>82</v>
      </c>
      <c r="AY271" s="17" t="s">
        <v>125</v>
      </c>
      <c r="BE271" s="149">
        <f>IF(N271="základní",J271,0)</f>
        <v>0</v>
      </c>
      <c r="BF271" s="149">
        <f>IF(N271="snížená",J271,0)</f>
        <v>0</v>
      </c>
      <c r="BG271" s="149">
        <f>IF(N271="zákl. přenesená",J271,0)</f>
        <v>0</v>
      </c>
      <c r="BH271" s="149">
        <f>IF(N271="sníž. přenesená",J271,0)</f>
        <v>0</v>
      </c>
      <c r="BI271" s="149">
        <f>IF(N271="nulová",J271,0)</f>
        <v>0</v>
      </c>
      <c r="BJ271" s="17" t="s">
        <v>80</v>
      </c>
      <c r="BK271" s="149">
        <f>ROUND(I271*H271,2)</f>
        <v>0</v>
      </c>
      <c r="BL271" s="17" t="s">
        <v>132</v>
      </c>
      <c r="BM271" s="148" t="s">
        <v>487</v>
      </c>
    </row>
    <row r="272" spans="2:65" s="1" customFormat="1">
      <c r="B272" s="32"/>
      <c r="D272" s="150" t="s">
        <v>134</v>
      </c>
      <c r="F272" s="151" t="s">
        <v>1473</v>
      </c>
      <c r="I272" s="152"/>
      <c r="L272" s="32"/>
      <c r="M272" s="153"/>
      <c r="T272" s="56"/>
      <c r="AT272" s="17" t="s">
        <v>134</v>
      </c>
      <c r="AU272" s="17" t="s">
        <v>82</v>
      </c>
    </row>
    <row r="273" spans="2:65" s="12" customFormat="1">
      <c r="B273" s="157"/>
      <c r="D273" s="150" t="s">
        <v>140</v>
      </c>
      <c r="E273" s="158" t="s">
        <v>1</v>
      </c>
      <c r="F273" s="159" t="s">
        <v>80</v>
      </c>
      <c r="H273" s="160">
        <v>1</v>
      </c>
      <c r="I273" s="161"/>
      <c r="L273" s="157"/>
      <c r="M273" s="162"/>
      <c r="T273" s="163"/>
      <c r="AT273" s="158" t="s">
        <v>140</v>
      </c>
      <c r="AU273" s="158" t="s">
        <v>82</v>
      </c>
      <c r="AV273" s="12" t="s">
        <v>82</v>
      </c>
      <c r="AW273" s="12" t="s">
        <v>29</v>
      </c>
      <c r="AX273" s="12" t="s">
        <v>72</v>
      </c>
      <c r="AY273" s="158" t="s">
        <v>125</v>
      </c>
    </row>
    <row r="274" spans="2:65" s="13" customFormat="1">
      <c r="B274" s="164"/>
      <c r="D274" s="150" t="s">
        <v>140</v>
      </c>
      <c r="E274" s="165" t="s">
        <v>1</v>
      </c>
      <c r="F274" s="166" t="s">
        <v>142</v>
      </c>
      <c r="H274" s="167">
        <v>1</v>
      </c>
      <c r="I274" s="168"/>
      <c r="L274" s="164"/>
      <c r="M274" s="169"/>
      <c r="T274" s="170"/>
      <c r="AT274" s="165" t="s">
        <v>140</v>
      </c>
      <c r="AU274" s="165" t="s">
        <v>82</v>
      </c>
      <c r="AV274" s="13" t="s">
        <v>132</v>
      </c>
      <c r="AW274" s="13" t="s">
        <v>29</v>
      </c>
      <c r="AX274" s="13" t="s">
        <v>80</v>
      </c>
      <c r="AY274" s="165" t="s">
        <v>125</v>
      </c>
    </row>
    <row r="275" spans="2:65" s="1" customFormat="1" ht="16.5" customHeight="1">
      <c r="B275" s="136"/>
      <c r="C275" s="171" t="s">
        <v>330</v>
      </c>
      <c r="D275" s="171" t="s">
        <v>217</v>
      </c>
      <c r="E275" s="172" t="s">
        <v>1474</v>
      </c>
      <c r="F275" s="173" t="s">
        <v>1475</v>
      </c>
      <c r="G275" s="174" t="s">
        <v>378</v>
      </c>
      <c r="H275" s="175">
        <v>1</v>
      </c>
      <c r="I275" s="176"/>
      <c r="J275" s="177">
        <f>ROUND(I275*H275,2)</f>
        <v>0</v>
      </c>
      <c r="K275" s="173" t="s">
        <v>158</v>
      </c>
      <c r="L275" s="178"/>
      <c r="M275" s="179" t="s">
        <v>1</v>
      </c>
      <c r="N275" s="180" t="s">
        <v>37</v>
      </c>
      <c r="P275" s="146">
        <f>O275*H275</f>
        <v>0</v>
      </c>
      <c r="Q275" s="146">
        <v>0</v>
      </c>
      <c r="R275" s="146">
        <f>Q275*H275</f>
        <v>0</v>
      </c>
      <c r="S275" s="146">
        <v>0</v>
      </c>
      <c r="T275" s="147">
        <f>S275*H275</f>
        <v>0</v>
      </c>
      <c r="AR275" s="148" t="s">
        <v>191</v>
      </c>
      <c r="AT275" s="148" t="s">
        <v>217</v>
      </c>
      <c r="AU275" s="148" t="s">
        <v>82</v>
      </c>
      <c r="AY275" s="17" t="s">
        <v>125</v>
      </c>
      <c r="BE275" s="149">
        <f>IF(N275="základní",J275,0)</f>
        <v>0</v>
      </c>
      <c r="BF275" s="149">
        <f>IF(N275="snížená",J275,0)</f>
        <v>0</v>
      </c>
      <c r="BG275" s="149">
        <f>IF(N275="zákl. přenesená",J275,0)</f>
        <v>0</v>
      </c>
      <c r="BH275" s="149">
        <f>IF(N275="sníž. přenesená",J275,0)</f>
        <v>0</v>
      </c>
      <c r="BI275" s="149">
        <f>IF(N275="nulová",J275,0)</f>
        <v>0</v>
      </c>
      <c r="BJ275" s="17" t="s">
        <v>80</v>
      </c>
      <c r="BK275" s="149">
        <f>ROUND(I275*H275,2)</f>
        <v>0</v>
      </c>
      <c r="BL275" s="17" t="s">
        <v>132</v>
      </c>
      <c r="BM275" s="148" t="s">
        <v>501</v>
      </c>
    </row>
    <row r="276" spans="2:65" s="1" customFormat="1">
      <c r="B276" s="32"/>
      <c r="D276" s="150" t="s">
        <v>134</v>
      </c>
      <c r="F276" s="151" t="s">
        <v>1476</v>
      </c>
      <c r="I276" s="152"/>
      <c r="L276" s="32"/>
      <c r="M276" s="153"/>
      <c r="T276" s="56"/>
      <c r="AT276" s="17" t="s">
        <v>134</v>
      </c>
      <c r="AU276" s="17" t="s">
        <v>82</v>
      </c>
    </row>
    <row r="277" spans="2:65" s="12" customFormat="1">
      <c r="B277" s="157"/>
      <c r="D277" s="150" t="s">
        <v>140</v>
      </c>
      <c r="E277" s="158" t="s">
        <v>1</v>
      </c>
      <c r="F277" s="159" t="s">
        <v>80</v>
      </c>
      <c r="H277" s="160">
        <v>1</v>
      </c>
      <c r="I277" s="161"/>
      <c r="L277" s="157"/>
      <c r="M277" s="162"/>
      <c r="T277" s="163"/>
      <c r="AT277" s="158" t="s">
        <v>140</v>
      </c>
      <c r="AU277" s="158" t="s">
        <v>82</v>
      </c>
      <c r="AV277" s="12" t="s">
        <v>82</v>
      </c>
      <c r="AW277" s="12" t="s">
        <v>29</v>
      </c>
      <c r="AX277" s="12" t="s">
        <v>72</v>
      </c>
      <c r="AY277" s="158" t="s">
        <v>125</v>
      </c>
    </row>
    <row r="278" spans="2:65" s="13" customFormat="1">
      <c r="B278" s="164"/>
      <c r="D278" s="150" t="s">
        <v>140</v>
      </c>
      <c r="E278" s="165" t="s">
        <v>1</v>
      </c>
      <c r="F278" s="166" t="s">
        <v>142</v>
      </c>
      <c r="H278" s="167">
        <v>1</v>
      </c>
      <c r="I278" s="168"/>
      <c r="L278" s="164"/>
      <c r="M278" s="169"/>
      <c r="T278" s="170"/>
      <c r="AT278" s="165" t="s">
        <v>140</v>
      </c>
      <c r="AU278" s="165" t="s">
        <v>82</v>
      </c>
      <c r="AV278" s="13" t="s">
        <v>132</v>
      </c>
      <c r="AW278" s="13" t="s">
        <v>29</v>
      </c>
      <c r="AX278" s="13" t="s">
        <v>80</v>
      </c>
      <c r="AY278" s="165" t="s">
        <v>125</v>
      </c>
    </row>
    <row r="279" spans="2:65" s="1" customFormat="1" ht="16.5" customHeight="1">
      <c r="B279" s="136"/>
      <c r="C279" s="137" t="s">
        <v>335</v>
      </c>
      <c r="D279" s="137" t="s">
        <v>127</v>
      </c>
      <c r="E279" s="138" t="s">
        <v>1477</v>
      </c>
      <c r="F279" s="139" t="s">
        <v>1478</v>
      </c>
      <c r="G279" s="140" t="s">
        <v>178</v>
      </c>
      <c r="H279" s="141">
        <v>18</v>
      </c>
      <c r="I279" s="142"/>
      <c r="J279" s="143">
        <f>ROUND(I279*H279,2)</f>
        <v>0</v>
      </c>
      <c r="K279" s="139" t="s">
        <v>131</v>
      </c>
      <c r="L279" s="32"/>
      <c r="M279" s="144" t="s">
        <v>1</v>
      </c>
      <c r="N279" s="145" t="s">
        <v>37</v>
      </c>
      <c r="P279" s="146">
        <f>O279*H279</f>
        <v>0</v>
      </c>
      <c r="Q279" s="146">
        <v>0</v>
      </c>
      <c r="R279" s="146">
        <f>Q279*H279</f>
        <v>0</v>
      </c>
      <c r="S279" s="146">
        <v>0</v>
      </c>
      <c r="T279" s="147">
        <f>S279*H279</f>
        <v>0</v>
      </c>
      <c r="AR279" s="148" t="s">
        <v>132</v>
      </c>
      <c r="AT279" s="148" t="s">
        <v>127</v>
      </c>
      <c r="AU279" s="148" t="s">
        <v>82</v>
      </c>
      <c r="AY279" s="17" t="s">
        <v>125</v>
      </c>
      <c r="BE279" s="149">
        <f>IF(N279="základní",J279,0)</f>
        <v>0</v>
      </c>
      <c r="BF279" s="149">
        <f>IF(N279="snížená",J279,0)</f>
        <v>0</v>
      </c>
      <c r="BG279" s="149">
        <f>IF(N279="zákl. přenesená",J279,0)</f>
        <v>0</v>
      </c>
      <c r="BH279" s="149">
        <f>IF(N279="sníž. přenesená",J279,0)</f>
        <v>0</v>
      </c>
      <c r="BI279" s="149">
        <f>IF(N279="nulová",J279,0)</f>
        <v>0</v>
      </c>
      <c r="BJ279" s="17" t="s">
        <v>80</v>
      </c>
      <c r="BK279" s="149">
        <f>ROUND(I279*H279,2)</f>
        <v>0</v>
      </c>
      <c r="BL279" s="17" t="s">
        <v>132</v>
      </c>
      <c r="BM279" s="148" t="s">
        <v>517</v>
      </c>
    </row>
    <row r="280" spans="2:65" s="1" customFormat="1">
      <c r="B280" s="32"/>
      <c r="D280" s="150" t="s">
        <v>134</v>
      </c>
      <c r="F280" s="151" t="s">
        <v>1479</v>
      </c>
      <c r="I280" s="152"/>
      <c r="L280" s="32"/>
      <c r="M280" s="153"/>
      <c r="T280" s="56"/>
      <c r="AT280" s="17" t="s">
        <v>134</v>
      </c>
      <c r="AU280" s="17" t="s">
        <v>82</v>
      </c>
    </row>
    <row r="281" spans="2:65" s="1" customFormat="1">
      <c r="B281" s="32"/>
      <c r="D281" s="154" t="s">
        <v>136</v>
      </c>
      <c r="F281" s="155" t="s">
        <v>1480</v>
      </c>
      <c r="I281" s="152"/>
      <c r="L281" s="32"/>
      <c r="M281" s="153"/>
      <c r="T281" s="56"/>
      <c r="AT281" s="17" t="s">
        <v>136</v>
      </c>
      <c r="AU281" s="17" t="s">
        <v>82</v>
      </c>
    </row>
    <row r="282" spans="2:65" s="14" customFormat="1">
      <c r="B282" s="181"/>
      <c r="D282" s="150" t="s">
        <v>140</v>
      </c>
      <c r="E282" s="182" t="s">
        <v>1</v>
      </c>
      <c r="F282" s="183" t="s">
        <v>1481</v>
      </c>
      <c r="H282" s="182" t="s">
        <v>1</v>
      </c>
      <c r="I282" s="184"/>
      <c r="L282" s="181"/>
      <c r="M282" s="185"/>
      <c r="T282" s="186"/>
      <c r="AT282" s="182" t="s">
        <v>140</v>
      </c>
      <c r="AU282" s="182" t="s">
        <v>82</v>
      </c>
      <c r="AV282" s="14" t="s">
        <v>80</v>
      </c>
      <c r="AW282" s="14" t="s">
        <v>29</v>
      </c>
      <c r="AX282" s="14" t="s">
        <v>72</v>
      </c>
      <c r="AY282" s="182" t="s">
        <v>125</v>
      </c>
    </row>
    <row r="283" spans="2:65" s="12" customFormat="1">
      <c r="B283" s="157"/>
      <c r="D283" s="150" t="s">
        <v>140</v>
      </c>
      <c r="E283" s="158" t="s">
        <v>1</v>
      </c>
      <c r="F283" s="159" t="s">
        <v>1482</v>
      </c>
      <c r="H283" s="160">
        <v>18</v>
      </c>
      <c r="I283" s="161"/>
      <c r="L283" s="157"/>
      <c r="M283" s="162"/>
      <c r="T283" s="163"/>
      <c r="AT283" s="158" t="s">
        <v>140</v>
      </c>
      <c r="AU283" s="158" t="s">
        <v>82</v>
      </c>
      <c r="AV283" s="12" t="s">
        <v>82</v>
      </c>
      <c r="AW283" s="12" t="s">
        <v>29</v>
      </c>
      <c r="AX283" s="12" t="s">
        <v>72</v>
      </c>
      <c r="AY283" s="158" t="s">
        <v>125</v>
      </c>
    </row>
    <row r="284" spans="2:65" s="13" customFormat="1">
      <c r="B284" s="164"/>
      <c r="D284" s="150" t="s">
        <v>140</v>
      </c>
      <c r="E284" s="165" t="s">
        <v>1</v>
      </c>
      <c r="F284" s="166" t="s">
        <v>142</v>
      </c>
      <c r="H284" s="167">
        <v>18</v>
      </c>
      <c r="I284" s="168"/>
      <c r="L284" s="164"/>
      <c r="M284" s="169"/>
      <c r="T284" s="170"/>
      <c r="AT284" s="165" t="s">
        <v>140</v>
      </c>
      <c r="AU284" s="165" t="s">
        <v>82</v>
      </c>
      <c r="AV284" s="13" t="s">
        <v>132</v>
      </c>
      <c r="AW284" s="13" t="s">
        <v>29</v>
      </c>
      <c r="AX284" s="13" t="s">
        <v>80</v>
      </c>
      <c r="AY284" s="165" t="s">
        <v>125</v>
      </c>
    </row>
    <row r="285" spans="2:65" s="1" customFormat="1" ht="16.5" customHeight="1">
      <c r="B285" s="136"/>
      <c r="C285" s="137" t="s">
        <v>340</v>
      </c>
      <c r="D285" s="137" t="s">
        <v>127</v>
      </c>
      <c r="E285" s="138" t="s">
        <v>1483</v>
      </c>
      <c r="F285" s="139" t="s">
        <v>1484</v>
      </c>
      <c r="G285" s="140" t="s">
        <v>378</v>
      </c>
      <c r="H285" s="141">
        <v>2</v>
      </c>
      <c r="I285" s="142"/>
      <c r="J285" s="143">
        <f>ROUND(I285*H285,2)</f>
        <v>0</v>
      </c>
      <c r="K285" s="139" t="s">
        <v>131</v>
      </c>
      <c r="L285" s="32"/>
      <c r="M285" s="144" t="s">
        <v>1</v>
      </c>
      <c r="N285" s="145" t="s">
        <v>37</v>
      </c>
      <c r="P285" s="146">
        <f>O285*H285</f>
        <v>0</v>
      </c>
      <c r="Q285" s="146">
        <v>0.45937</v>
      </c>
      <c r="R285" s="146">
        <f>Q285*H285</f>
        <v>0.91874</v>
      </c>
      <c r="S285" s="146">
        <v>0</v>
      </c>
      <c r="T285" s="147">
        <f>S285*H285</f>
        <v>0</v>
      </c>
      <c r="AR285" s="148" t="s">
        <v>132</v>
      </c>
      <c r="AT285" s="148" t="s">
        <v>127</v>
      </c>
      <c r="AU285" s="148" t="s">
        <v>82</v>
      </c>
      <c r="AY285" s="17" t="s">
        <v>125</v>
      </c>
      <c r="BE285" s="149">
        <f>IF(N285="základní",J285,0)</f>
        <v>0</v>
      </c>
      <c r="BF285" s="149">
        <f>IF(N285="snížená",J285,0)</f>
        <v>0</v>
      </c>
      <c r="BG285" s="149">
        <f>IF(N285="zákl. přenesená",J285,0)</f>
        <v>0</v>
      </c>
      <c r="BH285" s="149">
        <f>IF(N285="sníž. přenesená",J285,0)</f>
        <v>0</v>
      </c>
      <c r="BI285" s="149">
        <f>IF(N285="nulová",J285,0)</f>
        <v>0</v>
      </c>
      <c r="BJ285" s="17" t="s">
        <v>80</v>
      </c>
      <c r="BK285" s="149">
        <f>ROUND(I285*H285,2)</f>
        <v>0</v>
      </c>
      <c r="BL285" s="17" t="s">
        <v>132</v>
      </c>
      <c r="BM285" s="148" t="s">
        <v>536</v>
      </c>
    </row>
    <row r="286" spans="2:65" s="1" customFormat="1">
      <c r="B286" s="32"/>
      <c r="D286" s="150" t="s">
        <v>134</v>
      </c>
      <c r="F286" s="151" t="s">
        <v>1485</v>
      </c>
      <c r="I286" s="152"/>
      <c r="L286" s="32"/>
      <c r="M286" s="153"/>
      <c r="T286" s="56"/>
      <c r="AT286" s="17" t="s">
        <v>134</v>
      </c>
      <c r="AU286" s="17" t="s">
        <v>82</v>
      </c>
    </row>
    <row r="287" spans="2:65" s="1" customFormat="1">
      <c r="B287" s="32"/>
      <c r="D287" s="154" t="s">
        <v>136</v>
      </c>
      <c r="F287" s="155" t="s">
        <v>1486</v>
      </c>
      <c r="I287" s="152"/>
      <c r="L287" s="32"/>
      <c r="M287" s="153"/>
      <c r="T287" s="56"/>
      <c r="AT287" s="17" t="s">
        <v>136</v>
      </c>
      <c r="AU287" s="17" t="s">
        <v>82</v>
      </c>
    </row>
    <row r="288" spans="2:65" s="12" customFormat="1">
      <c r="B288" s="157"/>
      <c r="D288" s="150" t="s">
        <v>140</v>
      </c>
      <c r="E288" s="158" t="s">
        <v>1</v>
      </c>
      <c r="F288" s="159" t="s">
        <v>82</v>
      </c>
      <c r="H288" s="160">
        <v>2</v>
      </c>
      <c r="I288" s="161"/>
      <c r="L288" s="157"/>
      <c r="M288" s="162"/>
      <c r="T288" s="163"/>
      <c r="AT288" s="158" t="s">
        <v>140</v>
      </c>
      <c r="AU288" s="158" t="s">
        <v>82</v>
      </c>
      <c r="AV288" s="12" t="s">
        <v>82</v>
      </c>
      <c r="AW288" s="12" t="s">
        <v>29</v>
      </c>
      <c r="AX288" s="12" t="s">
        <v>72</v>
      </c>
      <c r="AY288" s="158" t="s">
        <v>125</v>
      </c>
    </row>
    <row r="289" spans="2:65" s="13" customFormat="1">
      <c r="B289" s="164"/>
      <c r="D289" s="150" t="s">
        <v>140</v>
      </c>
      <c r="E289" s="165" t="s">
        <v>1</v>
      </c>
      <c r="F289" s="166" t="s">
        <v>142</v>
      </c>
      <c r="H289" s="167">
        <v>2</v>
      </c>
      <c r="I289" s="168"/>
      <c r="L289" s="164"/>
      <c r="M289" s="169"/>
      <c r="T289" s="170"/>
      <c r="AT289" s="165" t="s">
        <v>140</v>
      </c>
      <c r="AU289" s="165" t="s">
        <v>82</v>
      </c>
      <c r="AV289" s="13" t="s">
        <v>132</v>
      </c>
      <c r="AW289" s="13" t="s">
        <v>29</v>
      </c>
      <c r="AX289" s="13" t="s">
        <v>80</v>
      </c>
      <c r="AY289" s="165" t="s">
        <v>125</v>
      </c>
    </row>
    <row r="290" spans="2:65" s="1" customFormat="1" ht="16.5" customHeight="1">
      <c r="B290" s="136"/>
      <c r="C290" s="137" t="s">
        <v>347</v>
      </c>
      <c r="D290" s="137" t="s">
        <v>127</v>
      </c>
      <c r="E290" s="138" t="s">
        <v>1487</v>
      </c>
      <c r="F290" s="139" t="s">
        <v>1488</v>
      </c>
      <c r="G290" s="140" t="s">
        <v>378</v>
      </c>
      <c r="H290" s="141">
        <v>9</v>
      </c>
      <c r="I290" s="142"/>
      <c r="J290" s="143">
        <f>ROUND(I290*H290,2)</f>
        <v>0</v>
      </c>
      <c r="K290" s="139" t="s">
        <v>158</v>
      </c>
      <c r="L290" s="32"/>
      <c r="M290" s="144" t="s">
        <v>1</v>
      </c>
      <c r="N290" s="145" t="s">
        <v>37</v>
      </c>
      <c r="P290" s="146">
        <f>O290*H290</f>
        <v>0</v>
      </c>
      <c r="Q290" s="146">
        <v>0</v>
      </c>
      <c r="R290" s="146">
        <f>Q290*H290</f>
        <v>0</v>
      </c>
      <c r="S290" s="146">
        <v>0</v>
      </c>
      <c r="T290" s="147">
        <f>S290*H290</f>
        <v>0</v>
      </c>
      <c r="AR290" s="148" t="s">
        <v>132</v>
      </c>
      <c r="AT290" s="148" t="s">
        <v>127</v>
      </c>
      <c r="AU290" s="148" t="s">
        <v>82</v>
      </c>
      <c r="AY290" s="17" t="s">
        <v>125</v>
      </c>
      <c r="BE290" s="149">
        <f>IF(N290="základní",J290,0)</f>
        <v>0</v>
      </c>
      <c r="BF290" s="149">
        <f>IF(N290="snížená",J290,0)</f>
        <v>0</v>
      </c>
      <c r="BG290" s="149">
        <f>IF(N290="zákl. přenesená",J290,0)</f>
        <v>0</v>
      </c>
      <c r="BH290" s="149">
        <f>IF(N290="sníž. přenesená",J290,0)</f>
        <v>0</v>
      </c>
      <c r="BI290" s="149">
        <f>IF(N290="nulová",J290,0)</f>
        <v>0</v>
      </c>
      <c r="BJ290" s="17" t="s">
        <v>80</v>
      </c>
      <c r="BK290" s="149">
        <f>ROUND(I290*H290,2)</f>
        <v>0</v>
      </c>
      <c r="BL290" s="17" t="s">
        <v>132</v>
      </c>
      <c r="BM290" s="148" t="s">
        <v>553</v>
      </c>
    </row>
    <row r="291" spans="2:65" s="1" customFormat="1">
      <c r="B291" s="32"/>
      <c r="D291" s="150" t="s">
        <v>134</v>
      </c>
      <c r="F291" s="151" t="s">
        <v>1489</v>
      </c>
      <c r="I291" s="152"/>
      <c r="L291" s="32"/>
      <c r="M291" s="153"/>
      <c r="T291" s="56"/>
      <c r="AT291" s="17" t="s">
        <v>134</v>
      </c>
      <c r="AU291" s="17" t="s">
        <v>82</v>
      </c>
    </row>
    <row r="292" spans="2:65" s="1" customFormat="1">
      <c r="B292" s="32"/>
      <c r="D292" s="154" t="s">
        <v>136</v>
      </c>
      <c r="F292" s="155" t="s">
        <v>1490</v>
      </c>
      <c r="I292" s="152"/>
      <c r="L292" s="32"/>
      <c r="M292" s="153"/>
      <c r="T292" s="56"/>
      <c r="AT292" s="17" t="s">
        <v>136</v>
      </c>
      <c r="AU292" s="17" t="s">
        <v>82</v>
      </c>
    </row>
    <row r="293" spans="2:65" s="12" customFormat="1">
      <c r="B293" s="157"/>
      <c r="D293" s="150" t="s">
        <v>140</v>
      </c>
      <c r="E293" s="158" t="s">
        <v>1</v>
      </c>
      <c r="F293" s="159" t="s">
        <v>200</v>
      </c>
      <c r="H293" s="160">
        <v>9</v>
      </c>
      <c r="I293" s="161"/>
      <c r="L293" s="157"/>
      <c r="M293" s="162"/>
      <c r="T293" s="163"/>
      <c r="AT293" s="158" t="s">
        <v>140</v>
      </c>
      <c r="AU293" s="158" t="s">
        <v>82</v>
      </c>
      <c r="AV293" s="12" t="s">
        <v>82</v>
      </c>
      <c r="AW293" s="12" t="s">
        <v>29</v>
      </c>
      <c r="AX293" s="12" t="s">
        <v>72</v>
      </c>
      <c r="AY293" s="158" t="s">
        <v>125</v>
      </c>
    </row>
    <row r="294" spans="2:65" s="13" customFormat="1">
      <c r="B294" s="164"/>
      <c r="D294" s="150" t="s">
        <v>140</v>
      </c>
      <c r="E294" s="165" t="s">
        <v>1</v>
      </c>
      <c r="F294" s="166" t="s">
        <v>142</v>
      </c>
      <c r="H294" s="167">
        <v>9</v>
      </c>
      <c r="I294" s="168"/>
      <c r="L294" s="164"/>
      <c r="M294" s="169"/>
      <c r="T294" s="170"/>
      <c r="AT294" s="165" t="s">
        <v>140</v>
      </c>
      <c r="AU294" s="165" t="s">
        <v>82</v>
      </c>
      <c r="AV294" s="13" t="s">
        <v>132</v>
      </c>
      <c r="AW294" s="13" t="s">
        <v>29</v>
      </c>
      <c r="AX294" s="13" t="s">
        <v>80</v>
      </c>
      <c r="AY294" s="165" t="s">
        <v>125</v>
      </c>
    </row>
    <row r="295" spans="2:65" s="1" customFormat="1" ht="16.5" customHeight="1">
      <c r="B295" s="136"/>
      <c r="C295" s="137" t="s">
        <v>355</v>
      </c>
      <c r="D295" s="137" t="s">
        <v>127</v>
      </c>
      <c r="E295" s="138" t="s">
        <v>1491</v>
      </c>
      <c r="F295" s="139" t="s">
        <v>1492</v>
      </c>
      <c r="G295" s="140" t="s">
        <v>378</v>
      </c>
      <c r="H295" s="141">
        <v>2</v>
      </c>
      <c r="I295" s="142"/>
      <c r="J295" s="143">
        <f>ROUND(I295*H295,2)</f>
        <v>0</v>
      </c>
      <c r="K295" s="139" t="s">
        <v>131</v>
      </c>
      <c r="L295" s="32"/>
      <c r="M295" s="144" t="s">
        <v>1</v>
      </c>
      <c r="N295" s="145" t="s">
        <v>37</v>
      </c>
      <c r="P295" s="146">
        <f>O295*H295</f>
        <v>0</v>
      </c>
      <c r="Q295" s="146">
        <v>7.3999999999999999E-4</v>
      </c>
      <c r="R295" s="146">
        <f>Q295*H295</f>
        <v>1.48E-3</v>
      </c>
      <c r="S295" s="146">
        <v>0</v>
      </c>
      <c r="T295" s="147">
        <f>S295*H295</f>
        <v>0</v>
      </c>
      <c r="AR295" s="148" t="s">
        <v>132</v>
      </c>
      <c r="AT295" s="148" t="s">
        <v>127</v>
      </c>
      <c r="AU295" s="148" t="s">
        <v>82</v>
      </c>
      <c r="AY295" s="17" t="s">
        <v>125</v>
      </c>
      <c r="BE295" s="149">
        <f>IF(N295="základní",J295,0)</f>
        <v>0</v>
      </c>
      <c r="BF295" s="149">
        <f>IF(N295="snížená",J295,0)</f>
        <v>0</v>
      </c>
      <c r="BG295" s="149">
        <f>IF(N295="zákl. přenesená",J295,0)</f>
        <v>0</v>
      </c>
      <c r="BH295" s="149">
        <f>IF(N295="sníž. přenesená",J295,0)</f>
        <v>0</v>
      </c>
      <c r="BI295" s="149">
        <f>IF(N295="nulová",J295,0)</f>
        <v>0</v>
      </c>
      <c r="BJ295" s="17" t="s">
        <v>80</v>
      </c>
      <c r="BK295" s="149">
        <f>ROUND(I295*H295,2)</f>
        <v>0</v>
      </c>
      <c r="BL295" s="17" t="s">
        <v>132</v>
      </c>
      <c r="BM295" s="148" t="s">
        <v>566</v>
      </c>
    </row>
    <row r="296" spans="2:65" s="1" customFormat="1">
      <c r="B296" s="32"/>
      <c r="D296" s="150" t="s">
        <v>134</v>
      </c>
      <c r="F296" s="151" t="s">
        <v>1493</v>
      </c>
      <c r="I296" s="152"/>
      <c r="L296" s="32"/>
      <c r="M296" s="153"/>
      <c r="T296" s="56"/>
      <c r="AT296" s="17" t="s">
        <v>134</v>
      </c>
      <c r="AU296" s="17" t="s">
        <v>82</v>
      </c>
    </row>
    <row r="297" spans="2:65" s="1" customFormat="1">
      <c r="B297" s="32"/>
      <c r="D297" s="154" t="s">
        <v>136</v>
      </c>
      <c r="F297" s="155" t="s">
        <v>1494</v>
      </c>
      <c r="I297" s="152"/>
      <c r="L297" s="32"/>
      <c r="M297" s="153"/>
      <c r="T297" s="56"/>
      <c r="AT297" s="17" t="s">
        <v>136</v>
      </c>
      <c r="AU297" s="17" t="s">
        <v>82</v>
      </c>
    </row>
    <row r="298" spans="2:65" s="12" customFormat="1">
      <c r="B298" s="157"/>
      <c r="D298" s="150" t="s">
        <v>140</v>
      </c>
      <c r="E298" s="158" t="s">
        <v>1</v>
      </c>
      <c r="F298" s="159" t="s">
        <v>82</v>
      </c>
      <c r="H298" s="160">
        <v>2</v>
      </c>
      <c r="I298" s="161"/>
      <c r="L298" s="157"/>
      <c r="M298" s="162"/>
      <c r="T298" s="163"/>
      <c r="AT298" s="158" t="s">
        <v>140</v>
      </c>
      <c r="AU298" s="158" t="s">
        <v>82</v>
      </c>
      <c r="AV298" s="12" t="s">
        <v>82</v>
      </c>
      <c r="AW298" s="12" t="s">
        <v>29</v>
      </c>
      <c r="AX298" s="12" t="s">
        <v>72</v>
      </c>
      <c r="AY298" s="158" t="s">
        <v>125</v>
      </c>
    </row>
    <row r="299" spans="2:65" s="13" customFormat="1">
      <c r="B299" s="164"/>
      <c r="D299" s="150" t="s">
        <v>140</v>
      </c>
      <c r="E299" s="165" t="s">
        <v>1</v>
      </c>
      <c r="F299" s="166" t="s">
        <v>142</v>
      </c>
      <c r="H299" s="167">
        <v>2</v>
      </c>
      <c r="I299" s="168"/>
      <c r="L299" s="164"/>
      <c r="M299" s="169"/>
      <c r="T299" s="170"/>
      <c r="AT299" s="165" t="s">
        <v>140</v>
      </c>
      <c r="AU299" s="165" t="s">
        <v>82</v>
      </c>
      <c r="AV299" s="13" t="s">
        <v>132</v>
      </c>
      <c r="AW299" s="13" t="s">
        <v>29</v>
      </c>
      <c r="AX299" s="13" t="s">
        <v>80</v>
      </c>
      <c r="AY299" s="165" t="s">
        <v>125</v>
      </c>
    </row>
    <row r="300" spans="2:65" s="1" customFormat="1" ht="16.5" customHeight="1">
      <c r="B300" s="136"/>
      <c r="C300" s="171" t="s">
        <v>360</v>
      </c>
      <c r="D300" s="171" t="s">
        <v>217</v>
      </c>
      <c r="E300" s="172" t="s">
        <v>1495</v>
      </c>
      <c r="F300" s="173" t="s">
        <v>1496</v>
      </c>
      <c r="G300" s="174" t="s">
        <v>378</v>
      </c>
      <c r="H300" s="175">
        <v>2</v>
      </c>
      <c r="I300" s="176"/>
      <c r="J300" s="177">
        <f>ROUND(I300*H300,2)</f>
        <v>0</v>
      </c>
      <c r="K300" s="139" t="s">
        <v>131</v>
      </c>
      <c r="L300" s="178"/>
      <c r="M300" s="179" t="s">
        <v>1</v>
      </c>
      <c r="N300" s="180" t="s">
        <v>37</v>
      </c>
      <c r="P300" s="146">
        <f>O300*H300</f>
        <v>0</v>
      </c>
      <c r="Q300" s="146">
        <v>0</v>
      </c>
      <c r="R300" s="146">
        <f>Q300*H300</f>
        <v>0</v>
      </c>
      <c r="S300" s="146">
        <v>0</v>
      </c>
      <c r="T300" s="147">
        <f>S300*H300</f>
        <v>0</v>
      </c>
      <c r="AR300" s="148" t="s">
        <v>191</v>
      </c>
      <c r="AT300" s="148" t="s">
        <v>217</v>
      </c>
      <c r="AU300" s="148" t="s">
        <v>82</v>
      </c>
      <c r="AY300" s="17" t="s">
        <v>125</v>
      </c>
      <c r="BE300" s="149">
        <f>IF(N300="základní",J300,0)</f>
        <v>0</v>
      </c>
      <c r="BF300" s="149">
        <f>IF(N300="snížená",J300,0)</f>
        <v>0</v>
      </c>
      <c r="BG300" s="149">
        <f>IF(N300="zákl. přenesená",J300,0)</f>
        <v>0</v>
      </c>
      <c r="BH300" s="149">
        <f>IF(N300="sníž. přenesená",J300,0)</f>
        <v>0</v>
      </c>
      <c r="BI300" s="149">
        <f>IF(N300="nulová",J300,0)</f>
        <v>0</v>
      </c>
      <c r="BJ300" s="17" t="s">
        <v>80</v>
      </c>
      <c r="BK300" s="149">
        <f>ROUND(I300*H300,2)</f>
        <v>0</v>
      </c>
      <c r="BL300" s="17" t="s">
        <v>132</v>
      </c>
      <c r="BM300" s="148" t="s">
        <v>580</v>
      </c>
    </row>
    <row r="301" spans="2:65" s="1" customFormat="1">
      <c r="B301" s="32"/>
      <c r="D301" s="150" t="s">
        <v>134</v>
      </c>
      <c r="F301" s="151" t="s">
        <v>1497</v>
      </c>
      <c r="I301" s="152"/>
      <c r="L301" s="32"/>
      <c r="M301" s="153"/>
      <c r="T301" s="56"/>
      <c r="AT301" s="17" t="s">
        <v>134</v>
      </c>
      <c r="AU301" s="17" t="s">
        <v>82</v>
      </c>
    </row>
    <row r="302" spans="2:65" s="14" customFormat="1">
      <c r="B302" s="181"/>
      <c r="D302" s="150" t="s">
        <v>140</v>
      </c>
      <c r="E302" s="182" t="s">
        <v>1</v>
      </c>
      <c r="F302" s="183" t="s">
        <v>1498</v>
      </c>
      <c r="H302" s="182" t="s">
        <v>1</v>
      </c>
      <c r="I302" s="184"/>
      <c r="L302" s="181"/>
      <c r="M302" s="185"/>
      <c r="T302" s="186"/>
      <c r="AT302" s="182" t="s">
        <v>140</v>
      </c>
      <c r="AU302" s="182" t="s">
        <v>82</v>
      </c>
      <c r="AV302" s="14" t="s">
        <v>80</v>
      </c>
      <c r="AW302" s="14" t="s">
        <v>29</v>
      </c>
      <c r="AX302" s="14" t="s">
        <v>72</v>
      </c>
      <c r="AY302" s="182" t="s">
        <v>125</v>
      </c>
    </row>
    <row r="303" spans="2:65" s="12" customFormat="1">
      <c r="B303" s="157"/>
      <c r="D303" s="150" t="s">
        <v>140</v>
      </c>
      <c r="E303" s="158" t="s">
        <v>1</v>
      </c>
      <c r="F303" s="159" t="s">
        <v>82</v>
      </c>
      <c r="H303" s="160">
        <v>2</v>
      </c>
      <c r="I303" s="161"/>
      <c r="L303" s="157"/>
      <c r="M303" s="162"/>
      <c r="T303" s="163"/>
      <c r="AT303" s="158" t="s">
        <v>140</v>
      </c>
      <c r="AU303" s="158" t="s">
        <v>82</v>
      </c>
      <c r="AV303" s="12" t="s">
        <v>82</v>
      </c>
      <c r="AW303" s="12" t="s">
        <v>29</v>
      </c>
      <c r="AX303" s="12" t="s">
        <v>72</v>
      </c>
      <c r="AY303" s="158" t="s">
        <v>125</v>
      </c>
    </row>
    <row r="304" spans="2:65" s="13" customFormat="1">
      <c r="B304" s="164"/>
      <c r="D304" s="150" t="s">
        <v>140</v>
      </c>
      <c r="E304" s="165" t="s">
        <v>1</v>
      </c>
      <c r="F304" s="166" t="s">
        <v>142</v>
      </c>
      <c r="H304" s="167">
        <v>2</v>
      </c>
      <c r="I304" s="168"/>
      <c r="L304" s="164"/>
      <c r="M304" s="169"/>
      <c r="T304" s="170"/>
      <c r="AT304" s="165" t="s">
        <v>140</v>
      </c>
      <c r="AU304" s="165" t="s">
        <v>82</v>
      </c>
      <c r="AV304" s="13" t="s">
        <v>132</v>
      </c>
      <c r="AW304" s="13" t="s">
        <v>29</v>
      </c>
      <c r="AX304" s="13" t="s">
        <v>80</v>
      </c>
      <c r="AY304" s="165" t="s">
        <v>125</v>
      </c>
    </row>
    <row r="305" spans="2:65" s="11" customFormat="1" ht="22.9" customHeight="1">
      <c r="B305" s="124"/>
      <c r="D305" s="125" t="s">
        <v>71</v>
      </c>
      <c r="E305" s="134" t="s">
        <v>200</v>
      </c>
      <c r="F305" s="134" t="s">
        <v>384</v>
      </c>
      <c r="I305" s="127"/>
      <c r="J305" s="135">
        <f>BK305</f>
        <v>0</v>
      </c>
      <c r="L305" s="124"/>
      <c r="M305" s="129"/>
      <c r="P305" s="130">
        <f>SUM(P306:P327)</f>
        <v>0</v>
      </c>
      <c r="R305" s="130">
        <f>SUM(R306:R327)</f>
        <v>5.22E-4</v>
      </c>
      <c r="T305" s="131">
        <f>SUM(T306:T327)</f>
        <v>0</v>
      </c>
      <c r="AR305" s="125" t="s">
        <v>80</v>
      </c>
      <c r="AT305" s="132" t="s">
        <v>71</v>
      </c>
      <c r="AU305" s="132" t="s">
        <v>80</v>
      </c>
      <c r="AY305" s="125" t="s">
        <v>125</v>
      </c>
      <c r="BK305" s="133">
        <f>SUM(BK306:BK327)</f>
        <v>0</v>
      </c>
    </row>
    <row r="306" spans="2:65" s="1" customFormat="1" ht="16.5" customHeight="1">
      <c r="B306" s="136"/>
      <c r="C306" s="137" t="s">
        <v>368</v>
      </c>
      <c r="D306" s="137" t="s">
        <v>127</v>
      </c>
      <c r="E306" s="138" t="s">
        <v>1499</v>
      </c>
      <c r="F306" s="139" t="s">
        <v>1500</v>
      </c>
      <c r="G306" s="140" t="s">
        <v>378</v>
      </c>
      <c r="H306" s="141">
        <v>10</v>
      </c>
      <c r="I306" s="142"/>
      <c r="J306" s="143">
        <f>ROUND(I306*H306,2)</f>
        <v>0</v>
      </c>
      <c r="K306" s="139" t="s">
        <v>131</v>
      </c>
      <c r="L306" s="32"/>
      <c r="M306" s="144" t="s">
        <v>1</v>
      </c>
      <c r="N306" s="145" t="s">
        <v>37</v>
      </c>
      <c r="P306" s="146">
        <f>O306*H306</f>
        <v>0</v>
      </c>
      <c r="Q306" s="146">
        <v>0</v>
      </c>
      <c r="R306" s="146">
        <f>Q306*H306</f>
        <v>0</v>
      </c>
      <c r="S306" s="146">
        <v>0</v>
      </c>
      <c r="T306" s="147">
        <f>S306*H306</f>
        <v>0</v>
      </c>
      <c r="AR306" s="148" t="s">
        <v>132</v>
      </c>
      <c r="AT306" s="148" t="s">
        <v>127</v>
      </c>
      <c r="AU306" s="148" t="s">
        <v>82</v>
      </c>
      <c r="AY306" s="17" t="s">
        <v>125</v>
      </c>
      <c r="BE306" s="149">
        <f>IF(N306="základní",J306,0)</f>
        <v>0</v>
      </c>
      <c r="BF306" s="149">
        <f>IF(N306="snížená",J306,0)</f>
        <v>0</v>
      </c>
      <c r="BG306" s="149">
        <f>IF(N306="zákl. přenesená",J306,0)</f>
        <v>0</v>
      </c>
      <c r="BH306" s="149">
        <f>IF(N306="sníž. přenesená",J306,0)</f>
        <v>0</v>
      </c>
      <c r="BI306" s="149">
        <f>IF(N306="nulová",J306,0)</f>
        <v>0</v>
      </c>
      <c r="BJ306" s="17" t="s">
        <v>80</v>
      </c>
      <c r="BK306" s="149">
        <f>ROUND(I306*H306,2)</f>
        <v>0</v>
      </c>
      <c r="BL306" s="17" t="s">
        <v>132</v>
      </c>
      <c r="BM306" s="148" t="s">
        <v>934</v>
      </c>
    </row>
    <row r="307" spans="2:65" s="1" customFormat="1">
      <c r="B307" s="32"/>
      <c r="D307" s="150" t="s">
        <v>134</v>
      </c>
      <c r="F307" s="151" t="s">
        <v>1501</v>
      </c>
      <c r="I307" s="152"/>
      <c r="L307" s="32"/>
      <c r="M307" s="153"/>
      <c r="T307" s="56"/>
      <c r="AT307" s="17" t="s">
        <v>134</v>
      </c>
      <c r="AU307" s="17" t="s">
        <v>82</v>
      </c>
    </row>
    <row r="308" spans="2:65" s="1" customFormat="1">
      <c r="B308" s="32"/>
      <c r="D308" s="154" t="s">
        <v>136</v>
      </c>
      <c r="F308" s="155" t="s">
        <v>1502</v>
      </c>
      <c r="I308" s="152"/>
      <c r="L308" s="32"/>
      <c r="M308" s="153"/>
      <c r="T308" s="56"/>
      <c r="AT308" s="17" t="s">
        <v>136</v>
      </c>
      <c r="AU308" s="17" t="s">
        <v>82</v>
      </c>
    </row>
    <row r="309" spans="2:65" s="12" customFormat="1">
      <c r="B309" s="157"/>
      <c r="D309" s="150" t="s">
        <v>140</v>
      </c>
      <c r="E309" s="158" t="s">
        <v>1</v>
      </c>
      <c r="F309" s="159" t="s">
        <v>209</v>
      </c>
      <c r="H309" s="160">
        <v>10</v>
      </c>
      <c r="I309" s="161"/>
      <c r="L309" s="157"/>
      <c r="M309" s="162"/>
      <c r="T309" s="163"/>
      <c r="AT309" s="158" t="s">
        <v>140</v>
      </c>
      <c r="AU309" s="158" t="s">
        <v>82</v>
      </c>
      <c r="AV309" s="12" t="s">
        <v>82</v>
      </c>
      <c r="AW309" s="12" t="s">
        <v>29</v>
      </c>
      <c r="AX309" s="12" t="s">
        <v>72</v>
      </c>
      <c r="AY309" s="158" t="s">
        <v>125</v>
      </c>
    </row>
    <row r="310" spans="2:65" s="13" customFormat="1">
      <c r="B310" s="164"/>
      <c r="D310" s="150" t="s">
        <v>140</v>
      </c>
      <c r="E310" s="165" t="s">
        <v>1</v>
      </c>
      <c r="F310" s="166" t="s">
        <v>142</v>
      </c>
      <c r="H310" s="167">
        <v>10</v>
      </c>
      <c r="I310" s="168"/>
      <c r="L310" s="164"/>
      <c r="M310" s="169"/>
      <c r="T310" s="170"/>
      <c r="AT310" s="165" t="s">
        <v>140</v>
      </c>
      <c r="AU310" s="165" t="s">
        <v>82</v>
      </c>
      <c r="AV310" s="13" t="s">
        <v>132</v>
      </c>
      <c r="AW310" s="13" t="s">
        <v>29</v>
      </c>
      <c r="AX310" s="13" t="s">
        <v>80</v>
      </c>
      <c r="AY310" s="165" t="s">
        <v>125</v>
      </c>
    </row>
    <row r="311" spans="2:65" s="1" customFormat="1" ht="16.5" customHeight="1">
      <c r="B311" s="136"/>
      <c r="C311" s="171" t="s">
        <v>375</v>
      </c>
      <c r="D311" s="171" t="s">
        <v>217</v>
      </c>
      <c r="E311" s="172" t="s">
        <v>1503</v>
      </c>
      <c r="F311" s="173" t="s">
        <v>1504</v>
      </c>
      <c r="G311" s="174" t="s">
        <v>378</v>
      </c>
      <c r="H311" s="175">
        <v>10</v>
      </c>
      <c r="I311" s="176"/>
      <c r="J311" s="177">
        <f>ROUND(I311*H311,2)</f>
        <v>0</v>
      </c>
      <c r="K311" s="139" t="s">
        <v>131</v>
      </c>
      <c r="L311" s="178"/>
      <c r="M311" s="179" t="s">
        <v>1</v>
      </c>
      <c r="N311" s="180" t="s">
        <v>37</v>
      </c>
      <c r="P311" s="146">
        <f>O311*H311</f>
        <v>0</v>
      </c>
      <c r="Q311" s="146">
        <v>0</v>
      </c>
      <c r="R311" s="146">
        <f>Q311*H311</f>
        <v>0</v>
      </c>
      <c r="S311" s="146">
        <v>0</v>
      </c>
      <c r="T311" s="147">
        <f>S311*H311</f>
        <v>0</v>
      </c>
      <c r="AR311" s="148" t="s">
        <v>191</v>
      </c>
      <c r="AT311" s="148" t="s">
        <v>217</v>
      </c>
      <c r="AU311" s="148" t="s">
        <v>82</v>
      </c>
      <c r="AY311" s="17" t="s">
        <v>125</v>
      </c>
      <c r="BE311" s="149">
        <f>IF(N311="základní",J311,0)</f>
        <v>0</v>
      </c>
      <c r="BF311" s="149">
        <f>IF(N311="snížená",J311,0)</f>
        <v>0</v>
      </c>
      <c r="BG311" s="149">
        <f>IF(N311="zákl. přenesená",J311,0)</f>
        <v>0</v>
      </c>
      <c r="BH311" s="149">
        <f>IF(N311="sníž. přenesená",J311,0)</f>
        <v>0</v>
      </c>
      <c r="BI311" s="149">
        <f>IF(N311="nulová",J311,0)</f>
        <v>0</v>
      </c>
      <c r="BJ311" s="17" t="s">
        <v>80</v>
      </c>
      <c r="BK311" s="149">
        <f>ROUND(I311*H311,2)</f>
        <v>0</v>
      </c>
      <c r="BL311" s="17" t="s">
        <v>132</v>
      </c>
      <c r="BM311" s="148" t="s">
        <v>948</v>
      </c>
    </row>
    <row r="312" spans="2:65" s="1" customFormat="1">
      <c r="B312" s="32"/>
      <c r="D312" s="150" t="s">
        <v>134</v>
      </c>
      <c r="F312" s="151" t="s">
        <v>1504</v>
      </c>
      <c r="I312" s="152"/>
      <c r="L312" s="32"/>
      <c r="M312" s="153"/>
      <c r="T312" s="56"/>
      <c r="AT312" s="17" t="s">
        <v>134</v>
      </c>
      <c r="AU312" s="17" t="s">
        <v>82</v>
      </c>
    </row>
    <row r="313" spans="2:65" s="12" customFormat="1">
      <c r="B313" s="157"/>
      <c r="D313" s="150" t="s">
        <v>140</v>
      </c>
      <c r="E313" s="158" t="s">
        <v>1</v>
      </c>
      <c r="F313" s="159" t="s">
        <v>209</v>
      </c>
      <c r="H313" s="160">
        <v>10</v>
      </c>
      <c r="I313" s="161"/>
      <c r="L313" s="157"/>
      <c r="M313" s="162"/>
      <c r="T313" s="163"/>
      <c r="AT313" s="158" t="s">
        <v>140</v>
      </c>
      <c r="AU313" s="158" t="s">
        <v>82</v>
      </c>
      <c r="AV313" s="12" t="s">
        <v>82</v>
      </c>
      <c r="AW313" s="12" t="s">
        <v>29</v>
      </c>
      <c r="AX313" s="12" t="s">
        <v>72</v>
      </c>
      <c r="AY313" s="158" t="s">
        <v>125</v>
      </c>
    </row>
    <row r="314" spans="2:65" s="13" customFormat="1">
      <c r="B314" s="164"/>
      <c r="D314" s="150" t="s">
        <v>140</v>
      </c>
      <c r="E314" s="165" t="s">
        <v>1</v>
      </c>
      <c r="F314" s="166" t="s">
        <v>142</v>
      </c>
      <c r="H314" s="167">
        <v>10</v>
      </c>
      <c r="I314" s="168"/>
      <c r="L314" s="164"/>
      <c r="M314" s="169"/>
      <c r="T314" s="170"/>
      <c r="AT314" s="165" t="s">
        <v>140</v>
      </c>
      <c r="AU314" s="165" t="s">
        <v>82</v>
      </c>
      <c r="AV314" s="13" t="s">
        <v>132</v>
      </c>
      <c r="AW314" s="13" t="s">
        <v>29</v>
      </c>
      <c r="AX314" s="13" t="s">
        <v>80</v>
      </c>
      <c r="AY314" s="165" t="s">
        <v>125</v>
      </c>
    </row>
    <row r="315" spans="2:65" s="1" customFormat="1" ht="16.5" customHeight="1">
      <c r="B315" s="136"/>
      <c r="C315" s="171" t="s">
        <v>385</v>
      </c>
      <c r="D315" s="171" t="s">
        <v>217</v>
      </c>
      <c r="E315" s="172" t="s">
        <v>1505</v>
      </c>
      <c r="F315" s="173" t="s">
        <v>1506</v>
      </c>
      <c r="G315" s="174" t="s">
        <v>178</v>
      </c>
      <c r="H315" s="175">
        <v>8.6999999999999993</v>
      </c>
      <c r="I315" s="176"/>
      <c r="J315" s="177">
        <f>ROUND(I315*H315,2)</f>
        <v>0</v>
      </c>
      <c r="K315" s="173" t="s">
        <v>131</v>
      </c>
      <c r="L315" s="178"/>
      <c r="M315" s="179" t="s">
        <v>1</v>
      </c>
      <c r="N315" s="180" t="s">
        <v>37</v>
      </c>
      <c r="P315" s="146">
        <f>O315*H315</f>
        <v>0</v>
      </c>
      <c r="Q315" s="146">
        <v>6.0000000000000002E-5</v>
      </c>
      <c r="R315" s="146">
        <f>Q315*H315</f>
        <v>5.22E-4</v>
      </c>
      <c r="S315" s="146">
        <v>0</v>
      </c>
      <c r="T315" s="147">
        <f>S315*H315</f>
        <v>0</v>
      </c>
      <c r="AR315" s="148" t="s">
        <v>191</v>
      </c>
      <c r="AT315" s="148" t="s">
        <v>217</v>
      </c>
      <c r="AU315" s="148" t="s">
        <v>82</v>
      </c>
      <c r="AY315" s="17" t="s">
        <v>125</v>
      </c>
      <c r="BE315" s="149">
        <f>IF(N315="základní",J315,0)</f>
        <v>0</v>
      </c>
      <c r="BF315" s="149">
        <f>IF(N315="snížená",J315,0)</f>
        <v>0</v>
      </c>
      <c r="BG315" s="149">
        <f>IF(N315="zákl. přenesená",J315,0)</f>
        <v>0</v>
      </c>
      <c r="BH315" s="149">
        <f>IF(N315="sníž. přenesená",J315,0)</f>
        <v>0</v>
      </c>
      <c r="BI315" s="149">
        <f>IF(N315="nulová",J315,0)</f>
        <v>0</v>
      </c>
      <c r="BJ315" s="17" t="s">
        <v>80</v>
      </c>
      <c r="BK315" s="149">
        <f>ROUND(I315*H315,2)</f>
        <v>0</v>
      </c>
      <c r="BL315" s="17" t="s">
        <v>132</v>
      </c>
      <c r="BM315" s="148" t="s">
        <v>956</v>
      </c>
    </row>
    <row r="316" spans="2:65" s="1" customFormat="1">
      <c r="B316" s="32"/>
      <c r="D316" s="150" t="s">
        <v>134</v>
      </c>
      <c r="F316" s="151" t="s">
        <v>1506</v>
      </c>
      <c r="I316" s="152"/>
      <c r="L316" s="32"/>
      <c r="M316" s="153"/>
      <c r="T316" s="56"/>
      <c r="AT316" s="17" t="s">
        <v>134</v>
      </c>
      <c r="AU316" s="17" t="s">
        <v>82</v>
      </c>
    </row>
    <row r="317" spans="2:65" s="1" customFormat="1" ht="19.5">
      <c r="B317" s="32"/>
      <c r="D317" s="150" t="s">
        <v>1507</v>
      </c>
      <c r="F317" s="156" t="s">
        <v>1508</v>
      </c>
      <c r="I317" s="152"/>
      <c r="L317" s="32"/>
      <c r="M317" s="153"/>
      <c r="T317" s="56"/>
      <c r="AT317" s="17" t="s">
        <v>1507</v>
      </c>
      <c r="AU317" s="17" t="s">
        <v>82</v>
      </c>
    </row>
    <row r="318" spans="2:65" s="14" customFormat="1">
      <c r="B318" s="181"/>
      <c r="D318" s="150" t="s">
        <v>140</v>
      </c>
      <c r="E318" s="182" t="s">
        <v>1</v>
      </c>
      <c r="F318" s="183" t="s">
        <v>1509</v>
      </c>
      <c r="H318" s="182" t="s">
        <v>1</v>
      </c>
      <c r="I318" s="184"/>
      <c r="L318" s="181"/>
      <c r="M318" s="185"/>
      <c r="T318" s="186"/>
      <c r="AT318" s="182" t="s">
        <v>140</v>
      </c>
      <c r="AU318" s="182" t="s">
        <v>82</v>
      </c>
      <c r="AV318" s="14" t="s">
        <v>80</v>
      </c>
      <c r="AW318" s="14" t="s">
        <v>29</v>
      </c>
      <c r="AX318" s="14" t="s">
        <v>72</v>
      </c>
      <c r="AY318" s="182" t="s">
        <v>125</v>
      </c>
    </row>
    <row r="319" spans="2:65" s="12" customFormat="1">
      <c r="B319" s="157"/>
      <c r="D319" s="150" t="s">
        <v>140</v>
      </c>
      <c r="E319" s="158" t="s">
        <v>1</v>
      </c>
      <c r="F319" s="159" t="s">
        <v>1510</v>
      </c>
      <c r="H319" s="160">
        <v>5.3</v>
      </c>
      <c r="I319" s="161"/>
      <c r="L319" s="157"/>
      <c r="M319" s="162"/>
      <c r="T319" s="163"/>
      <c r="AT319" s="158" t="s">
        <v>140</v>
      </c>
      <c r="AU319" s="158" t="s">
        <v>82</v>
      </c>
      <c r="AV319" s="12" t="s">
        <v>82</v>
      </c>
      <c r="AW319" s="12" t="s">
        <v>29</v>
      </c>
      <c r="AX319" s="12" t="s">
        <v>72</v>
      </c>
      <c r="AY319" s="158" t="s">
        <v>125</v>
      </c>
    </row>
    <row r="320" spans="2:65" s="12" customFormat="1">
      <c r="B320" s="157"/>
      <c r="D320" s="150" t="s">
        <v>140</v>
      </c>
      <c r="E320" s="158" t="s">
        <v>1</v>
      </c>
      <c r="F320" s="159" t="s">
        <v>1511</v>
      </c>
      <c r="H320" s="160">
        <v>3.4</v>
      </c>
      <c r="I320" s="161"/>
      <c r="L320" s="157"/>
      <c r="M320" s="162"/>
      <c r="T320" s="163"/>
      <c r="AT320" s="158" t="s">
        <v>140</v>
      </c>
      <c r="AU320" s="158" t="s">
        <v>82</v>
      </c>
      <c r="AV320" s="12" t="s">
        <v>82</v>
      </c>
      <c r="AW320" s="12" t="s">
        <v>29</v>
      </c>
      <c r="AX320" s="12" t="s">
        <v>72</v>
      </c>
      <c r="AY320" s="158" t="s">
        <v>125</v>
      </c>
    </row>
    <row r="321" spans="2:65" s="13" customFormat="1">
      <c r="B321" s="164"/>
      <c r="D321" s="150" t="s">
        <v>140</v>
      </c>
      <c r="E321" s="165" t="s">
        <v>1</v>
      </c>
      <c r="F321" s="166" t="s">
        <v>142</v>
      </c>
      <c r="H321" s="167">
        <v>8.6999999999999993</v>
      </c>
      <c r="I321" s="168"/>
      <c r="L321" s="164"/>
      <c r="M321" s="169"/>
      <c r="T321" s="170"/>
      <c r="AT321" s="165" t="s">
        <v>140</v>
      </c>
      <c r="AU321" s="165" t="s">
        <v>82</v>
      </c>
      <c r="AV321" s="13" t="s">
        <v>132</v>
      </c>
      <c r="AW321" s="13" t="s">
        <v>29</v>
      </c>
      <c r="AX321" s="13" t="s">
        <v>80</v>
      </c>
      <c r="AY321" s="165" t="s">
        <v>125</v>
      </c>
    </row>
    <row r="322" spans="2:65" s="1" customFormat="1" ht="16.5" customHeight="1">
      <c r="B322" s="136"/>
      <c r="C322" s="171" t="s">
        <v>392</v>
      </c>
      <c r="D322" s="171" t="s">
        <v>217</v>
      </c>
      <c r="E322" s="172" t="s">
        <v>1512</v>
      </c>
      <c r="F322" s="173" t="s">
        <v>1513</v>
      </c>
      <c r="G322" s="174" t="s">
        <v>178</v>
      </c>
      <c r="H322" s="175">
        <v>8.6999999999999993</v>
      </c>
      <c r="I322" s="176"/>
      <c r="J322" s="177">
        <f>ROUND(I322*H322,2)</f>
        <v>0</v>
      </c>
      <c r="K322" s="173" t="s">
        <v>158</v>
      </c>
      <c r="L322" s="178"/>
      <c r="M322" s="179" t="s">
        <v>1</v>
      </c>
      <c r="N322" s="180" t="s">
        <v>37</v>
      </c>
      <c r="P322" s="146">
        <f>O322*H322</f>
        <v>0</v>
      </c>
      <c r="Q322" s="146">
        <v>0</v>
      </c>
      <c r="R322" s="146">
        <f>Q322*H322</f>
        <v>0</v>
      </c>
      <c r="S322" s="146">
        <v>0</v>
      </c>
      <c r="T322" s="147">
        <f>S322*H322</f>
        <v>0</v>
      </c>
      <c r="AR322" s="148" t="s">
        <v>191</v>
      </c>
      <c r="AT322" s="148" t="s">
        <v>217</v>
      </c>
      <c r="AU322" s="148" t="s">
        <v>82</v>
      </c>
      <c r="AY322" s="17" t="s">
        <v>125</v>
      </c>
      <c r="BE322" s="149">
        <f>IF(N322="základní",J322,0)</f>
        <v>0</v>
      </c>
      <c r="BF322" s="149">
        <f>IF(N322="snížená",J322,0)</f>
        <v>0</v>
      </c>
      <c r="BG322" s="149">
        <f>IF(N322="zákl. přenesená",J322,0)</f>
        <v>0</v>
      </c>
      <c r="BH322" s="149">
        <f>IF(N322="sníž. přenesená",J322,0)</f>
        <v>0</v>
      </c>
      <c r="BI322" s="149">
        <f>IF(N322="nulová",J322,0)</f>
        <v>0</v>
      </c>
      <c r="BJ322" s="17" t="s">
        <v>80</v>
      </c>
      <c r="BK322" s="149">
        <f>ROUND(I322*H322,2)</f>
        <v>0</v>
      </c>
      <c r="BL322" s="17" t="s">
        <v>132</v>
      </c>
      <c r="BM322" s="148" t="s">
        <v>964</v>
      </c>
    </row>
    <row r="323" spans="2:65" s="1" customFormat="1">
      <c r="B323" s="32"/>
      <c r="D323" s="150" t="s">
        <v>134</v>
      </c>
      <c r="F323" s="151" t="s">
        <v>1513</v>
      </c>
      <c r="I323" s="152"/>
      <c r="L323" s="32"/>
      <c r="M323" s="153"/>
      <c r="T323" s="56"/>
      <c r="AT323" s="17" t="s">
        <v>134</v>
      </c>
      <c r="AU323" s="17" t="s">
        <v>82</v>
      </c>
    </row>
    <row r="324" spans="2:65" s="14" customFormat="1">
      <c r="B324" s="181"/>
      <c r="D324" s="150" t="s">
        <v>140</v>
      </c>
      <c r="E324" s="182" t="s">
        <v>1</v>
      </c>
      <c r="F324" s="183" t="s">
        <v>1514</v>
      </c>
      <c r="H324" s="182" t="s">
        <v>1</v>
      </c>
      <c r="I324" s="184"/>
      <c r="L324" s="181"/>
      <c r="M324" s="185"/>
      <c r="T324" s="186"/>
      <c r="AT324" s="182" t="s">
        <v>140</v>
      </c>
      <c r="AU324" s="182" t="s">
        <v>82</v>
      </c>
      <c r="AV324" s="14" t="s">
        <v>80</v>
      </c>
      <c r="AW324" s="14" t="s">
        <v>29</v>
      </c>
      <c r="AX324" s="14" t="s">
        <v>72</v>
      </c>
      <c r="AY324" s="182" t="s">
        <v>125</v>
      </c>
    </row>
    <row r="325" spans="2:65" s="12" customFormat="1">
      <c r="B325" s="157"/>
      <c r="D325" s="150" t="s">
        <v>140</v>
      </c>
      <c r="E325" s="158" t="s">
        <v>1</v>
      </c>
      <c r="F325" s="159" t="s">
        <v>1510</v>
      </c>
      <c r="H325" s="160">
        <v>5.3</v>
      </c>
      <c r="I325" s="161"/>
      <c r="L325" s="157"/>
      <c r="M325" s="162"/>
      <c r="T325" s="163"/>
      <c r="AT325" s="158" t="s">
        <v>140</v>
      </c>
      <c r="AU325" s="158" t="s">
        <v>82</v>
      </c>
      <c r="AV325" s="12" t="s">
        <v>82</v>
      </c>
      <c r="AW325" s="12" t="s">
        <v>29</v>
      </c>
      <c r="AX325" s="12" t="s">
        <v>72</v>
      </c>
      <c r="AY325" s="158" t="s">
        <v>125</v>
      </c>
    </row>
    <row r="326" spans="2:65" s="12" customFormat="1">
      <c r="B326" s="157"/>
      <c r="D326" s="150" t="s">
        <v>140</v>
      </c>
      <c r="E326" s="158" t="s">
        <v>1</v>
      </c>
      <c r="F326" s="159" t="s">
        <v>1511</v>
      </c>
      <c r="H326" s="160">
        <v>3.4</v>
      </c>
      <c r="I326" s="161"/>
      <c r="L326" s="157"/>
      <c r="M326" s="162"/>
      <c r="T326" s="163"/>
      <c r="AT326" s="158" t="s">
        <v>140</v>
      </c>
      <c r="AU326" s="158" t="s">
        <v>82</v>
      </c>
      <c r="AV326" s="12" t="s">
        <v>82</v>
      </c>
      <c r="AW326" s="12" t="s">
        <v>29</v>
      </c>
      <c r="AX326" s="12" t="s">
        <v>72</v>
      </c>
      <c r="AY326" s="158" t="s">
        <v>125</v>
      </c>
    </row>
    <row r="327" spans="2:65" s="13" customFormat="1">
      <c r="B327" s="164"/>
      <c r="D327" s="150" t="s">
        <v>140</v>
      </c>
      <c r="E327" s="165" t="s">
        <v>1</v>
      </c>
      <c r="F327" s="166" t="s">
        <v>142</v>
      </c>
      <c r="H327" s="167">
        <v>8.6999999999999993</v>
      </c>
      <c r="I327" s="168"/>
      <c r="L327" s="164"/>
      <c r="M327" s="169"/>
      <c r="T327" s="170"/>
      <c r="AT327" s="165" t="s">
        <v>140</v>
      </c>
      <c r="AU327" s="165" t="s">
        <v>82</v>
      </c>
      <c r="AV327" s="13" t="s">
        <v>132</v>
      </c>
      <c r="AW327" s="13" t="s">
        <v>29</v>
      </c>
      <c r="AX327" s="13" t="s">
        <v>80</v>
      </c>
      <c r="AY327" s="165" t="s">
        <v>125</v>
      </c>
    </row>
    <row r="328" spans="2:65" s="11" customFormat="1" ht="22.9" customHeight="1">
      <c r="B328" s="124"/>
      <c r="D328" s="125" t="s">
        <v>71</v>
      </c>
      <c r="E328" s="134" t="s">
        <v>578</v>
      </c>
      <c r="F328" s="134" t="s">
        <v>579</v>
      </c>
      <c r="I328" s="127"/>
      <c r="J328" s="135">
        <f>BK328</f>
        <v>0</v>
      </c>
      <c r="L328" s="124"/>
      <c r="M328" s="129"/>
      <c r="P328" s="130">
        <f>SUM(P329:P331)</f>
        <v>0</v>
      </c>
      <c r="R328" s="130">
        <f>SUM(R329:R331)</f>
        <v>0</v>
      </c>
      <c r="T328" s="131">
        <f>SUM(T329:T331)</f>
        <v>0</v>
      </c>
      <c r="AR328" s="125" t="s">
        <v>80</v>
      </c>
      <c r="AT328" s="132" t="s">
        <v>71</v>
      </c>
      <c r="AU328" s="132" t="s">
        <v>80</v>
      </c>
      <c r="AY328" s="125" t="s">
        <v>125</v>
      </c>
      <c r="BK328" s="133">
        <f>SUM(BK329:BK331)</f>
        <v>0</v>
      </c>
    </row>
    <row r="329" spans="2:65" s="1" customFormat="1" ht="16.5" customHeight="1">
      <c r="B329" s="136"/>
      <c r="C329" s="137" t="s">
        <v>397</v>
      </c>
      <c r="D329" s="137" t="s">
        <v>127</v>
      </c>
      <c r="E329" s="138" t="s">
        <v>1515</v>
      </c>
      <c r="F329" s="139" t="s">
        <v>1516</v>
      </c>
      <c r="G329" s="140" t="s">
        <v>530</v>
      </c>
      <c r="H329" s="141">
        <v>9.7370000000000001</v>
      </c>
      <c r="I329" s="142"/>
      <c r="J329" s="143">
        <f>ROUND(I329*H329,2)</f>
        <v>0</v>
      </c>
      <c r="K329" s="139" t="s">
        <v>131</v>
      </c>
      <c r="L329" s="32"/>
      <c r="M329" s="144" t="s">
        <v>1</v>
      </c>
      <c r="N329" s="145" t="s">
        <v>37</v>
      </c>
      <c r="P329" s="146">
        <f>O329*H329</f>
        <v>0</v>
      </c>
      <c r="Q329" s="146">
        <v>0</v>
      </c>
      <c r="R329" s="146">
        <f>Q329*H329</f>
        <v>0</v>
      </c>
      <c r="S329" s="146">
        <v>0</v>
      </c>
      <c r="T329" s="147">
        <f>S329*H329</f>
        <v>0</v>
      </c>
      <c r="AR329" s="148" t="s">
        <v>132</v>
      </c>
      <c r="AT329" s="148" t="s">
        <v>127</v>
      </c>
      <c r="AU329" s="148" t="s">
        <v>82</v>
      </c>
      <c r="AY329" s="17" t="s">
        <v>125</v>
      </c>
      <c r="BE329" s="149">
        <f>IF(N329="základní",J329,0)</f>
        <v>0</v>
      </c>
      <c r="BF329" s="149">
        <f>IF(N329="snížená",J329,0)</f>
        <v>0</v>
      </c>
      <c r="BG329" s="149">
        <f>IF(N329="zákl. přenesená",J329,0)</f>
        <v>0</v>
      </c>
      <c r="BH329" s="149">
        <f>IF(N329="sníž. přenesená",J329,0)</f>
        <v>0</v>
      </c>
      <c r="BI329" s="149">
        <f>IF(N329="nulová",J329,0)</f>
        <v>0</v>
      </c>
      <c r="BJ329" s="17" t="s">
        <v>80</v>
      </c>
      <c r="BK329" s="149">
        <f>ROUND(I329*H329,2)</f>
        <v>0</v>
      </c>
      <c r="BL329" s="17" t="s">
        <v>132</v>
      </c>
      <c r="BM329" s="148" t="s">
        <v>972</v>
      </c>
    </row>
    <row r="330" spans="2:65" s="1" customFormat="1" ht="19.5">
      <c r="B330" s="32"/>
      <c r="D330" s="150" t="s">
        <v>134</v>
      </c>
      <c r="F330" s="151" t="s">
        <v>1517</v>
      </c>
      <c r="I330" s="152"/>
      <c r="L330" s="32"/>
      <c r="M330" s="153"/>
      <c r="T330" s="56"/>
      <c r="AT330" s="17" t="s">
        <v>134</v>
      </c>
      <c r="AU330" s="17" t="s">
        <v>82</v>
      </c>
    </row>
    <row r="331" spans="2:65" s="1" customFormat="1">
      <c r="B331" s="32"/>
      <c r="D331" s="154" t="s">
        <v>136</v>
      </c>
      <c r="F331" s="155" t="s">
        <v>1518</v>
      </c>
      <c r="I331" s="152"/>
      <c r="L331" s="32"/>
      <c r="M331" s="153"/>
      <c r="T331" s="56"/>
      <c r="AT331" s="17" t="s">
        <v>136</v>
      </c>
      <c r="AU331" s="17" t="s">
        <v>82</v>
      </c>
    </row>
    <row r="332" spans="2:65" s="11" customFormat="1" ht="25.9" customHeight="1">
      <c r="B332" s="124"/>
      <c r="D332" s="125" t="s">
        <v>71</v>
      </c>
      <c r="E332" s="126" t="s">
        <v>1519</v>
      </c>
      <c r="F332" s="126" t="s">
        <v>1520</v>
      </c>
      <c r="I332" s="127"/>
      <c r="J332" s="128">
        <f>BK332</f>
        <v>0</v>
      </c>
      <c r="L332" s="124"/>
      <c r="M332" s="129"/>
      <c r="P332" s="130">
        <f>P333</f>
        <v>0</v>
      </c>
      <c r="R332" s="130">
        <f>R333</f>
        <v>7.4200000000000002E-2</v>
      </c>
      <c r="T332" s="131">
        <f>T333</f>
        <v>0</v>
      </c>
      <c r="AR332" s="125" t="s">
        <v>82</v>
      </c>
      <c r="AT332" s="132" t="s">
        <v>71</v>
      </c>
      <c r="AU332" s="132" t="s">
        <v>72</v>
      </c>
      <c r="AY332" s="125" t="s">
        <v>125</v>
      </c>
      <c r="BK332" s="133">
        <f>BK333</f>
        <v>0</v>
      </c>
    </row>
    <row r="333" spans="2:65" s="11" customFormat="1" ht="22.9" customHeight="1">
      <c r="B333" s="124"/>
      <c r="D333" s="125" t="s">
        <v>71</v>
      </c>
      <c r="E333" s="134" t="s">
        <v>1521</v>
      </c>
      <c r="F333" s="134" t="s">
        <v>1522</v>
      </c>
      <c r="I333" s="127"/>
      <c r="J333" s="135">
        <f>BK333</f>
        <v>0</v>
      </c>
      <c r="L333" s="124"/>
      <c r="M333" s="129"/>
      <c r="P333" s="130">
        <f>SUM(P334:P359)</f>
        <v>0</v>
      </c>
      <c r="R333" s="130">
        <f>SUM(R334:R359)</f>
        <v>7.4200000000000002E-2</v>
      </c>
      <c r="T333" s="131">
        <f>SUM(T334:T359)</f>
        <v>0</v>
      </c>
      <c r="AR333" s="125" t="s">
        <v>82</v>
      </c>
      <c r="AT333" s="132" t="s">
        <v>71</v>
      </c>
      <c r="AU333" s="132" t="s">
        <v>80</v>
      </c>
      <c r="AY333" s="125" t="s">
        <v>125</v>
      </c>
      <c r="BK333" s="133">
        <f>SUM(BK334:BK359)</f>
        <v>0</v>
      </c>
    </row>
    <row r="334" spans="2:65" s="1" customFormat="1" ht="16.5" customHeight="1">
      <c r="B334" s="136"/>
      <c r="C334" s="137" t="s">
        <v>404</v>
      </c>
      <c r="D334" s="137" t="s">
        <v>127</v>
      </c>
      <c r="E334" s="138" t="s">
        <v>1523</v>
      </c>
      <c r="F334" s="139" t="s">
        <v>1524</v>
      </c>
      <c r="G334" s="140" t="s">
        <v>378</v>
      </c>
      <c r="H334" s="141">
        <v>5</v>
      </c>
      <c r="I334" s="142"/>
      <c r="J334" s="143">
        <f>ROUND(I334*H334,2)</f>
        <v>0</v>
      </c>
      <c r="K334" s="139" t="s">
        <v>131</v>
      </c>
      <c r="L334" s="32"/>
      <c r="M334" s="144" t="s">
        <v>1</v>
      </c>
      <c r="N334" s="145" t="s">
        <v>37</v>
      </c>
      <c r="P334" s="146">
        <f>O334*H334</f>
        <v>0</v>
      </c>
      <c r="Q334" s="146">
        <v>0</v>
      </c>
      <c r="R334" s="146">
        <f>Q334*H334</f>
        <v>0</v>
      </c>
      <c r="S334" s="146">
        <v>0</v>
      </c>
      <c r="T334" s="147">
        <f>S334*H334</f>
        <v>0</v>
      </c>
      <c r="AR334" s="148" t="s">
        <v>255</v>
      </c>
      <c r="AT334" s="148" t="s">
        <v>127</v>
      </c>
      <c r="AU334" s="148" t="s">
        <v>82</v>
      </c>
      <c r="AY334" s="17" t="s">
        <v>125</v>
      </c>
      <c r="BE334" s="149">
        <f>IF(N334="základní",J334,0)</f>
        <v>0</v>
      </c>
      <c r="BF334" s="149">
        <f>IF(N334="snížená",J334,0)</f>
        <v>0</v>
      </c>
      <c r="BG334" s="149">
        <f>IF(N334="zákl. přenesená",J334,0)</f>
        <v>0</v>
      </c>
      <c r="BH334" s="149">
        <f>IF(N334="sníž. přenesená",J334,0)</f>
        <v>0</v>
      </c>
      <c r="BI334" s="149">
        <f>IF(N334="nulová",J334,0)</f>
        <v>0</v>
      </c>
      <c r="BJ334" s="17" t="s">
        <v>80</v>
      </c>
      <c r="BK334" s="149">
        <f>ROUND(I334*H334,2)</f>
        <v>0</v>
      </c>
      <c r="BL334" s="17" t="s">
        <v>255</v>
      </c>
      <c r="BM334" s="148" t="s">
        <v>981</v>
      </c>
    </row>
    <row r="335" spans="2:65" s="1" customFormat="1">
      <c r="B335" s="32"/>
      <c r="D335" s="150" t="s">
        <v>134</v>
      </c>
      <c r="F335" s="151" t="s">
        <v>1524</v>
      </c>
      <c r="I335" s="152"/>
      <c r="L335" s="32"/>
      <c r="M335" s="153"/>
      <c r="T335" s="56"/>
      <c r="AT335" s="17" t="s">
        <v>134</v>
      </c>
      <c r="AU335" s="17" t="s">
        <v>82</v>
      </c>
    </row>
    <row r="336" spans="2:65" s="14" customFormat="1">
      <c r="B336" s="181"/>
      <c r="D336" s="150" t="s">
        <v>140</v>
      </c>
      <c r="E336" s="182" t="s">
        <v>1</v>
      </c>
      <c r="F336" s="183" t="s">
        <v>1525</v>
      </c>
      <c r="H336" s="182" t="s">
        <v>1</v>
      </c>
      <c r="I336" s="184"/>
      <c r="L336" s="181"/>
      <c r="M336" s="185"/>
      <c r="T336" s="186"/>
      <c r="AT336" s="182" t="s">
        <v>140</v>
      </c>
      <c r="AU336" s="182" t="s">
        <v>82</v>
      </c>
      <c r="AV336" s="14" t="s">
        <v>80</v>
      </c>
      <c r="AW336" s="14" t="s">
        <v>29</v>
      </c>
      <c r="AX336" s="14" t="s">
        <v>72</v>
      </c>
      <c r="AY336" s="182" t="s">
        <v>125</v>
      </c>
    </row>
    <row r="337" spans="2:65" s="14" customFormat="1">
      <c r="B337" s="181"/>
      <c r="D337" s="150" t="s">
        <v>140</v>
      </c>
      <c r="E337" s="182" t="s">
        <v>1</v>
      </c>
      <c r="F337" s="183" t="s">
        <v>1526</v>
      </c>
      <c r="H337" s="182" t="s">
        <v>1</v>
      </c>
      <c r="I337" s="184"/>
      <c r="L337" s="181"/>
      <c r="M337" s="185"/>
      <c r="T337" s="186"/>
      <c r="AT337" s="182" t="s">
        <v>140</v>
      </c>
      <c r="AU337" s="182" t="s">
        <v>82</v>
      </c>
      <c r="AV337" s="14" t="s">
        <v>80</v>
      </c>
      <c r="AW337" s="14" t="s">
        <v>29</v>
      </c>
      <c r="AX337" s="14" t="s">
        <v>72</v>
      </c>
      <c r="AY337" s="182" t="s">
        <v>125</v>
      </c>
    </row>
    <row r="338" spans="2:65" s="14" customFormat="1">
      <c r="B338" s="181"/>
      <c r="D338" s="150" t="s">
        <v>140</v>
      </c>
      <c r="E338" s="182" t="s">
        <v>1</v>
      </c>
      <c r="F338" s="183" t="s">
        <v>1527</v>
      </c>
      <c r="H338" s="182" t="s">
        <v>1</v>
      </c>
      <c r="I338" s="184"/>
      <c r="L338" s="181"/>
      <c r="M338" s="185"/>
      <c r="T338" s="186"/>
      <c r="AT338" s="182" t="s">
        <v>140</v>
      </c>
      <c r="AU338" s="182" t="s">
        <v>82</v>
      </c>
      <c r="AV338" s="14" t="s">
        <v>80</v>
      </c>
      <c r="AW338" s="14" t="s">
        <v>29</v>
      </c>
      <c r="AX338" s="14" t="s">
        <v>72</v>
      </c>
      <c r="AY338" s="182" t="s">
        <v>125</v>
      </c>
    </row>
    <row r="339" spans="2:65" s="12" customFormat="1">
      <c r="B339" s="157"/>
      <c r="D339" s="150" t="s">
        <v>140</v>
      </c>
      <c r="E339" s="158" t="s">
        <v>1</v>
      </c>
      <c r="F339" s="159" t="s">
        <v>168</v>
      </c>
      <c r="H339" s="160">
        <v>5</v>
      </c>
      <c r="I339" s="161"/>
      <c r="L339" s="157"/>
      <c r="M339" s="162"/>
      <c r="T339" s="163"/>
      <c r="AT339" s="158" t="s">
        <v>140</v>
      </c>
      <c r="AU339" s="158" t="s">
        <v>82</v>
      </c>
      <c r="AV339" s="12" t="s">
        <v>82</v>
      </c>
      <c r="AW339" s="12" t="s">
        <v>29</v>
      </c>
      <c r="AX339" s="12" t="s">
        <v>72</v>
      </c>
      <c r="AY339" s="158" t="s">
        <v>125</v>
      </c>
    </row>
    <row r="340" spans="2:65" s="13" customFormat="1">
      <c r="B340" s="164"/>
      <c r="D340" s="150" t="s">
        <v>140</v>
      </c>
      <c r="E340" s="165" t="s">
        <v>1</v>
      </c>
      <c r="F340" s="166" t="s">
        <v>142</v>
      </c>
      <c r="H340" s="167">
        <v>5</v>
      </c>
      <c r="I340" s="168"/>
      <c r="L340" s="164"/>
      <c r="M340" s="169"/>
      <c r="T340" s="170"/>
      <c r="AT340" s="165" t="s">
        <v>140</v>
      </c>
      <c r="AU340" s="165" t="s">
        <v>82</v>
      </c>
      <c r="AV340" s="13" t="s">
        <v>132</v>
      </c>
      <c r="AW340" s="13" t="s">
        <v>29</v>
      </c>
      <c r="AX340" s="13" t="s">
        <v>80</v>
      </c>
      <c r="AY340" s="165" t="s">
        <v>125</v>
      </c>
    </row>
    <row r="341" spans="2:65" s="1" customFormat="1" ht="16.5" customHeight="1">
      <c r="B341" s="136"/>
      <c r="C341" s="137" t="s">
        <v>411</v>
      </c>
      <c r="D341" s="137" t="s">
        <v>127</v>
      </c>
      <c r="E341" s="138" t="s">
        <v>1528</v>
      </c>
      <c r="F341" s="139" t="s">
        <v>1529</v>
      </c>
      <c r="G341" s="140" t="s">
        <v>241</v>
      </c>
      <c r="H341" s="141">
        <v>70</v>
      </c>
      <c r="I341" s="142"/>
      <c r="J341" s="143">
        <f>ROUND(I341*H341,2)</f>
        <v>0</v>
      </c>
      <c r="K341" s="139" t="s">
        <v>131</v>
      </c>
      <c r="L341" s="32"/>
      <c r="M341" s="144" t="s">
        <v>1</v>
      </c>
      <c r="N341" s="145" t="s">
        <v>37</v>
      </c>
      <c r="P341" s="146">
        <f>O341*H341</f>
        <v>0</v>
      </c>
      <c r="Q341" s="146">
        <v>6.0000000000000002E-5</v>
      </c>
      <c r="R341" s="146">
        <f>Q341*H341</f>
        <v>4.1999999999999997E-3</v>
      </c>
      <c r="S341" s="146">
        <v>0</v>
      </c>
      <c r="T341" s="147">
        <f>S341*H341</f>
        <v>0</v>
      </c>
      <c r="AR341" s="148" t="s">
        <v>255</v>
      </c>
      <c r="AT341" s="148" t="s">
        <v>127</v>
      </c>
      <c r="AU341" s="148" t="s">
        <v>82</v>
      </c>
      <c r="AY341" s="17" t="s">
        <v>125</v>
      </c>
      <c r="BE341" s="149">
        <f>IF(N341="základní",J341,0)</f>
        <v>0</v>
      </c>
      <c r="BF341" s="149">
        <f>IF(N341="snížená",J341,0)</f>
        <v>0</v>
      </c>
      <c r="BG341" s="149">
        <f>IF(N341="zákl. přenesená",J341,0)</f>
        <v>0</v>
      </c>
      <c r="BH341" s="149">
        <f>IF(N341="sníž. přenesená",J341,0)</f>
        <v>0</v>
      </c>
      <c r="BI341" s="149">
        <f>IF(N341="nulová",J341,0)</f>
        <v>0</v>
      </c>
      <c r="BJ341" s="17" t="s">
        <v>80</v>
      </c>
      <c r="BK341" s="149">
        <f>ROUND(I341*H341,2)</f>
        <v>0</v>
      </c>
      <c r="BL341" s="17" t="s">
        <v>255</v>
      </c>
      <c r="BM341" s="148" t="s">
        <v>990</v>
      </c>
    </row>
    <row r="342" spans="2:65" s="1" customFormat="1">
      <c r="B342" s="32"/>
      <c r="D342" s="150" t="s">
        <v>134</v>
      </c>
      <c r="F342" s="151" t="s">
        <v>1530</v>
      </c>
      <c r="I342" s="152"/>
      <c r="L342" s="32"/>
      <c r="M342" s="153"/>
      <c r="T342" s="56"/>
      <c r="AT342" s="17" t="s">
        <v>134</v>
      </c>
      <c r="AU342" s="17" t="s">
        <v>82</v>
      </c>
    </row>
    <row r="343" spans="2:65" s="1" customFormat="1">
      <c r="B343" s="32"/>
      <c r="D343" s="154" t="s">
        <v>136</v>
      </c>
      <c r="F343" s="155" t="s">
        <v>1531</v>
      </c>
      <c r="I343" s="152"/>
      <c r="L343" s="32"/>
      <c r="M343" s="153"/>
      <c r="T343" s="56"/>
      <c r="AT343" s="17" t="s">
        <v>136</v>
      </c>
      <c r="AU343" s="17" t="s">
        <v>82</v>
      </c>
    </row>
    <row r="344" spans="2:65" s="14" customFormat="1">
      <c r="B344" s="181"/>
      <c r="D344" s="150" t="s">
        <v>140</v>
      </c>
      <c r="E344" s="182" t="s">
        <v>1</v>
      </c>
      <c r="F344" s="183" t="s">
        <v>1532</v>
      </c>
      <c r="H344" s="182" t="s">
        <v>1</v>
      </c>
      <c r="I344" s="184"/>
      <c r="L344" s="181"/>
      <c r="M344" s="185"/>
      <c r="T344" s="186"/>
      <c r="AT344" s="182" t="s">
        <v>140</v>
      </c>
      <c r="AU344" s="182" t="s">
        <v>82</v>
      </c>
      <c r="AV344" s="14" t="s">
        <v>80</v>
      </c>
      <c r="AW344" s="14" t="s">
        <v>29</v>
      </c>
      <c r="AX344" s="14" t="s">
        <v>72</v>
      </c>
      <c r="AY344" s="182" t="s">
        <v>125</v>
      </c>
    </row>
    <row r="345" spans="2:65" s="14" customFormat="1">
      <c r="B345" s="181"/>
      <c r="D345" s="150" t="s">
        <v>140</v>
      </c>
      <c r="E345" s="182" t="s">
        <v>1</v>
      </c>
      <c r="F345" s="183" t="s">
        <v>1533</v>
      </c>
      <c r="H345" s="182" t="s">
        <v>1</v>
      </c>
      <c r="I345" s="184"/>
      <c r="L345" s="181"/>
      <c r="M345" s="185"/>
      <c r="T345" s="186"/>
      <c r="AT345" s="182" t="s">
        <v>140</v>
      </c>
      <c r="AU345" s="182" t="s">
        <v>82</v>
      </c>
      <c r="AV345" s="14" t="s">
        <v>80</v>
      </c>
      <c r="AW345" s="14" t="s">
        <v>29</v>
      </c>
      <c r="AX345" s="14" t="s">
        <v>72</v>
      </c>
      <c r="AY345" s="182" t="s">
        <v>125</v>
      </c>
    </row>
    <row r="346" spans="2:65" s="12" customFormat="1">
      <c r="B346" s="157"/>
      <c r="D346" s="150" t="s">
        <v>140</v>
      </c>
      <c r="E346" s="158" t="s">
        <v>1</v>
      </c>
      <c r="F346" s="159" t="s">
        <v>1534</v>
      </c>
      <c r="H346" s="160">
        <v>70</v>
      </c>
      <c r="I346" s="161"/>
      <c r="L346" s="157"/>
      <c r="M346" s="162"/>
      <c r="T346" s="163"/>
      <c r="AT346" s="158" t="s">
        <v>140</v>
      </c>
      <c r="AU346" s="158" t="s">
        <v>82</v>
      </c>
      <c r="AV346" s="12" t="s">
        <v>82</v>
      </c>
      <c r="AW346" s="12" t="s">
        <v>29</v>
      </c>
      <c r="AX346" s="12" t="s">
        <v>72</v>
      </c>
      <c r="AY346" s="158" t="s">
        <v>125</v>
      </c>
    </row>
    <row r="347" spans="2:65" s="13" customFormat="1">
      <c r="B347" s="164"/>
      <c r="D347" s="150" t="s">
        <v>140</v>
      </c>
      <c r="E347" s="165" t="s">
        <v>1</v>
      </c>
      <c r="F347" s="166" t="s">
        <v>142</v>
      </c>
      <c r="H347" s="167">
        <v>70</v>
      </c>
      <c r="I347" s="168"/>
      <c r="L347" s="164"/>
      <c r="M347" s="169"/>
      <c r="T347" s="170"/>
      <c r="AT347" s="165" t="s">
        <v>140</v>
      </c>
      <c r="AU347" s="165" t="s">
        <v>82</v>
      </c>
      <c r="AV347" s="13" t="s">
        <v>132</v>
      </c>
      <c r="AW347" s="13" t="s">
        <v>29</v>
      </c>
      <c r="AX347" s="13" t="s">
        <v>80</v>
      </c>
      <c r="AY347" s="165" t="s">
        <v>125</v>
      </c>
    </row>
    <row r="348" spans="2:65" s="1" customFormat="1" ht="16.5" customHeight="1">
      <c r="B348" s="136"/>
      <c r="C348" s="171" t="s">
        <v>415</v>
      </c>
      <c r="D348" s="171" t="s">
        <v>217</v>
      </c>
      <c r="E348" s="172" t="s">
        <v>1535</v>
      </c>
      <c r="F348" s="173" t="s">
        <v>1536</v>
      </c>
      <c r="G348" s="174" t="s">
        <v>530</v>
      </c>
      <c r="H348" s="175">
        <v>1.2E-2</v>
      </c>
      <c r="I348" s="176"/>
      <c r="J348" s="177">
        <f>ROUND(I348*H348,2)</f>
        <v>0</v>
      </c>
      <c r="K348" s="173" t="s">
        <v>131</v>
      </c>
      <c r="L348" s="178"/>
      <c r="M348" s="179" t="s">
        <v>1</v>
      </c>
      <c r="N348" s="180" t="s">
        <v>37</v>
      </c>
      <c r="P348" s="146">
        <f>O348*H348</f>
        <v>0</v>
      </c>
      <c r="Q348" s="146">
        <v>1</v>
      </c>
      <c r="R348" s="146">
        <f>Q348*H348</f>
        <v>1.2E-2</v>
      </c>
      <c r="S348" s="146">
        <v>0</v>
      </c>
      <c r="T348" s="147">
        <f>S348*H348</f>
        <v>0</v>
      </c>
      <c r="AR348" s="148" t="s">
        <v>360</v>
      </c>
      <c r="AT348" s="148" t="s">
        <v>217</v>
      </c>
      <c r="AU348" s="148" t="s">
        <v>82</v>
      </c>
      <c r="AY348" s="17" t="s">
        <v>125</v>
      </c>
      <c r="BE348" s="149">
        <f>IF(N348="základní",J348,0)</f>
        <v>0</v>
      </c>
      <c r="BF348" s="149">
        <f>IF(N348="snížená",J348,0)</f>
        <v>0</v>
      </c>
      <c r="BG348" s="149">
        <f>IF(N348="zákl. přenesená",J348,0)</f>
        <v>0</v>
      </c>
      <c r="BH348" s="149">
        <f>IF(N348="sníž. přenesená",J348,0)</f>
        <v>0</v>
      </c>
      <c r="BI348" s="149">
        <f>IF(N348="nulová",J348,0)</f>
        <v>0</v>
      </c>
      <c r="BJ348" s="17" t="s">
        <v>80</v>
      </c>
      <c r="BK348" s="149">
        <f>ROUND(I348*H348,2)</f>
        <v>0</v>
      </c>
      <c r="BL348" s="17" t="s">
        <v>255</v>
      </c>
      <c r="BM348" s="148" t="s">
        <v>1002</v>
      </c>
    </row>
    <row r="349" spans="2:65" s="1" customFormat="1">
      <c r="B349" s="32"/>
      <c r="D349" s="150" t="s">
        <v>134</v>
      </c>
      <c r="F349" s="151" t="s">
        <v>1536</v>
      </c>
      <c r="I349" s="152"/>
      <c r="L349" s="32"/>
      <c r="M349" s="153"/>
      <c r="T349" s="56"/>
      <c r="AT349" s="17" t="s">
        <v>134</v>
      </c>
      <c r="AU349" s="17" t="s">
        <v>82</v>
      </c>
    </row>
    <row r="350" spans="2:65" s="1" customFormat="1" ht="19.5">
      <c r="B350" s="32"/>
      <c r="D350" s="150" t="s">
        <v>1507</v>
      </c>
      <c r="F350" s="156" t="s">
        <v>1537</v>
      </c>
      <c r="I350" s="152"/>
      <c r="L350" s="32"/>
      <c r="M350" s="153"/>
      <c r="T350" s="56"/>
      <c r="AT350" s="17" t="s">
        <v>1507</v>
      </c>
      <c r="AU350" s="17" t="s">
        <v>82</v>
      </c>
    </row>
    <row r="351" spans="2:65" s="14" customFormat="1">
      <c r="B351" s="181"/>
      <c r="D351" s="150" t="s">
        <v>140</v>
      </c>
      <c r="E351" s="182" t="s">
        <v>1</v>
      </c>
      <c r="F351" s="183" t="s">
        <v>1538</v>
      </c>
      <c r="H351" s="182" t="s">
        <v>1</v>
      </c>
      <c r="I351" s="184"/>
      <c r="L351" s="181"/>
      <c r="M351" s="185"/>
      <c r="T351" s="186"/>
      <c r="AT351" s="182" t="s">
        <v>140</v>
      </c>
      <c r="AU351" s="182" t="s">
        <v>82</v>
      </c>
      <c r="AV351" s="14" t="s">
        <v>80</v>
      </c>
      <c r="AW351" s="14" t="s">
        <v>29</v>
      </c>
      <c r="AX351" s="14" t="s">
        <v>72</v>
      </c>
      <c r="AY351" s="182" t="s">
        <v>125</v>
      </c>
    </row>
    <row r="352" spans="2:65" s="12" customFormat="1">
      <c r="B352" s="157"/>
      <c r="D352" s="150" t="s">
        <v>140</v>
      </c>
      <c r="E352" s="158" t="s">
        <v>1</v>
      </c>
      <c r="F352" s="159" t="s">
        <v>1539</v>
      </c>
      <c r="H352" s="160">
        <v>1.2E-2</v>
      </c>
      <c r="I352" s="161"/>
      <c r="L352" s="157"/>
      <c r="M352" s="162"/>
      <c r="T352" s="163"/>
      <c r="AT352" s="158" t="s">
        <v>140</v>
      </c>
      <c r="AU352" s="158" t="s">
        <v>82</v>
      </c>
      <c r="AV352" s="12" t="s">
        <v>82</v>
      </c>
      <c r="AW352" s="12" t="s">
        <v>29</v>
      </c>
      <c r="AX352" s="12" t="s">
        <v>72</v>
      </c>
      <c r="AY352" s="158" t="s">
        <v>125</v>
      </c>
    </row>
    <row r="353" spans="2:65" s="13" customFormat="1">
      <c r="B353" s="164"/>
      <c r="D353" s="150" t="s">
        <v>140</v>
      </c>
      <c r="E353" s="165" t="s">
        <v>1</v>
      </c>
      <c r="F353" s="166" t="s">
        <v>142</v>
      </c>
      <c r="H353" s="167">
        <v>1.2E-2</v>
      </c>
      <c r="I353" s="168"/>
      <c r="L353" s="164"/>
      <c r="M353" s="169"/>
      <c r="T353" s="170"/>
      <c r="AT353" s="165" t="s">
        <v>140</v>
      </c>
      <c r="AU353" s="165" t="s">
        <v>82</v>
      </c>
      <c r="AV353" s="13" t="s">
        <v>132</v>
      </c>
      <c r="AW353" s="13" t="s">
        <v>29</v>
      </c>
      <c r="AX353" s="13" t="s">
        <v>80</v>
      </c>
      <c r="AY353" s="165" t="s">
        <v>125</v>
      </c>
    </row>
    <row r="354" spans="2:65" s="1" customFormat="1" ht="16.5" customHeight="1">
      <c r="B354" s="136"/>
      <c r="C354" s="171" t="s">
        <v>419</v>
      </c>
      <c r="D354" s="171" t="s">
        <v>217</v>
      </c>
      <c r="E354" s="172" t="s">
        <v>1540</v>
      </c>
      <c r="F354" s="173" t="s">
        <v>1541</v>
      </c>
      <c r="G354" s="174" t="s">
        <v>530</v>
      </c>
      <c r="H354" s="175">
        <v>5.8000000000000003E-2</v>
      </c>
      <c r="I354" s="176"/>
      <c r="J354" s="177">
        <f>ROUND(I354*H354,2)</f>
        <v>0</v>
      </c>
      <c r="K354" s="173" t="s">
        <v>131</v>
      </c>
      <c r="L354" s="178"/>
      <c r="M354" s="179" t="s">
        <v>1</v>
      </c>
      <c r="N354" s="180" t="s">
        <v>37</v>
      </c>
      <c r="P354" s="146">
        <f>O354*H354</f>
        <v>0</v>
      </c>
      <c r="Q354" s="146">
        <v>1</v>
      </c>
      <c r="R354" s="146">
        <f>Q354*H354</f>
        <v>5.8000000000000003E-2</v>
      </c>
      <c r="S354" s="146">
        <v>0</v>
      </c>
      <c r="T354" s="147">
        <f>S354*H354</f>
        <v>0</v>
      </c>
      <c r="AR354" s="148" t="s">
        <v>360</v>
      </c>
      <c r="AT354" s="148" t="s">
        <v>217</v>
      </c>
      <c r="AU354" s="148" t="s">
        <v>82</v>
      </c>
      <c r="AY354" s="17" t="s">
        <v>125</v>
      </c>
      <c r="BE354" s="149">
        <f>IF(N354="základní",J354,0)</f>
        <v>0</v>
      </c>
      <c r="BF354" s="149">
        <f>IF(N354="snížená",J354,0)</f>
        <v>0</v>
      </c>
      <c r="BG354" s="149">
        <f>IF(N354="zákl. přenesená",J354,0)</f>
        <v>0</v>
      </c>
      <c r="BH354" s="149">
        <f>IF(N354="sníž. přenesená",J354,0)</f>
        <v>0</v>
      </c>
      <c r="BI354" s="149">
        <f>IF(N354="nulová",J354,0)</f>
        <v>0</v>
      </c>
      <c r="BJ354" s="17" t="s">
        <v>80</v>
      </c>
      <c r="BK354" s="149">
        <f>ROUND(I354*H354,2)</f>
        <v>0</v>
      </c>
      <c r="BL354" s="17" t="s">
        <v>255</v>
      </c>
      <c r="BM354" s="148" t="s">
        <v>1011</v>
      </c>
    </row>
    <row r="355" spans="2:65" s="1" customFormat="1">
      <c r="B355" s="32"/>
      <c r="D355" s="150" t="s">
        <v>134</v>
      </c>
      <c r="F355" s="151" t="s">
        <v>1541</v>
      </c>
      <c r="I355" s="152"/>
      <c r="L355" s="32"/>
      <c r="M355" s="153"/>
      <c r="T355" s="56"/>
      <c r="AT355" s="17" t="s">
        <v>134</v>
      </c>
      <c r="AU355" s="17" t="s">
        <v>82</v>
      </c>
    </row>
    <row r="356" spans="2:65" s="1" customFormat="1" ht="19.5">
      <c r="B356" s="32"/>
      <c r="D356" s="150" t="s">
        <v>1507</v>
      </c>
      <c r="F356" s="156" t="s">
        <v>1542</v>
      </c>
      <c r="I356" s="152"/>
      <c r="L356" s="32"/>
      <c r="M356" s="153"/>
      <c r="T356" s="56"/>
      <c r="AT356" s="17" t="s">
        <v>1507</v>
      </c>
      <c r="AU356" s="17" t="s">
        <v>82</v>
      </c>
    </row>
    <row r="357" spans="2:65" s="14" customFormat="1">
      <c r="B357" s="181"/>
      <c r="D357" s="150" t="s">
        <v>140</v>
      </c>
      <c r="E357" s="182" t="s">
        <v>1</v>
      </c>
      <c r="F357" s="183" t="s">
        <v>1543</v>
      </c>
      <c r="H357" s="182" t="s">
        <v>1</v>
      </c>
      <c r="I357" s="184"/>
      <c r="L357" s="181"/>
      <c r="M357" s="185"/>
      <c r="T357" s="186"/>
      <c r="AT357" s="182" t="s">
        <v>140</v>
      </c>
      <c r="AU357" s="182" t="s">
        <v>82</v>
      </c>
      <c r="AV357" s="14" t="s">
        <v>80</v>
      </c>
      <c r="AW357" s="14" t="s">
        <v>29</v>
      </c>
      <c r="AX357" s="14" t="s">
        <v>72</v>
      </c>
      <c r="AY357" s="182" t="s">
        <v>125</v>
      </c>
    </row>
    <row r="358" spans="2:65" s="12" customFormat="1">
      <c r="B358" s="157"/>
      <c r="D358" s="150" t="s">
        <v>140</v>
      </c>
      <c r="E358" s="158" t="s">
        <v>1</v>
      </c>
      <c r="F358" s="159" t="s">
        <v>1544</v>
      </c>
      <c r="H358" s="160">
        <v>5.8000000000000003E-2</v>
      </c>
      <c r="I358" s="161"/>
      <c r="L358" s="157"/>
      <c r="M358" s="162"/>
      <c r="T358" s="163"/>
      <c r="AT358" s="158" t="s">
        <v>140</v>
      </c>
      <c r="AU358" s="158" t="s">
        <v>82</v>
      </c>
      <c r="AV358" s="12" t="s">
        <v>82</v>
      </c>
      <c r="AW358" s="12" t="s">
        <v>29</v>
      </c>
      <c r="AX358" s="12" t="s">
        <v>72</v>
      </c>
      <c r="AY358" s="158" t="s">
        <v>125</v>
      </c>
    </row>
    <row r="359" spans="2:65" s="13" customFormat="1">
      <c r="B359" s="164"/>
      <c r="D359" s="150" t="s">
        <v>140</v>
      </c>
      <c r="E359" s="165" t="s">
        <v>1</v>
      </c>
      <c r="F359" s="166" t="s">
        <v>142</v>
      </c>
      <c r="H359" s="167">
        <v>5.8000000000000003E-2</v>
      </c>
      <c r="I359" s="168"/>
      <c r="L359" s="164"/>
      <c r="M359" s="169"/>
      <c r="T359" s="170"/>
      <c r="AT359" s="165" t="s">
        <v>140</v>
      </c>
      <c r="AU359" s="165" t="s">
        <v>82</v>
      </c>
      <c r="AV359" s="13" t="s">
        <v>132</v>
      </c>
      <c r="AW359" s="13" t="s">
        <v>29</v>
      </c>
      <c r="AX359" s="13" t="s">
        <v>80</v>
      </c>
      <c r="AY359" s="165" t="s">
        <v>125</v>
      </c>
    </row>
    <row r="360" spans="2:65" s="11" customFormat="1" ht="25.9" customHeight="1">
      <c r="B360" s="124"/>
      <c r="D360" s="125" t="s">
        <v>71</v>
      </c>
      <c r="E360" s="126" t="s">
        <v>1545</v>
      </c>
      <c r="F360" s="126" t="s">
        <v>1546</v>
      </c>
      <c r="I360" s="127"/>
      <c r="J360" s="128">
        <f>BK360</f>
        <v>0</v>
      </c>
      <c r="L360" s="124"/>
      <c r="M360" s="129"/>
      <c r="P360" s="130">
        <f>P361</f>
        <v>0</v>
      </c>
      <c r="R360" s="130">
        <f>R361</f>
        <v>0</v>
      </c>
      <c r="T360" s="131">
        <f>T361</f>
        <v>0</v>
      </c>
      <c r="AR360" s="125" t="s">
        <v>168</v>
      </c>
      <c r="AT360" s="132" t="s">
        <v>71</v>
      </c>
      <c r="AU360" s="132" t="s">
        <v>72</v>
      </c>
      <c r="AY360" s="125" t="s">
        <v>125</v>
      </c>
      <c r="BK360" s="133">
        <f>BK361</f>
        <v>0</v>
      </c>
    </row>
    <row r="361" spans="2:65" s="11" customFormat="1" ht="22.9" customHeight="1">
      <c r="B361" s="124"/>
      <c r="D361" s="125" t="s">
        <v>71</v>
      </c>
      <c r="E361" s="134" t="s">
        <v>1136</v>
      </c>
      <c r="F361" s="134" t="s">
        <v>1137</v>
      </c>
      <c r="I361" s="127"/>
      <c r="J361" s="135">
        <f>BK361</f>
        <v>0</v>
      </c>
      <c r="L361" s="124"/>
      <c r="M361" s="129"/>
      <c r="P361" s="130">
        <f>SUM(P362:P369)</f>
        <v>0</v>
      </c>
      <c r="R361" s="130">
        <f>SUM(R362:R369)</f>
        <v>0</v>
      </c>
      <c r="T361" s="131">
        <f>SUM(T362:T369)</f>
        <v>0</v>
      </c>
      <c r="AR361" s="125" t="s">
        <v>168</v>
      </c>
      <c r="AT361" s="132" t="s">
        <v>71</v>
      </c>
      <c r="AU361" s="132" t="s">
        <v>80</v>
      </c>
      <c r="AY361" s="125" t="s">
        <v>125</v>
      </c>
      <c r="BK361" s="133">
        <f>SUM(BK362:BK369)</f>
        <v>0</v>
      </c>
    </row>
    <row r="362" spans="2:65" s="1" customFormat="1" ht="24.2" customHeight="1">
      <c r="B362" s="136"/>
      <c r="C362" s="137" t="s">
        <v>423</v>
      </c>
      <c r="D362" s="137" t="s">
        <v>127</v>
      </c>
      <c r="E362" s="138" t="s">
        <v>1547</v>
      </c>
      <c r="F362" s="139" t="s">
        <v>1548</v>
      </c>
      <c r="G362" s="140" t="s">
        <v>1549</v>
      </c>
      <c r="H362" s="141">
        <v>1</v>
      </c>
      <c r="I362" s="142"/>
      <c r="J362" s="143">
        <f>ROUND(I362*H362,2)</f>
        <v>0</v>
      </c>
      <c r="K362" s="139" t="s">
        <v>131</v>
      </c>
      <c r="L362" s="32"/>
      <c r="M362" s="144" t="s">
        <v>1</v>
      </c>
      <c r="N362" s="145" t="s">
        <v>37</v>
      </c>
      <c r="P362" s="146">
        <f>O362*H362</f>
        <v>0</v>
      </c>
      <c r="Q362" s="146">
        <v>0</v>
      </c>
      <c r="R362" s="146">
        <f>Q362*H362</f>
        <v>0</v>
      </c>
      <c r="S362" s="146">
        <v>0</v>
      </c>
      <c r="T362" s="147">
        <f>S362*H362</f>
        <v>0</v>
      </c>
      <c r="AR362" s="148" t="s">
        <v>132</v>
      </c>
      <c r="AT362" s="148" t="s">
        <v>127</v>
      </c>
      <c r="AU362" s="148" t="s">
        <v>82</v>
      </c>
      <c r="AY362" s="17" t="s">
        <v>125</v>
      </c>
      <c r="BE362" s="149">
        <f>IF(N362="základní",J362,0)</f>
        <v>0</v>
      </c>
      <c r="BF362" s="149">
        <f>IF(N362="snížená",J362,0)</f>
        <v>0</v>
      </c>
      <c r="BG362" s="149">
        <f>IF(N362="zákl. přenesená",J362,0)</f>
        <v>0</v>
      </c>
      <c r="BH362" s="149">
        <f>IF(N362="sníž. přenesená",J362,0)</f>
        <v>0</v>
      </c>
      <c r="BI362" s="149">
        <f>IF(N362="nulová",J362,0)</f>
        <v>0</v>
      </c>
      <c r="BJ362" s="17" t="s">
        <v>80</v>
      </c>
      <c r="BK362" s="149">
        <f>ROUND(I362*H362,2)</f>
        <v>0</v>
      </c>
      <c r="BL362" s="17" t="s">
        <v>132</v>
      </c>
      <c r="BM362" s="148" t="s">
        <v>1023</v>
      </c>
    </row>
    <row r="363" spans="2:65" s="1" customFormat="1">
      <c r="B363" s="32"/>
      <c r="D363" s="150" t="s">
        <v>134</v>
      </c>
      <c r="F363" s="151" t="s">
        <v>1548</v>
      </c>
      <c r="I363" s="152"/>
      <c r="L363" s="32"/>
      <c r="M363" s="153"/>
      <c r="T363" s="56"/>
      <c r="AT363" s="17" t="s">
        <v>134</v>
      </c>
      <c r="AU363" s="17" t="s">
        <v>82</v>
      </c>
    </row>
    <row r="364" spans="2:65" s="1" customFormat="1" ht="24.2" customHeight="1">
      <c r="B364" s="136"/>
      <c r="C364" s="137" t="s">
        <v>427</v>
      </c>
      <c r="D364" s="137" t="s">
        <v>127</v>
      </c>
      <c r="E364" s="138" t="s">
        <v>1550</v>
      </c>
      <c r="F364" s="139" t="s">
        <v>1551</v>
      </c>
      <c r="G364" s="140" t="s">
        <v>1549</v>
      </c>
      <c r="H364" s="141">
        <v>1</v>
      </c>
      <c r="I364" s="142"/>
      <c r="J364" s="143">
        <f>ROUND(I364*H364,2)</f>
        <v>0</v>
      </c>
      <c r="K364" s="139" t="s">
        <v>131</v>
      </c>
      <c r="L364" s="32"/>
      <c r="M364" s="144" t="s">
        <v>1</v>
      </c>
      <c r="N364" s="145" t="s">
        <v>37</v>
      </c>
      <c r="P364" s="146">
        <f>O364*H364</f>
        <v>0</v>
      </c>
      <c r="Q364" s="146">
        <v>0</v>
      </c>
      <c r="R364" s="146">
        <f>Q364*H364</f>
        <v>0</v>
      </c>
      <c r="S364" s="146">
        <v>0</v>
      </c>
      <c r="T364" s="147">
        <f>S364*H364</f>
        <v>0</v>
      </c>
      <c r="AR364" s="148" t="s">
        <v>132</v>
      </c>
      <c r="AT364" s="148" t="s">
        <v>127</v>
      </c>
      <c r="AU364" s="148" t="s">
        <v>82</v>
      </c>
      <c r="AY364" s="17" t="s">
        <v>125</v>
      </c>
      <c r="BE364" s="149">
        <f>IF(N364="základní",J364,0)</f>
        <v>0</v>
      </c>
      <c r="BF364" s="149">
        <f>IF(N364="snížená",J364,0)</f>
        <v>0</v>
      </c>
      <c r="BG364" s="149">
        <f>IF(N364="zákl. přenesená",J364,0)</f>
        <v>0</v>
      </c>
      <c r="BH364" s="149">
        <f>IF(N364="sníž. přenesená",J364,0)</f>
        <v>0</v>
      </c>
      <c r="BI364" s="149">
        <f>IF(N364="nulová",J364,0)</f>
        <v>0</v>
      </c>
      <c r="BJ364" s="17" t="s">
        <v>80</v>
      </c>
      <c r="BK364" s="149">
        <f>ROUND(I364*H364,2)</f>
        <v>0</v>
      </c>
      <c r="BL364" s="17" t="s">
        <v>132</v>
      </c>
      <c r="BM364" s="148" t="s">
        <v>1036</v>
      </c>
    </row>
    <row r="365" spans="2:65" s="1" customFormat="1">
      <c r="B365" s="32"/>
      <c r="D365" s="150" t="s">
        <v>134</v>
      </c>
      <c r="F365" s="151" t="s">
        <v>1548</v>
      </c>
      <c r="I365" s="152"/>
      <c r="L365" s="32"/>
      <c r="M365" s="153"/>
      <c r="T365" s="56"/>
      <c r="AT365" s="17" t="s">
        <v>134</v>
      </c>
      <c r="AU365" s="17" t="s">
        <v>82</v>
      </c>
    </row>
    <row r="366" spans="2:65" s="1" customFormat="1" ht="24.2" customHeight="1">
      <c r="B366" s="136"/>
      <c r="C366" s="137" t="s">
        <v>435</v>
      </c>
      <c r="D366" s="137" t="s">
        <v>127</v>
      </c>
      <c r="E366" s="138" t="s">
        <v>1552</v>
      </c>
      <c r="F366" s="139" t="s">
        <v>1553</v>
      </c>
      <c r="G366" s="140" t="s">
        <v>1549</v>
      </c>
      <c r="H366" s="141">
        <v>1</v>
      </c>
      <c r="I366" s="142"/>
      <c r="J366" s="143">
        <f>ROUND(I366*H366,2)</f>
        <v>0</v>
      </c>
      <c r="K366" s="139" t="s">
        <v>131</v>
      </c>
      <c r="L366" s="32"/>
      <c r="M366" s="144" t="s">
        <v>1</v>
      </c>
      <c r="N366" s="145" t="s">
        <v>37</v>
      </c>
      <c r="P366" s="146">
        <f>O366*H366</f>
        <v>0</v>
      </c>
      <c r="Q366" s="146">
        <v>0</v>
      </c>
      <c r="R366" s="146">
        <f>Q366*H366</f>
        <v>0</v>
      </c>
      <c r="S366" s="146">
        <v>0</v>
      </c>
      <c r="T366" s="147">
        <f>S366*H366</f>
        <v>0</v>
      </c>
      <c r="AR366" s="148" t="s">
        <v>132</v>
      </c>
      <c r="AT366" s="148" t="s">
        <v>127</v>
      </c>
      <c r="AU366" s="148" t="s">
        <v>82</v>
      </c>
      <c r="AY366" s="17" t="s">
        <v>125</v>
      </c>
      <c r="BE366" s="149">
        <f>IF(N366="základní",J366,0)</f>
        <v>0</v>
      </c>
      <c r="BF366" s="149">
        <f>IF(N366="snížená",J366,0)</f>
        <v>0</v>
      </c>
      <c r="BG366" s="149">
        <f>IF(N366="zákl. přenesená",J366,0)</f>
        <v>0</v>
      </c>
      <c r="BH366" s="149">
        <f>IF(N366="sníž. přenesená",J366,0)</f>
        <v>0</v>
      </c>
      <c r="BI366" s="149">
        <f>IF(N366="nulová",J366,0)</f>
        <v>0</v>
      </c>
      <c r="BJ366" s="17" t="s">
        <v>80</v>
      </c>
      <c r="BK366" s="149">
        <f>ROUND(I366*H366,2)</f>
        <v>0</v>
      </c>
      <c r="BL366" s="17" t="s">
        <v>132</v>
      </c>
      <c r="BM366" s="148" t="s">
        <v>1049</v>
      </c>
    </row>
    <row r="367" spans="2:65" s="1" customFormat="1">
      <c r="B367" s="32"/>
      <c r="D367" s="150" t="s">
        <v>134</v>
      </c>
      <c r="F367" s="151" t="s">
        <v>1553</v>
      </c>
      <c r="I367" s="152"/>
      <c r="L367" s="32"/>
      <c r="M367" s="153"/>
      <c r="T367" s="56"/>
      <c r="AT367" s="17" t="s">
        <v>134</v>
      </c>
      <c r="AU367" s="17" t="s">
        <v>82</v>
      </c>
    </row>
    <row r="368" spans="2:65" s="1" customFormat="1" ht="24.2" customHeight="1">
      <c r="B368" s="136"/>
      <c r="C368" s="137" t="s">
        <v>324</v>
      </c>
      <c r="D368" s="137" t="s">
        <v>127</v>
      </c>
      <c r="E368" s="138" t="s">
        <v>1554</v>
      </c>
      <c r="F368" s="139" t="s">
        <v>1555</v>
      </c>
      <c r="G368" s="140" t="s">
        <v>1549</v>
      </c>
      <c r="H368" s="141">
        <v>1</v>
      </c>
      <c r="I368" s="142"/>
      <c r="J368" s="143">
        <f>ROUND(I368*H368,2)</f>
        <v>0</v>
      </c>
      <c r="K368" s="139" t="s">
        <v>131</v>
      </c>
      <c r="L368" s="32"/>
      <c r="M368" s="144" t="s">
        <v>1</v>
      </c>
      <c r="N368" s="145" t="s">
        <v>37</v>
      </c>
      <c r="P368" s="146">
        <f>O368*H368</f>
        <v>0</v>
      </c>
      <c r="Q368" s="146">
        <v>0</v>
      </c>
      <c r="R368" s="146">
        <f>Q368*H368</f>
        <v>0</v>
      </c>
      <c r="S368" s="146">
        <v>0</v>
      </c>
      <c r="T368" s="147">
        <f>S368*H368</f>
        <v>0</v>
      </c>
      <c r="AR368" s="148" t="s">
        <v>132</v>
      </c>
      <c r="AT368" s="148" t="s">
        <v>127</v>
      </c>
      <c r="AU368" s="148" t="s">
        <v>82</v>
      </c>
      <c r="AY368" s="17" t="s">
        <v>125</v>
      </c>
      <c r="BE368" s="149">
        <f>IF(N368="základní",J368,0)</f>
        <v>0</v>
      </c>
      <c r="BF368" s="149">
        <f>IF(N368="snížená",J368,0)</f>
        <v>0</v>
      </c>
      <c r="BG368" s="149">
        <f>IF(N368="zákl. přenesená",J368,0)</f>
        <v>0</v>
      </c>
      <c r="BH368" s="149">
        <f>IF(N368="sníž. přenesená",J368,0)</f>
        <v>0</v>
      </c>
      <c r="BI368" s="149">
        <f>IF(N368="nulová",J368,0)</f>
        <v>0</v>
      </c>
      <c r="BJ368" s="17" t="s">
        <v>80</v>
      </c>
      <c r="BK368" s="149">
        <f>ROUND(I368*H368,2)</f>
        <v>0</v>
      </c>
      <c r="BL368" s="17" t="s">
        <v>132</v>
      </c>
      <c r="BM368" s="148" t="s">
        <v>1061</v>
      </c>
    </row>
    <row r="369" spans="2:47" s="1" customFormat="1">
      <c r="B369" s="32"/>
      <c r="D369" s="150" t="s">
        <v>134</v>
      </c>
      <c r="F369" s="151" t="s">
        <v>1555</v>
      </c>
      <c r="I369" s="152"/>
      <c r="L369" s="32"/>
      <c r="M369" s="194"/>
      <c r="N369" s="195"/>
      <c r="O369" s="195"/>
      <c r="P369" s="195"/>
      <c r="Q369" s="195"/>
      <c r="R369" s="195"/>
      <c r="S369" s="195"/>
      <c r="T369" s="196"/>
      <c r="AT369" s="17" t="s">
        <v>134</v>
      </c>
      <c r="AU369" s="17" t="s">
        <v>82</v>
      </c>
    </row>
    <row r="370" spans="2:47" s="1" customFormat="1" ht="6.95" customHeight="1">
      <c r="B370" s="44"/>
      <c r="C370" s="45"/>
      <c r="D370" s="45"/>
      <c r="E370" s="45"/>
      <c r="F370" s="45"/>
      <c r="G370" s="45"/>
      <c r="H370" s="45"/>
      <c r="I370" s="45"/>
      <c r="J370" s="45"/>
      <c r="K370" s="45"/>
      <c r="L370" s="32"/>
    </row>
  </sheetData>
  <autoFilter ref="C125:K369" xr:uid="{00000000-0009-0000-0000-000004000000}"/>
  <mergeCells count="9">
    <mergeCell ref="E87:H87"/>
    <mergeCell ref="E116:H116"/>
    <mergeCell ref="E118:H118"/>
    <mergeCell ref="L2:V2"/>
    <mergeCell ref="E7:H7"/>
    <mergeCell ref="E9:H9"/>
    <mergeCell ref="E18:H18"/>
    <mergeCell ref="E27:H27"/>
    <mergeCell ref="E85:H85"/>
  </mergeCells>
  <hyperlinks>
    <hyperlink ref="F131" r:id="rId1" xr:uid="{00000000-0004-0000-0400-000000000000}"/>
    <hyperlink ref="F137" r:id="rId2" xr:uid="{00000000-0004-0000-0400-000001000000}"/>
    <hyperlink ref="F142" r:id="rId3" xr:uid="{00000000-0004-0000-0400-000002000000}"/>
    <hyperlink ref="F151" r:id="rId4" xr:uid="{00000000-0004-0000-0400-000003000000}"/>
    <hyperlink ref="F160" r:id="rId5" xr:uid="{00000000-0004-0000-0400-000004000000}"/>
    <hyperlink ref="F168" r:id="rId6" xr:uid="{00000000-0004-0000-0400-000005000000}"/>
    <hyperlink ref="F172" r:id="rId7" xr:uid="{00000000-0004-0000-0400-000006000000}"/>
    <hyperlink ref="F183" r:id="rId8" xr:uid="{00000000-0004-0000-0400-000007000000}"/>
    <hyperlink ref="F189" r:id="rId9" xr:uid="{00000000-0004-0000-0400-000008000000}"/>
    <hyperlink ref="F196" r:id="rId10" xr:uid="{00000000-0004-0000-0400-000009000000}"/>
    <hyperlink ref="F202" r:id="rId11" xr:uid="{00000000-0004-0000-0400-00000A000000}"/>
    <hyperlink ref="F207" r:id="rId12" xr:uid="{00000000-0004-0000-0400-00000B000000}"/>
    <hyperlink ref="F228" r:id="rId13" xr:uid="{00000000-0004-0000-0400-00000C000000}"/>
    <hyperlink ref="F247" r:id="rId14" xr:uid="{00000000-0004-0000-0400-00000D000000}"/>
    <hyperlink ref="F252" r:id="rId15" xr:uid="{00000000-0004-0000-0400-00000E000000}"/>
    <hyperlink ref="F264" r:id="rId16" xr:uid="{00000000-0004-0000-0400-00000F000000}"/>
    <hyperlink ref="F281" r:id="rId17" xr:uid="{00000000-0004-0000-0400-000010000000}"/>
    <hyperlink ref="F287" r:id="rId18" xr:uid="{00000000-0004-0000-0400-000011000000}"/>
    <hyperlink ref="F292" r:id="rId19" xr:uid="{00000000-0004-0000-0400-000012000000}"/>
    <hyperlink ref="F297" r:id="rId20" xr:uid="{00000000-0004-0000-0400-000013000000}"/>
    <hyperlink ref="F308" r:id="rId21" xr:uid="{00000000-0004-0000-0400-000014000000}"/>
    <hyperlink ref="F331" r:id="rId22" xr:uid="{00000000-0004-0000-0400-000015000000}"/>
    <hyperlink ref="F343" r:id="rId23" xr:uid="{00000000-0004-0000-0400-000016000000}"/>
  </hyperlinks>
  <pageMargins left="0.39374999999999999" right="0.39374999999999999" top="0.39374999999999999" bottom="0.39374999999999999" header="0" footer="0"/>
  <pageSetup paperSize="9" fitToHeight="100" orientation="landscape" blackAndWhite="1"/>
  <headerFooter>
    <oddFooter>&amp;CStrana &amp;P z &amp;N</oddFooter>
  </headerFooter>
  <drawing r:id="rId24"/>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B2:BM233"/>
  <sheetViews>
    <sheetView showGridLines="0" workbookViewId="0">
      <selection activeCell="X238" sqref="X238"/>
    </sheetView>
  </sheetViews>
  <sheetFormatPr defaultRowHeight="11.25"/>
  <cols>
    <col min="1" max="1" width="8.33203125" customWidth="1"/>
    <col min="2" max="2" width="1.1640625" customWidth="1"/>
    <col min="3" max="3" width="4.1640625" customWidth="1"/>
    <col min="4" max="4" width="4.33203125" customWidth="1"/>
    <col min="5" max="5" width="17.1640625" customWidth="1"/>
    <col min="6" max="6" width="100.83203125" customWidth="1"/>
    <col min="7" max="7" width="7.5" customWidth="1"/>
    <col min="8" max="8" width="14" customWidth="1"/>
    <col min="9" max="9" width="15.83203125" customWidth="1"/>
    <col min="10" max="11" width="22.33203125"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c r="L2" s="209" t="s">
        <v>5</v>
      </c>
      <c r="M2" s="210"/>
      <c r="N2" s="210"/>
      <c r="O2" s="210"/>
      <c r="P2" s="210"/>
      <c r="Q2" s="210"/>
      <c r="R2" s="210"/>
      <c r="S2" s="210"/>
      <c r="T2" s="210"/>
      <c r="U2" s="210"/>
      <c r="V2" s="210"/>
      <c r="AT2" s="17" t="s">
        <v>91</v>
      </c>
    </row>
    <row r="3" spans="2:46" ht="6.95" customHeight="1">
      <c r="B3" s="18"/>
      <c r="C3" s="19"/>
      <c r="D3" s="19"/>
      <c r="E3" s="19"/>
      <c r="F3" s="19"/>
      <c r="G3" s="19"/>
      <c r="H3" s="19"/>
      <c r="I3" s="19"/>
      <c r="J3" s="19"/>
      <c r="K3" s="19"/>
      <c r="L3" s="20"/>
      <c r="AT3" s="17" t="s">
        <v>82</v>
      </c>
    </row>
    <row r="4" spans="2:46" ht="24.95" customHeight="1">
      <c r="B4" s="20"/>
      <c r="D4" s="21" t="s">
        <v>94</v>
      </c>
      <c r="L4" s="20"/>
      <c r="M4" s="93" t="s">
        <v>10</v>
      </c>
      <c r="AT4" s="17" t="s">
        <v>3</v>
      </c>
    </row>
    <row r="5" spans="2:46" ht="6.95" customHeight="1">
      <c r="B5" s="20"/>
      <c r="L5" s="20"/>
    </row>
    <row r="6" spans="2:46" ht="12" customHeight="1">
      <c r="B6" s="20"/>
      <c r="D6" s="27" t="s">
        <v>16</v>
      </c>
      <c r="L6" s="20"/>
    </row>
    <row r="7" spans="2:46" ht="16.5" customHeight="1">
      <c r="B7" s="20"/>
      <c r="E7" s="253" t="str">
        <f>'Rekapitulace stavby'!K6</f>
        <v>PD - Regenerace sídliště Nádražní II etapa - ČÁST A</v>
      </c>
      <c r="F7" s="254"/>
      <c r="G7" s="254"/>
      <c r="H7" s="254"/>
      <c r="L7" s="20"/>
    </row>
    <row r="8" spans="2:46" s="1" customFormat="1" ht="12" customHeight="1">
      <c r="B8" s="32"/>
      <c r="D8" s="27" t="s">
        <v>95</v>
      </c>
      <c r="L8" s="32"/>
    </row>
    <row r="9" spans="2:46" s="1" customFormat="1" ht="16.5" customHeight="1">
      <c r="B9" s="32"/>
      <c r="E9" s="243" t="s">
        <v>1556</v>
      </c>
      <c r="F9" s="252"/>
      <c r="G9" s="252"/>
      <c r="H9" s="252"/>
      <c r="L9" s="32"/>
    </row>
    <row r="10" spans="2:46" s="1" customFormat="1">
      <c r="B10" s="32"/>
      <c r="L10" s="32"/>
    </row>
    <row r="11" spans="2:46" s="1" customFormat="1" ht="12" customHeight="1">
      <c r="B11" s="32"/>
      <c r="D11" s="27" t="s">
        <v>18</v>
      </c>
      <c r="F11" s="25" t="s">
        <v>1</v>
      </c>
      <c r="I11" s="27" t="s">
        <v>19</v>
      </c>
      <c r="J11" s="25" t="s">
        <v>1</v>
      </c>
      <c r="L11" s="32"/>
    </row>
    <row r="12" spans="2:46" s="1" customFormat="1" ht="12" customHeight="1">
      <c r="B12" s="32"/>
      <c r="D12" s="27" t="s">
        <v>20</v>
      </c>
      <c r="F12" s="25" t="s">
        <v>21</v>
      </c>
      <c r="I12" s="27" t="s">
        <v>22</v>
      </c>
      <c r="J12" s="52">
        <f>'Rekapitulace stavby'!AN8</f>
        <v>45149</v>
      </c>
      <c r="L12" s="32"/>
    </row>
    <row r="13" spans="2:46" s="1" customFormat="1" ht="10.9" customHeight="1">
      <c r="B13" s="32"/>
      <c r="L13" s="32"/>
    </row>
    <row r="14" spans="2:46" s="1" customFormat="1" ht="12" customHeight="1">
      <c r="B14" s="32"/>
      <c r="D14" s="27" t="s">
        <v>23</v>
      </c>
      <c r="I14" s="27" t="s">
        <v>24</v>
      </c>
      <c r="J14" s="25" t="str">
        <f>IF('Rekapitulace stavby'!AN10="","",'Rekapitulace stavby'!AN10)</f>
        <v/>
      </c>
      <c r="L14" s="32"/>
    </row>
    <row r="15" spans="2:46" s="1" customFormat="1" ht="18" customHeight="1">
      <c r="B15" s="32"/>
      <c r="E15" s="25" t="str">
        <f>IF('Rekapitulace stavby'!E11="","",'Rekapitulace stavby'!E11)</f>
        <v xml:space="preserve"> </v>
      </c>
      <c r="I15" s="27" t="s">
        <v>25</v>
      </c>
      <c r="J15" s="25" t="str">
        <f>IF('Rekapitulace stavby'!AN11="","",'Rekapitulace stavby'!AN11)</f>
        <v/>
      </c>
      <c r="L15" s="32"/>
    </row>
    <row r="16" spans="2:46" s="1" customFormat="1" ht="6.95" customHeight="1">
      <c r="B16" s="32"/>
      <c r="L16" s="32"/>
    </row>
    <row r="17" spans="2:12" s="1" customFormat="1" ht="12" customHeight="1">
      <c r="B17" s="32"/>
      <c r="D17" s="27" t="s">
        <v>26</v>
      </c>
      <c r="I17" s="27" t="s">
        <v>24</v>
      </c>
      <c r="J17" s="28" t="str">
        <f>'Rekapitulace stavby'!AN13</f>
        <v>Vyplň údaj</v>
      </c>
      <c r="L17" s="32"/>
    </row>
    <row r="18" spans="2:12" s="1" customFormat="1" ht="18" customHeight="1">
      <c r="B18" s="32"/>
      <c r="E18" s="255" t="str">
        <f>'Rekapitulace stavby'!E14</f>
        <v>Vyplň údaj</v>
      </c>
      <c r="F18" s="221"/>
      <c r="G18" s="221"/>
      <c r="H18" s="221"/>
      <c r="I18" s="27" t="s">
        <v>25</v>
      </c>
      <c r="J18" s="28" t="str">
        <f>'Rekapitulace stavby'!AN14</f>
        <v>Vyplň údaj</v>
      </c>
      <c r="L18" s="32"/>
    </row>
    <row r="19" spans="2:12" s="1" customFormat="1" ht="6.95" customHeight="1">
      <c r="B19" s="32"/>
      <c r="L19" s="32"/>
    </row>
    <row r="20" spans="2:12" s="1" customFormat="1" ht="12" customHeight="1">
      <c r="B20" s="32"/>
      <c r="D20" s="27" t="s">
        <v>28</v>
      </c>
      <c r="I20" s="27" t="s">
        <v>24</v>
      </c>
      <c r="J20" s="25" t="str">
        <f>IF('Rekapitulace stavby'!AN16="","",'Rekapitulace stavby'!AN16)</f>
        <v/>
      </c>
      <c r="L20" s="32"/>
    </row>
    <row r="21" spans="2:12" s="1" customFormat="1" ht="18" customHeight="1">
      <c r="B21" s="32"/>
      <c r="E21" s="25" t="str">
        <f>IF('Rekapitulace stavby'!E17="","",'Rekapitulace stavby'!E17)</f>
        <v xml:space="preserve"> </v>
      </c>
      <c r="I21" s="27" t="s">
        <v>25</v>
      </c>
      <c r="J21" s="25" t="str">
        <f>IF('Rekapitulace stavby'!AN17="","",'Rekapitulace stavby'!AN17)</f>
        <v/>
      </c>
      <c r="L21" s="32"/>
    </row>
    <row r="22" spans="2:12" s="1" customFormat="1" ht="6.95" customHeight="1">
      <c r="B22" s="32"/>
      <c r="L22" s="32"/>
    </row>
    <row r="23" spans="2:12" s="1" customFormat="1" ht="12" customHeight="1">
      <c r="B23" s="32"/>
      <c r="D23" s="27" t="s">
        <v>30</v>
      </c>
      <c r="I23" s="27" t="s">
        <v>24</v>
      </c>
      <c r="J23" s="25" t="str">
        <f>IF('Rekapitulace stavby'!AN19="","",'Rekapitulace stavby'!AN19)</f>
        <v/>
      </c>
      <c r="L23" s="32"/>
    </row>
    <row r="24" spans="2:12" s="1" customFormat="1" ht="18" customHeight="1">
      <c r="B24" s="32"/>
      <c r="E24" s="25" t="str">
        <f>IF('Rekapitulace stavby'!E20="","",'Rekapitulace stavby'!E20)</f>
        <v xml:space="preserve"> </v>
      </c>
      <c r="I24" s="27" t="s">
        <v>25</v>
      </c>
      <c r="J24" s="25" t="str">
        <f>IF('Rekapitulace stavby'!AN20="","",'Rekapitulace stavby'!AN20)</f>
        <v/>
      </c>
      <c r="L24" s="32"/>
    </row>
    <row r="25" spans="2:12" s="1" customFormat="1" ht="6.95" customHeight="1">
      <c r="B25" s="32"/>
      <c r="L25" s="32"/>
    </row>
    <row r="26" spans="2:12" s="1" customFormat="1" ht="12" customHeight="1">
      <c r="B26" s="32"/>
      <c r="D26" s="27" t="s">
        <v>31</v>
      </c>
      <c r="L26" s="32"/>
    </row>
    <row r="27" spans="2:12" s="7" customFormat="1" ht="16.5" customHeight="1">
      <c r="B27" s="94"/>
      <c r="E27" s="225" t="s">
        <v>1</v>
      </c>
      <c r="F27" s="225"/>
      <c r="G27" s="225"/>
      <c r="H27" s="225"/>
      <c r="L27" s="94"/>
    </row>
    <row r="28" spans="2:12" s="1" customFormat="1" ht="6.95" customHeight="1">
      <c r="B28" s="32"/>
      <c r="L28" s="32"/>
    </row>
    <row r="29" spans="2:12" s="1" customFormat="1" ht="6.95" customHeight="1">
      <c r="B29" s="32"/>
      <c r="D29" s="53"/>
      <c r="E29" s="53"/>
      <c r="F29" s="53"/>
      <c r="G29" s="53"/>
      <c r="H29" s="53"/>
      <c r="I29" s="53"/>
      <c r="J29" s="53"/>
      <c r="K29" s="53"/>
      <c r="L29" s="32"/>
    </row>
    <row r="30" spans="2:12" s="1" customFormat="1" ht="25.35" customHeight="1">
      <c r="B30" s="32"/>
      <c r="D30" s="95" t="s">
        <v>32</v>
      </c>
      <c r="J30" s="66">
        <f>ROUND(J119, 2)</f>
        <v>0</v>
      </c>
      <c r="L30" s="32"/>
    </row>
    <row r="31" spans="2:12" s="1" customFormat="1" ht="6.95" customHeight="1">
      <c r="B31" s="32"/>
      <c r="D31" s="53"/>
      <c r="E31" s="53"/>
      <c r="F31" s="53"/>
      <c r="G31" s="53"/>
      <c r="H31" s="53"/>
      <c r="I31" s="53"/>
      <c r="J31" s="53"/>
      <c r="K31" s="53"/>
      <c r="L31" s="32"/>
    </row>
    <row r="32" spans="2:12" s="1" customFormat="1" ht="14.45" customHeight="1">
      <c r="B32" s="32"/>
      <c r="F32" s="35" t="s">
        <v>34</v>
      </c>
      <c r="I32" s="35" t="s">
        <v>33</v>
      </c>
      <c r="J32" s="35" t="s">
        <v>35</v>
      </c>
      <c r="L32" s="32"/>
    </row>
    <row r="33" spans="2:12" s="1" customFormat="1" ht="14.45" customHeight="1">
      <c r="B33" s="32"/>
      <c r="D33" s="55" t="s">
        <v>36</v>
      </c>
      <c r="E33" s="27" t="s">
        <v>37</v>
      </c>
      <c r="F33" s="86">
        <f>ROUND((SUM(BE119:BE232)),  2)</f>
        <v>0</v>
      </c>
      <c r="I33" s="96">
        <v>0.21</v>
      </c>
      <c r="J33" s="86">
        <f>ROUND(((SUM(BE119:BE232))*I33),  2)</f>
        <v>0</v>
      </c>
      <c r="L33" s="32"/>
    </row>
    <row r="34" spans="2:12" s="1" customFormat="1" ht="14.45" customHeight="1">
      <c r="B34" s="32"/>
      <c r="E34" s="27" t="s">
        <v>38</v>
      </c>
      <c r="F34" s="86">
        <f>ROUND((SUM(BF119:BF232)),  2)</f>
        <v>0</v>
      </c>
      <c r="I34" s="96">
        <v>0.15</v>
      </c>
      <c r="J34" s="86">
        <f>ROUND(((SUM(BF119:BF232))*I34),  2)</f>
        <v>0</v>
      </c>
      <c r="L34" s="32"/>
    </row>
    <row r="35" spans="2:12" s="1" customFormat="1" ht="14.45" hidden="1" customHeight="1">
      <c r="B35" s="32"/>
      <c r="E35" s="27" t="s">
        <v>39</v>
      </c>
      <c r="F35" s="86">
        <f>ROUND((SUM(BG119:BG232)),  2)</f>
        <v>0</v>
      </c>
      <c r="I35" s="96">
        <v>0.21</v>
      </c>
      <c r="J35" s="86">
        <f>0</f>
        <v>0</v>
      </c>
      <c r="L35" s="32"/>
    </row>
    <row r="36" spans="2:12" s="1" customFormat="1" ht="14.45" hidden="1" customHeight="1">
      <c r="B36" s="32"/>
      <c r="E36" s="27" t="s">
        <v>40</v>
      </c>
      <c r="F36" s="86">
        <f>ROUND((SUM(BH119:BH232)),  2)</f>
        <v>0</v>
      </c>
      <c r="I36" s="96">
        <v>0.15</v>
      </c>
      <c r="J36" s="86">
        <f>0</f>
        <v>0</v>
      </c>
      <c r="L36" s="32"/>
    </row>
    <row r="37" spans="2:12" s="1" customFormat="1" ht="14.45" hidden="1" customHeight="1">
      <c r="B37" s="32"/>
      <c r="E37" s="27" t="s">
        <v>41</v>
      </c>
      <c r="F37" s="86">
        <f>ROUND((SUM(BI119:BI232)),  2)</f>
        <v>0</v>
      </c>
      <c r="I37" s="96">
        <v>0</v>
      </c>
      <c r="J37" s="86">
        <f>0</f>
        <v>0</v>
      </c>
      <c r="L37" s="32"/>
    </row>
    <row r="38" spans="2:12" s="1" customFormat="1" ht="6.95" customHeight="1">
      <c r="B38" s="32"/>
      <c r="L38" s="32"/>
    </row>
    <row r="39" spans="2:12" s="1" customFormat="1" ht="25.35" customHeight="1">
      <c r="B39" s="32"/>
      <c r="C39" s="97"/>
      <c r="D39" s="98" t="s">
        <v>42</v>
      </c>
      <c r="E39" s="57"/>
      <c r="F39" s="57"/>
      <c r="G39" s="99" t="s">
        <v>43</v>
      </c>
      <c r="H39" s="100" t="s">
        <v>44</v>
      </c>
      <c r="I39" s="57"/>
      <c r="J39" s="101">
        <f>SUM(J30:J37)</f>
        <v>0</v>
      </c>
      <c r="K39" s="102"/>
      <c r="L39" s="32"/>
    </row>
    <row r="40" spans="2:12" s="1" customFormat="1" ht="14.45" customHeight="1">
      <c r="B40" s="32"/>
      <c r="L40" s="32"/>
    </row>
    <row r="41" spans="2:12" ht="14.45" customHeight="1">
      <c r="B41" s="20"/>
      <c r="L41" s="20"/>
    </row>
    <row r="42" spans="2:12" ht="14.45" customHeight="1">
      <c r="B42" s="20"/>
      <c r="L42" s="20"/>
    </row>
    <row r="43" spans="2:12" ht="14.45" customHeight="1">
      <c r="B43" s="20"/>
      <c r="L43" s="20"/>
    </row>
    <row r="44" spans="2:12" ht="14.45" customHeight="1">
      <c r="B44" s="20"/>
      <c r="L44" s="20"/>
    </row>
    <row r="45" spans="2:12" ht="14.45" customHeight="1">
      <c r="B45" s="20"/>
      <c r="L45" s="20"/>
    </row>
    <row r="46" spans="2:12" ht="14.45" customHeight="1">
      <c r="B46" s="20"/>
      <c r="L46" s="20"/>
    </row>
    <row r="47" spans="2:12" ht="14.45" customHeight="1">
      <c r="B47" s="20"/>
      <c r="L47" s="20"/>
    </row>
    <row r="48" spans="2:12" ht="14.45" customHeight="1">
      <c r="B48" s="20"/>
      <c r="L48" s="20"/>
    </row>
    <row r="49" spans="2:12" ht="14.45" customHeight="1">
      <c r="B49" s="20"/>
      <c r="L49" s="20"/>
    </row>
    <row r="50" spans="2:12" s="1" customFormat="1" ht="14.45" customHeight="1">
      <c r="B50" s="32"/>
      <c r="D50" s="41" t="s">
        <v>45</v>
      </c>
      <c r="E50" s="42"/>
      <c r="F50" s="42"/>
      <c r="G50" s="41" t="s">
        <v>46</v>
      </c>
      <c r="H50" s="42"/>
      <c r="I50" s="42"/>
      <c r="J50" s="42"/>
      <c r="K50" s="42"/>
      <c r="L50" s="32"/>
    </row>
    <row r="51" spans="2:12">
      <c r="B51" s="20"/>
      <c r="L51" s="20"/>
    </row>
    <row r="52" spans="2:12">
      <c r="B52" s="20"/>
      <c r="L52" s="20"/>
    </row>
    <row r="53" spans="2:12">
      <c r="B53" s="20"/>
      <c r="L53" s="20"/>
    </row>
    <row r="54" spans="2:12">
      <c r="B54" s="20"/>
      <c r="L54" s="20"/>
    </row>
    <row r="55" spans="2:12">
      <c r="B55" s="20"/>
      <c r="L55" s="20"/>
    </row>
    <row r="56" spans="2:12">
      <c r="B56" s="20"/>
      <c r="L56" s="20"/>
    </row>
    <row r="57" spans="2:12">
      <c r="B57" s="20"/>
      <c r="L57" s="20"/>
    </row>
    <row r="58" spans="2:12">
      <c r="B58" s="20"/>
      <c r="L58" s="20"/>
    </row>
    <row r="59" spans="2:12">
      <c r="B59" s="20"/>
      <c r="L59" s="20"/>
    </row>
    <row r="60" spans="2:12">
      <c r="B60" s="20"/>
      <c r="L60" s="20"/>
    </row>
    <row r="61" spans="2:12" s="1" customFormat="1" ht="12.75">
      <c r="B61" s="32"/>
      <c r="D61" s="43" t="s">
        <v>47</v>
      </c>
      <c r="E61" s="34"/>
      <c r="F61" s="103" t="s">
        <v>48</v>
      </c>
      <c r="G61" s="43" t="s">
        <v>47</v>
      </c>
      <c r="H61" s="34"/>
      <c r="I61" s="34"/>
      <c r="J61" s="104" t="s">
        <v>48</v>
      </c>
      <c r="K61" s="34"/>
      <c r="L61" s="32"/>
    </row>
    <row r="62" spans="2:12">
      <c r="B62" s="20"/>
      <c r="L62" s="20"/>
    </row>
    <row r="63" spans="2:12">
      <c r="B63" s="20"/>
      <c r="L63" s="20"/>
    </row>
    <row r="64" spans="2:12">
      <c r="B64" s="20"/>
      <c r="L64" s="20"/>
    </row>
    <row r="65" spans="2:12" s="1" customFormat="1" ht="12.75">
      <c r="B65" s="32"/>
      <c r="D65" s="41" t="s">
        <v>49</v>
      </c>
      <c r="E65" s="42"/>
      <c r="F65" s="42"/>
      <c r="G65" s="41" t="s">
        <v>50</v>
      </c>
      <c r="H65" s="42"/>
      <c r="I65" s="42"/>
      <c r="J65" s="42"/>
      <c r="K65" s="42"/>
      <c r="L65" s="32"/>
    </row>
    <row r="66" spans="2:12">
      <c r="B66" s="20"/>
      <c r="L66" s="20"/>
    </row>
    <row r="67" spans="2:12">
      <c r="B67" s="20"/>
      <c r="L67" s="20"/>
    </row>
    <row r="68" spans="2:12">
      <c r="B68" s="20"/>
      <c r="L68" s="20"/>
    </row>
    <row r="69" spans="2:12">
      <c r="B69" s="20"/>
      <c r="L69" s="20"/>
    </row>
    <row r="70" spans="2:12">
      <c r="B70" s="20"/>
      <c r="L70" s="20"/>
    </row>
    <row r="71" spans="2:12">
      <c r="B71" s="20"/>
      <c r="L71" s="20"/>
    </row>
    <row r="72" spans="2:12">
      <c r="B72" s="20"/>
      <c r="L72" s="20"/>
    </row>
    <row r="73" spans="2:12">
      <c r="B73" s="20"/>
      <c r="L73" s="20"/>
    </row>
    <row r="74" spans="2:12">
      <c r="B74" s="20"/>
      <c r="L74" s="20"/>
    </row>
    <row r="75" spans="2:12">
      <c r="B75" s="20"/>
      <c r="L75" s="20"/>
    </row>
    <row r="76" spans="2:12" s="1" customFormat="1" ht="12.75">
      <c r="B76" s="32"/>
      <c r="D76" s="43" t="s">
        <v>47</v>
      </c>
      <c r="E76" s="34"/>
      <c r="F76" s="103" t="s">
        <v>48</v>
      </c>
      <c r="G76" s="43" t="s">
        <v>47</v>
      </c>
      <c r="H76" s="34"/>
      <c r="I76" s="34"/>
      <c r="J76" s="104" t="s">
        <v>48</v>
      </c>
      <c r="K76" s="34"/>
      <c r="L76" s="32"/>
    </row>
    <row r="77" spans="2:12" s="1" customFormat="1" ht="14.45" customHeight="1">
      <c r="B77" s="44"/>
      <c r="C77" s="45"/>
      <c r="D77" s="45"/>
      <c r="E77" s="45"/>
      <c r="F77" s="45"/>
      <c r="G77" s="45"/>
      <c r="H77" s="45"/>
      <c r="I77" s="45"/>
      <c r="J77" s="45"/>
      <c r="K77" s="45"/>
      <c r="L77" s="32"/>
    </row>
    <row r="81" spans="2:47" s="1" customFormat="1" ht="6.95" customHeight="1">
      <c r="B81" s="46"/>
      <c r="C81" s="47"/>
      <c r="D81" s="47"/>
      <c r="E81" s="47"/>
      <c r="F81" s="47"/>
      <c r="G81" s="47"/>
      <c r="H81" s="47"/>
      <c r="I81" s="47"/>
      <c r="J81" s="47"/>
      <c r="K81" s="47"/>
      <c r="L81" s="32"/>
    </row>
    <row r="82" spans="2:47" s="1" customFormat="1" ht="24.95" customHeight="1">
      <c r="B82" s="32"/>
      <c r="C82" s="21" t="s">
        <v>97</v>
      </c>
      <c r="L82" s="32"/>
    </row>
    <row r="83" spans="2:47" s="1" customFormat="1" ht="6.95" customHeight="1">
      <c r="B83" s="32"/>
      <c r="L83" s="32"/>
    </row>
    <row r="84" spans="2:47" s="1" customFormat="1" ht="12" customHeight="1">
      <c r="B84" s="32"/>
      <c r="C84" s="27" t="s">
        <v>16</v>
      </c>
      <c r="L84" s="32"/>
    </row>
    <row r="85" spans="2:47" s="1" customFormat="1" ht="16.5" customHeight="1">
      <c r="B85" s="32"/>
      <c r="E85" s="253" t="str">
        <f>E7</f>
        <v>PD - Regenerace sídliště Nádražní II etapa - ČÁST A</v>
      </c>
      <c r="F85" s="254"/>
      <c r="G85" s="254"/>
      <c r="H85" s="254"/>
      <c r="L85" s="32"/>
    </row>
    <row r="86" spans="2:47" s="1" customFormat="1" ht="12" customHeight="1">
      <c r="B86" s="32"/>
      <c r="C86" s="27" t="s">
        <v>95</v>
      </c>
      <c r="L86" s="32"/>
    </row>
    <row r="87" spans="2:47" s="1" customFormat="1" ht="16.5" customHeight="1">
      <c r="B87" s="32"/>
      <c r="E87" s="243" t="str">
        <f>E9</f>
        <v>část - A - SO - 401</v>
      </c>
      <c r="F87" s="252"/>
      <c r="G87" s="252"/>
      <c r="H87" s="252"/>
      <c r="L87" s="32"/>
    </row>
    <row r="88" spans="2:47" s="1" customFormat="1" ht="6.95" customHeight="1">
      <c r="B88" s="32"/>
      <c r="L88" s="32"/>
    </row>
    <row r="89" spans="2:47" s="1" customFormat="1" ht="12" customHeight="1">
      <c r="B89" s="32"/>
      <c r="C89" s="27" t="s">
        <v>20</v>
      </c>
      <c r="F89" s="25" t="str">
        <f>F12</f>
        <v xml:space="preserve"> </v>
      </c>
      <c r="I89" s="27" t="s">
        <v>22</v>
      </c>
      <c r="J89" s="52">
        <f>IF(J12="","",J12)</f>
        <v>45149</v>
      </c>
      <c r="L89" s="32"/>
    </row>
    <row r="90" spans="2:47" s="1" customFormat="1" ht="6.95" customHeight="1">
      <c r="B90" s="32"/>
      <c r="L90" s="32"/>
    </row>
    <row r="91" spans="2:47" s="1" customFormat="1" ht="15.2" customHeight="1">
      <c r="B91" s="32"/>
      <c r="C91" s="27" t="s">
        <v>23</v>
      </c>
      <c r="F91" s="25" t="str">
        <f>E15</f>
        <v xml:space="preserve"> </v>
      </c>
      <c r="I91" s="27" t="s">
        <v>28</v>
      </c>
      <c r="J91" s="30" t="str">
        <f>E21</f>
        <v xml:space="preserve"> </v>
      </c>
      <c r="L91" s="32"/>
    </row>
    <row r="92" spans="2:47" s="1" customFormat="1" ht="15.2" customHeight="1">
      <c r="B92" s="32"/>
      <c r="C92" s="27" t="s">
        <v>26</v>
      </c>
      <c r="F92" s="25" t="str">
        <f>IF(E18="","",E18)</f>
        <v>Vyplň údaj</v>
      </c>
      <c r="I92" s="27" t="s">
        <v>30</v>
      </c>
      <c r="J92" s="30" t="str">
        <f>E24</f>
        <v xml:space="preserve"> </v>
      </c>
      <c r="L92" s="32"/>
    </row>
    <row r="93" spans="2:47" s="1" customFormat="1" ht="10.35" customHeight="1">
      <c r="B93" s="32"/>
      <c r="L93" s="32"/>
    </row>
    <row r="94" spans="2:47" s="1" customFormat="1" ht="29.25" customHeight="1">
      <c r="B94" s="32"/>
      <c r="C94" s="105" t="s">
        <v>98</v>
      </c>
      <c r="D94" s="97"/>
      <c r="E94" s="97"/>
      <c r="F94" s="97"/>
      <c r="G94" s="97"/>
      <c r="H94" s="97"/>
      <c r="I94" s="97"/>
      <c r="J94" s="106" t="s">
        <v>99</v>
      </c>
      <c r="K94" s="97"/>
      <c r="L94" s="32"/>
    </row>
    <row r="95" spans="2:47" s="1" customFormat="1" ht="10.35" customHeight="1">
      <c r="B95" s="32"/>
      <c r="L95" s="32"/>
    </row>
    <row r="96" spans="2:47" s="1" customFormat="1" ht="22.9" customHeight="1">
      <c r="B96" s="32"/>
      <c r="C96" s="107" t="s">
        <v>100</v>
      </c>
      <c r="J96" s="66">
        <f>J119</f>
        <v>0</v>
      </c>
      <c r="L96" s="32"/>
      <c r="AU96" s="17" t="s">
        <v>101</v>
      </c>
    </row>
    <row r="97" spans="2:12" s="8" customFormat="1" ht="24.95" customHeight="1">
      <c r="B97" s="108"/>
      <c r="D97" s="109" t="s">
        <v>1557</v>
      </c>
      <c r="E97" s="110"/>
      <c r="F97" s="110"/>
      <c r="G97" s="110"/>
      <c r="H97" s="110"/>
      <c r="I97" s="110"/>
      <c r="J97" s="111">
        <f>J120</f>
        <v>0</v>
      </c>
      <c r="L97" s="108"/>
    </row>
    <row r="98" spans="2:12" s="8" customFormat="1" ht="24.95" customHeight="1">
      <c r="B98" s="108"/>
      <c r="D98" s="109" t="s">
        <v>1558</v>
      </c>
      <c r="E98" s="110"/>
      <c r="F98" s="110"/>
      <c r="G98" s="110"/>
      <c r="H98" s="110"/>
      <c r="I98" s="110"/>
      <c r="J98" s="111">
        <f>J190</f>
        <v>0</v>
      </c>
      <c r="L98" s="108"/>
    </row>
    <row r="99" spans="2:12" s="8" customFormat="1" ht="24.95" customHeight="1">
      <c r="B99" s="108"/>
      <c r="D99" s="109" t="s">
        <v>1559</v>
      </c>
      <c r="E99" s="110"/>
      <c r="F99" s="110"/>
      <c r="G99" s="110"/>
      <c r="H99" s="110"/>
      <c r="I99" s="110"/>
      <c r="J99" s="111">
        <f>J202</f>
        <v>0</v>
      </c>
      <c r="L99" s="108"/>
    </row>
    <row r="100" spans="2:12" s="1" customFormat="1" ht="21.75" customHeight="1">
      <c r="B100" s="32"/>
      <c r="L100" s="32"/>
    </row>
    <row r="101" spans="2:12" s="1" customFormat="1" ht="6.95" customHeight="1">
      <c r="B101" s="44"/>
      <c r="C101" s="45"/>
      <c r="D101" s="45"/>
      <c r="E101" s="45"/>
      <c r="F101" s="45"/>
      <c r="G101" s="45"/>
      <c r="H101" s="45"/>
      <c r="I101" s="45"/>
      <c r="J101" s="45"/>
      <c r="K101" s="45"/>
      <c r="L101" s="32"/>
    </row>
    <row r="105" spans="2:12" s="1" customFormat="1" ht="6.95" customHeight="1">
      <c r="B105" s="46"/>
      <c r="C105" s="47"/>
      <c r="D105" s="47"/>
      <c r="E105" s="47"/>
      <c r="F105" s="47"/>
      <c r="G105" s="47"/>
      <c r="H105" s="47"/>
      <c r="I105" s="47"/>
      <c r="J105" s="47"/>
      <c r="K105" s="47"/>
      <c r="L105" s="32"/>
    </row>
    <row r="106" spans="2:12" s="1" customFormat="1" ht="24.95" customHeight="1">
      <c r="B106" s="32"/>
      <c r="C106" s="21" t="s">
        <v>110</v>
      </c>
      <c r="L106" s="32"/>
    </row>
    <row r="107" spans="2:12" s="1" customFormat="1" ht="6.95" customHeight="1">
      <c r="B107" s="32"/>
      <c r="L107" s="32"/>
    </row>
    <row r="108" spans="2:12" s="1" customFormat="1" ht="12" customHeight="1">
      <c r="B108" s="32"/>
      <c r="C108" s="27" t="s">
        <v>16</v>
      </c>
      <c r="L108" s="32"/>
    </row>
    <row r="109" spans="2:12" s="1" customFormat="1" ht="16.5" customHeight="1">
      <c r="B109" s="32"/>
      <c r="E109" s="253" t="str">
        <f>E7</f>
        <v>PD - Regenerace sídliště Nádražní II etapa - ČÁST A</v>
      </c>
      <c r="F109" s="254"/>
      <c r="G109" s="254"/>
      <c r="H109" s="254"/>
      <c r="L109" s="32"/>
    </row>
    <row r="110" spans="2:12" s="1" customFormat="1" ht="12" customHeight="1">
      <c r="B110" s="32"/>
      <c r="C110" s="27" t="s">
        <v>95</v>
      </c>
      <c r="L110" s="32"/>
    </row>
    <row r="111" spans="2:12" s="1" customFormat="1" ht="16.5" customHeight="1">
      <c r="B111" s="32"/>
      <c r="E111" s="243" t="str">
        <f>E9</f>
        <v>část - A - SO - 401</v>
      </c>
      <c r="F111" s="252"/>
      <c r="G111" s="252"/>
      <c r="H111" s="252"/>
      <c r="L111" s="32"/>
    </row>
    <row r="112" spans="2:12" s="1" customFormat="1" ht="6.95" customHeight="1">
      <c r="B112" s="32"/>
      <c r="L112" s="32"/>
    </row>
    <row r="113" spans="2:65" s="1" customFormat="1" ht="12" customHeight="1">
      <c r="B113" s="32"/>
      <c r="C113" s="27" t="s">
        <v>20</v>
      </c>
      <c r="F113" s="25" t="str">
        <f>F12</f>
        <v xml:space="preserve"> </v>
      </c>
      <c r="I113" s="27" t="s">
        <v>22</v>
      </c>
      <c r="J113" s="52">
        <f>IF(J12="","",J12)</f>
        <v>45149</v>
      </c>
      <c r="L113" s="32"/>
    </row>
    <row r="114" spans="2:65" s="1" customFormat="1" ht="6.95" customHeight="1">
      <c r="B114" s="32"/>
      <c r="L114" s="32"/>
    </row>
    <row r="115" spans="2:65" s="1" customFormat="1" ht="15.2" customHeight="1">
      <c r="B115" s="32"/>
      <c r="C115" s="27" t="s">
        <v>23</v>
      </c>
      <c r="F115" s="25" t="str">
        <f>E15</f>
        <v xml:space="preserve"> </v>
      </c>
      <c r="I115" s="27" t="s">
        <v>28</v>
      </c>
      <c r="J115" s="30" t="str">
        <f>E21</f>
        <v xml:space="preserve"> </v>
      </c>
      <c r="L115" s="32"/>
    </row>
    <row r="116" spans="2:65" s="1" customFormat="1" ht="15.2" customHeight="1">
      <c r="B116" s="32"/>
      <c r="C116" s="27" t="s">
        <v>26</v>
      </c>
      <c r="F116" s="25" t="str">
        <f>IF(E18="","",E18)</f>
        <v>Vyplň údaj</v>
      </c>
      <c r="I116" s="27" t="s">
        <v>30</v>
      </c>
      <c r="J116" s="30" t="str">
        <f>E24</f>
        <v xml:space="preserve"> </v>
      </c>
      <c r="L116" s="32"/>
    </row>
    <row r="117" spans="2:65" s="1" customFormat="1" ht="10.35" customHeight="1">
      <c r="B117" s="32"/>
      <c r="L117" s="32"/>
    </row>
    <row r="118" spans="2:65" s="10" customFormat="1" ht="29.25" customHeight="1">
      <c r="B118" s="116"/>
      <c r="C118" s="117" t="s">
        <v>111</v>
      </c>
      <c r="D118" s="118" t="s">
        <v>57</v>
      </c>
      <c r="E118" s="118" t="s">
        <v>53</v>
      </c>
      <c r="F118" s="118" t="s">
        <v>54</v>
      </c>
      <c r="G118" s="118" t="s">
        <v>112</v>
      </c>
      <c r="H118" s="118" t="s">
        <v>113</v>
      </c>
      <c r="I118" s="118" t="s">
        <v>114</v>
      </c>
      <c r="J118" s="118" t="s">
        <v>99</v>
      </c>
      <c r="K118" s="119" t="s">
        <v>115</v>
      </c>
      <c r="L118" s="116"/>
      <c r="M118" s="59" t="s">
        <v>1</v>
      </c>
      <c r="N118" s="60" t="s">
        <v>36</v>
      </c>
      <c r="O118" s="60" t="s">
        <v>116</v>
      </c>
      <c r="P118" s="60" t="s">
        <v>117</v>
      </c>
      <c r="Q118" s="60" t="s">
        <v>118</v>
      </c>
      <c r="R118" s="60" t="s">
        <v>119</v>
      </c>
      <c r="S118" s="60" t="s">
        <v>120</v>
      </c>
      <c r="T118" s="61" t="s">
        <v>121</v>
      </c>
    </row>
    <row r="119" spans="2:65" s="1" customFormat="1" ht="22.9" customHeight="1">
      <c r="B119" s="32"/>
      <c r="C119" s="64" t="s">
        <v>122</v>
      </c>
      <c r="J119" s="120">
        <f>BK119</f>
        <v>0</v>
      </c>
      <c r="L119" s="32"/>
      <c r="M119" s="62"/>
      <c r="N119" s="53"/>
      <c r="O119" s="53"/>
      <c r="P119" s="121">
        <f>P120+P190+P202</f>
        <v>0</v>
      </c>
      <c r="Q119" s="53"/>
      <c r="R119" s="121">
        <f>R120+R190+R202</f>
        <v>0</v>
      </c>
      <c r="S119" s="53"/>
      <c r="T119" s="122">
        <f>T120+T190+T202</f>
        <v>0</v>
      </c>
      <c r="AT119" s="17" t="s">
        <v>71</v>
      </c>
      <c r="AU119" s="17" t="s">
        <v>101</v>
      </c>
      <c r="BK119" s="123">
        <f>BK120+BK190+BK202</f>
        <v>0</v>
      </c>
    </row>
    <row r="120" spans="2:65" s="11" customFormat="1" ht="25.9" customHeight="1">
      <c r="B120" s="124"/>
      <c r="D120" s="125" t="s">
        <v>71</v>
      </c>
      <c r="E120" s="126" t="s">
        <v>1560</v>
      </c>
      <c r="F120" s="126" t="s">
        <v>1561</v>
      </c>
      <c r="I120" s="127"/>
      <c r="J120" s="128">
        <f>BK120</f>
        <v>0</v>
      </c>
      <c r="L120" s="124"/>
      <c r="M120" s="129"/>
      <c r="P120" s="130">
        <f>SUM(P121:P189)</f>
        <v>0</v>
      </c>
      <c r="R120" s="130">
        <f>SUM(R121:R189)</f>
        <v>0</v>
      </c>
      <c r="T120" s="131">
        <f>SUM(T121:T189)</f>
        <v>0</v>
      </c>
      <c r="AR120" s="125" t="s">
        <v>80</v>
      </c>
      <c r="AT120" s="132" t="s">
        <v>71</v>
      </c>
      <c r="AU120" s="132" t="s">
        <v>72</v>
      </c>
      <c r="AY120" s="125" t="s">
        <v>125</v>
      </c>
      <c r="BK120" s="133">
        <f>SUM(BK121:BK189)</f>
        <v>0</v>
      </c>
    </row>
    <row r="121" spans="2:65" s="1" customFormat="1" ht="16.5" customHeight="1">
      <c r="B121" s="136"/>
      <c r="C121" s="137" t="s">
        <v>80</v>
      </c>
      <c r="D121" s="137" t="s">
        <v>127</v>
      </c>
      <c r="E121" s="138" t="s">
        <v>1562</v>
      </c>
      <c r="F121" s="139" t="s">
        <v>1563</v>
      </c>
      <c r="G121" s="140" t="s">
        <v>178</v>
      </c>
      <c r="H121" s="141">
        <v>152</v>
      </c>
      <c r="I121" s="142"/>
      <c r="J121" s="143">
        <f>ROUND(I121*H121,2)</f>
        <v>0</v>
      </c>
      <c r="K121" s="139" t="s">
        <v>131</v>
      </c>
      <c r="L121" s="32"/>
      <c r="M121" s="144" t="s">
        <v>1</v>
      </c>
      <c r="N121" s="145" t="s">
        <v>37</v>
      </c>
      <c r="P121" s="146">
        <f>O121*H121</f>
        <v>0</v>
      </c>
      <c r="Q121" s="146">
        <v>0</v>
      </c>
      <c r="R121" s="146">
        <f>Q121*H121</f>
        <v>0</v>
      </c>
      <c r="S121" s="146">
        <v>0</v>
      </c>
      <c r="T121" s="147">
        <f>S121*H121</f>
        <v>0</v>
      </c>
      <c r="AR121" s="148" t="s">
        <v>132</v>
      </c>
      <c r="AT121" s="148" t="s">
        <v>127</v>
      </c>
      <c r="AU121" s="148" t="s">
        <v>80</v>
      </c>
      <c r="AY121" s="17" t="s">
        <v>125</v>
      </c>
      <c r="BE121" s="149">
        <f>IF(N121="základní",J121,0)</f>
        <v>0</v>
      </c>
      <c r="BF121" s="149">
        <f>IF(N121="snížená",J121,0)</f>
        <v>0</v>
      </c>
      <c r="BG121" s="149">
        <f>IF(N121="zákl. přenesená",J121,0)</f>
        <v>0</v>
      </c>
      <c r="BH121" s="149">
        <f>IF(N121="sníž. přenesená",J121,0)</f>
        <v>0</v>
      </c>
      <c r="BI121" s="149">
        <f>IF(N121="nulová",J121,0)</f>
        <v>0</v>
      </c>
      <c r="BJ121" s="17" t="s">
        <v>80</v>
      </c>
      <c r="BK121" s="149">
        <f>ROUND(I121*H121,2)</f>
        <v>0</v>
      </c>
      <c r="BL121" s="17" t="s">
        <v>132</v>
      </c>
      <c r="BM121" s="148" t="s">
        <v>82</v>
      </c>
    </row>
    <row r="122" spans="2:65" s="1" customFormat="1">
      <c r="B122" s="32"/>
      <c r="D122" s="150" t="s">
        <v>134</v>
      </c>
      <c r="F122" s="151" t="s">
        <v>1563</v>
      </c>
      <c r="I122" s="152"/>
      <c r="L122" s="32"/>
      <c r="M122" s="153"/>
      <c r="T122" s="56"/>
      <c r="AT122" s="17" t="s">
        <v>134</v>
      </c>
      <c r="AU122" s="17" t="s">
        <v>80</v>
      </c>
    </row>
    <row r="123" spans="2:65" s="1" customFormat="1" ht="19.5">
      <c r="B123" s="32"/>
      <c r="D123" s="150" t="s">
        <v>1507</v>
      </c>
      <c r="F123" s="156" t="s">
        <v>1564</v>
      </c>
      <c r="I123" s="152"/>
      <c r="L123" s="32"/>
      <c r="M123" s="153"/>
      <c r="T123" s="56"/>
      <c r="AT123" s="17" t="s">
        <v>1507</v>
      </c>
      <c r="AU123" s="17" t="s">
        <v>80</v>
      </c>
    </row>
    <row r="124" spans="2:65" s="1" customFormat="1" ht="16.5" customHeight="1">
      <c r="B124" s="136"/>
      <c r="C124" s="137" t="s">
        <v>82</v>
      </c>
      <c r="D124" s="137" t="s">
        <v>127</v>
      </c>
      <c r="E124" s="138" t="s">
        <v>1565</v>
      </c>
      <c r="F124" s="139" t="s">
        <v>1566</v>
      </c>
      <c r="G124" s="140" t="s">
        <v>378</v>
      </c>
      <c r="H124" s="141">
        <v>2</v>
      </c>
      <c r="I124" s="142"/>
      <c r="J124" s="143">
        <f>ROUND(I124*H124,2)</f>
        <v>0</v>
      </c>
      <c r="K124" s="139" t="s">
        <v>131</v>
      </c>
      <c r="L124" s="32"/>
      <c r="M124" s="144" t="s">
        <v>1</v>
      </c>
      <c r="N124" s="145" t="s">
        <v>37</v>
      </c>
      <c r="P124" s="146">
        <f>O124*H124</f>
        <v>0</v>
      </c>
      <c r="Q124" s="146">
        <v>0</v>
      </c>
      <c r="R124" s="146">
        <f>Q124*H124</f>
        <v>0</v>
      </c>
      <c r="S124" s="146">
        <v>0</v>
      </c>
      <c r="T124" s="147">
        <f>S124*H124</f>
        <v>0</v>
      </c>
      <c r="AR124" s="148" t="s">
        <v>132</v>
      </c>
      <c r="AT124" s="148" t="s">
        <v>127</v>
      </c>
      <c r="AU124" s="148" t="s">
        <v>80</v>
      </c>
      <c r="AY124" s="17" t="s">
        <v>125</v>
      </c>
      <c r="BE124" s="149">
        <f>IF(N124="základní",J124,0)</f>
        <v>0</v>
      </c>
      <c r="BF124" s="149">
        <f>IF(N124="snížená",J124,0)</f>
        <v>0</v>
      </c>
      <c r="BG124" s="149">
        <f>IF(N124="zákl. přenesená",J124,0)</f>
        <v>0</v>
      </c>
      <c r="BH124" s="149">
        <f>IF(N124="sníž. přenesená",J124,0)</f>
        <v>0</v>
      </c>
      <c r="BI124" s="149">
        <f>IF(N124="nulová",J124,0)</f>
        <v>0</v>
      </c>
      <c r="BJ124" s="17" t="s">
        <v>80</v>
      </c>
      <c r="BK124" s="149">
        <f>ROUND(I124*H124,2)</f>
        <v>0</v>
      </c>
      <c r="BL124" s="17" t="s">
        <v>132</v>
      </c>
      <c r="BM124" s="148" t="s">
        <v>132</v>
      </c>
    </row>
    <row r="125" spans="2:65" s="1" customFormat="1">
      <c r="B125" s="32"/>
      <c r="D125" s="150" t="s">
        <v>134</v>
      </c>
      <c r="F125" s="151" t="s">
        <v>1566</v>
      </c>
      <c r="I125" s="152"/>
      <c r="L125" s="32"/>
      <c r="M125" s="153"/>
      <c r="T125" s="56"/>
      <c r="AT125" s="17" t="s">
        <v>134</v>
      </c>
      <c r="AU125" s="17" t="s">
        <v>80</v>
      </c>
    </row>
    <row r="126" spans="2:65" s="1" customFormat="1" ht="19.5">
      <c r="B126" s="32"/>
      <c r="D126" s="150" t="s">
        <v>1507</v>
      </c>
      <c r="F126" s="156" t="s">
        <v>1567</v>
      </c>
      <c r="I126" s="152"/>
      <c r="L126" s="32"/>
      <c r="M126" s="153"/>
      <c r="T126" s="56"/>
      <c r="AT126" s="17" t="s">
        <v>1507</v>
      </c>
      <c r="AU126" s="17" t="s">
        <v>80</v>
      </c>
    </row>
    <row r="127" spans="2:65" s="1" customFormat="1" ht="16.5" customHeight="1">
      <c r="B127" s="136"/>
      <c r="C127" s="137" t="s">
        <v>149</v>
      </c>
      <c r="D127" s="137" t="s">
        <v>127</v>
      </c>
      <c r="E127" s="138" t="s">
        <v>1568</v>
      </c>
      <c r="F127" s="139" t="s">
        <v>1569</v>
      </c>
      <c r="G127" s="140" t="s">
        <v>378</v>
      </c>
      <c r="H127" s="141">
        <v>1</v>
      </c>
      <c r="I127" s="142"/>
      <c r="J127" s="143">
        <f>ROUND(I127*H127,2)</f>
        <v>0</v>
      </c>
      <c r="K127" s="139" t="s">
        <v>131</v>
      </c>
      <c r="L127" s="32"/>
      <c r="M127" s="144" t="s">
        <v>1</v>
      </c>
      <c r="N127" s="145" t="s">
        <v>37</v>
      </c>
      <c r="P127" s="146">
        <f>O127*H127</f>
        <v>0</v>
      </c>
      <c r="Q127" s="146">
        <v>0</v>
      </c>
      <c r="R127" s="146">
        <f>Q127*H127</f>
        <v>0</v>
      </c>
      <c r="S127" s="146">
        <v>0</v>
      </c>
      <c r="T127" s="147">
        <f>S127*H127</f>
        <v>0</v>
      </c>
      <c r="AR127" s="148" t="s">
        <v>132</v>
      </c>
      <c r="AT127" s="148" t="s">
        <v>127</v>
      </c>
      <c r="AU127" s="148" t="s">
        <v>80</v>
      </c>
      <c r="AY127" s="17" t="s">
        <v>125</v>
      </c>
      <c r="BE127" s="149">
        <f>IF(N127="základní",J127,0)</f>
        <v>0</v>
      </c>
      <c r="BF127" s="149">
        <f>IF(N127="snížená",J127,0)</f>
        <v>0</v>
      </c>
      <c r="BG127" s="149">
        <f>IF(N127="zákl. přenesená",J127,0)</f>
        <v>0</v>
      </c>
      <c r="BH127" s="149">
        <f>IF(N127="sníž. přenesená",J127,0)</f>
        <v>0</v>
      </c>
      <c r="BI127" s="149">
        <f>IF(N127="nulová",J127,0)</f>
        <v>0</v>
      </c>
      <c r="BJ127" s="17" t="s">
        <v>80</v>
      </c>
      <c r="BK127" s="149">
        <f>ROUND(I127*H127,2)</f>
        <v>0</v>
      </c>
      <c r="BL127" s="17" t="s">
        <v>132</v>
      </c>
      <c r="BM127" s="148" t="s">
        <v>175</v>
      </c>
    </row>
    <row r="128" spans="2:65" s="1" customFormat="1">
      <c r="B128" s="32"/>
      <c r="D128" s="150" t="s">
        <v>134</v>
      </c>
      <c r="F128" s="151" t="s">
        <v>1569</v>
      </c>
      <c r="I128" s="152"/>
      <c r="L128" s="32"/>
      <c r="M128" s="153"/>
      <c r="T128" s="56"/>
      <c r="AT128" s="17" t="s">
        <v>134</v>
      </c>
      <c r="AU128" s="17" t="s">
        <v>80</v>
      </c>
    </row>
    <row r="129" spans="2:65" s="1" customFormat="1" ht="19.5">
      <c r="B129" s="32"/>
      <c r="D129" s="150" t="s">
        <v>1507</v>
      </c>
      <c r="F129" s="156" t="s">
        <v>1570</v>
      </c>
      <c r="I129" s="152"/>
      <c r="L129" s="32"/>
      <c r="M129" s="153"/>
      <c r="T129" s="56"/>
      <c r="AT129" s="17" t="s">
        <v>1507</v>
      </c>
      <c r="AU129" s="17" t="s">
        <v>80</v>
      </c>
    </row>
    <row r="130" spans="2:65" s="1" customFormat="1" ht="16.5" customHeight="1">
      <c r="B130" s="136"/>
      <c r="C130" s="137" t="s">
        <v>132</v>
      </c>
      <c r="D130" s="137" t="s">
        <v>127</v>
      </c>
      <c r="E130" s="138" t="s">
        <v>1571</v>
      </c>
      <c r="F130" s="139" t="s">
        <v>1572</v>
      </c>
      <c r="G130" s="140" t="s">
        <v>378</v>
      </c>
      <c r="H130" s="141">
        <v>7</v>
      </c>
      <c r="I130" s="142"/>
      <c r="J130" s="143">
        <f>ROUND(I130*H130,2)</f>
        <v>0</v>
      </c>
      <c r="K130" s="139" t="s">
        <v>131</v>
      </c>
      <c r="L130" s="32"/>
      <c r="M130" s="144" t="s">
        <v>1</v>
      </c>
      <c r="N130" s="145" t="s">
        <v>37</v>
      </c>
      <c r="P130" s="146">
        <f>O130*H130</f>
        <v>0</v>
      </c>
      <c r="Q130" s="146">
        <v>0</v>
      </c>
      <c r="R130" s="146">
        <f>Q130*H130</f>
        <v>0</v>
      </c>
      <c r="S130" s="146">
        <v>0</v>
      </c>
      <c r="T130" s="147">
        <f>S130*H130</f>
        <v>0</v>
      </c>
      <c r="AR130" s="148" t="s">
        <v>132</v>
      </c>
      <c r="AT130" s="148" t="s">
        <v>127</v>
      </c>
      <c r="AU130" s="148" t="s">
        <v>80</v>
      </c>
      <c r="AY130" s="17" t="s">
        <v>125</v>
      </c>
      <c r="BE130" s="149">
        <f>IF(N130="základní",J130,0)</f>
        <v>0</v>
      </c>
      <c r="BF130" s="149">
        <f>IF(N130="snížená",J130,0)</f>
        <v>0</v>
      </c>
      <c r="BG130" s="149">
        <f>IF(N130="zákl. přenesená",J130,0)</f>
        <v>0</v>
      </c>
      <c r="BH130" s="149">
        <f>IF(N130="sníž. přenesená",J130,0)</f>
        <v>0</v>
      </c>
      <c r="BI130" s="149">
        <f>IF(N130="nulová",J130,0)</f>
        <v>0</v>
      </c>
      <c r="BJ130" s="17" t="s">
        <v>80</v>
      </c>
      <c r="BK130" s="149">
        <f>ROUND(I130*H130,2)</f>
        <v>0</v>
      </c>
      <c r="BL130" s="17" t="s">
        <v>132</v>
      </c>
      <c r="BM130" s="148" t="s">
        <v>191</v>
      </c>
    </row>
    <row r="131" spans="2:65" s="1" customFormat="1">
      <c r="B131" s="32"/>
      <c r="D131" s="150" t="s">
        <v>134</v>
      </c>
      <c r="F131" s="151" t="s">
        <v>1572</v>
      </c>
      <c r="I131" s="152"/>
      <c r="L131" s="32"/>
      <c r="M131" s="153"/>
      <c r="T131" s="56"/>
      <c r="AT131" s="17" t="s">
        <v>134</v>
      </c>
      <c r="AU131" s="17" t="s">
        <v>80</v>
      </c>
    </row>
    <row r="132" spans="2:65" s="1" customFormat="1" ht="19.5">
      <c r="B132" s="32"/>
      <c r="D132" s="150" t="s">
        <v>1507</v>
      </c>
      <c r="F132" s="156" t="s">
        <v>1573</v>
      </c>
      <c r="I132" s="152"/>
      <c r="L132" s="32"/>
      <c r="M132" s="153"/>
      <c r="T132" s="56"/>
      <c r="AT132" s="17" t="s">
        <v>1507</v>
      </c>
      <c r="AU132" s="17" t="s">
        <v>80</v>
      </c>
    </row>
    <row r="133" spans="2:65" s="1" customFormat="1" ht="16.5" customHeight="1">
      <c r="B133" s="136"/>
      <c r="C133" s="137" t="s">
        <v>168</v>
      </c>
      <c r="D133" s="137" t="s">
        <v>127</v>
      </c>
      <c r="E133" s="138" t="s">
        <v>1574</v>
      </c>
      <c r="F133" s="139" t="s">
        <v>1575</v>
      </c>
      <c r="G133" s="140" t="s">
        <v>378</v>
      </c>
      <c r="H133" s="141">
        <v>54</v>
      </c>
      <c r="I133" s="142"/>
      <c r="J133" s="143">
        <f>ROUND(I133*H133,2)</f>
        <v>0</v>
      </c>
      <c r="K133" s="139" t="s">
        <v>131</v>
      </c>
      <c r="L133" s="32"/>
      <c r="M133" s="144" t="s">
        <v>1</v>
      </c>
      <c r="N133" s="145" t="s">
        <v>37</v>
      </c>
      <c r="P133" s="146">
        <f>O133*H133</f>
        <v>0</v>
      </c>
      <c r="Q133" s="146">
        <v>0</v>
      </c>
      <c r="R133" s="146">
        <f>Q133*H133</f>
        <v>0</v>
      </c>
      <c r="S133" s="146">
        <v>0</v>
      </c>
      <c r="T133" s="147">
        <f>S133*H133</f>
        <v>0</v>
      </c>
      <c r="AR133" s="148" t="s">
        <v>132</v>
      </c>
      <c r="AT133" s="148" t="s">
        <v>127</v>
      </c>
      <c r="AU133" s="148" t="s">
        <v>80</v>
      </c>
      <c r="AY133" s="17" t="s">
        <v>125</v>
      </c>
      <c r="BE133" s="149">
        <f>IF(N133="základní",J133,0)</f>
        <v>0</v>
      </c>
      <c r="BF133" s="149">
        <f>IF(N133="snížená",J133,0)</f>
        <v>0</v>
      </c>
      <c r="BG133" s="149">
        <f>IF(N133="zákl. přenesená",J133,0)</f>
        <v>0</v>
      </c>
      <c r="BH133" s="149">
        <f>IF(N133="sníž. přenesená",J133,0)</f>
        <v>0</v>
      </c>
      <c r="BI133" s="149">
        <f>IF(N133="nulová",J133,0)</f>
        <v>0</v>
      </c>
      <c r="BJ133" s="17" t="s">
        <v>80</v>
      </c>
      <c r="BK133" s="149">
        <f>ROUND(I133*H133,2)</f>
        <v>0</v>
      </c>
      <c r="BL133" s="17" t="s">
        <v>132</v>
      </c>
      <c r="BM133" s="148" t="s">
        <v>209</v>
      </c>
    </row>
    <row r="134" spans="2:65" s="1" customFormat="1">
      <c r="B134" s="32"/>
      <c r="D134" s="150" t="s">
        <v>134</v>
      </c>
      <c r="F134" s="151" t="s">
        <v>1575</v>
      </c>
      <c r="I134" s="152"/>
      <c r="L134" s="32"/>
      <c r="M134" s="153"/>
      <c r="T134" s="56"/>
      <c r="AT134" s="17" t="s">
        <v>134</v>
      </c>
      <c r="AU134" s="17" t="s">
        <v>80</v>
      </c>
    </row>
    <row r="135" spans="2:65" s="1" customFormat="1" ht="29.25">
      <c r="B135" s="32"/>
      <c r="D135" s="150" t="s">
        <v>1507</v>
      </c>
      <c r="F135" s="156" t="s">
        <v>1576</v>
      </c>
      <c r="I135" s="152"/>
      <c r="L135" s="32"/>
      <c r="M135" s="153"/>
      <c r="T135" s="56"/>
      <c r="AT135" s="17" t="s">
        <v>1507</v>
      </c>
      <c r="AU135" s="17" t="s">
        <v>80</v>
      </c>
    </row>
    <row r="136" spans="2:65" s="1" customFormat="1" ht="16.5" customHeight="1">
      <c r="B136" s="136"/>
      <c r="C136" s="137" t="s">
        <v>175</v>
      </c>
      <c r="D136" s="137" t="s">
        <v>127</v>
      </c>
      <c r="E136" s="138" t="s">
        <v>1577</v>
      </c>
      <c r="F136" s="139" t="s">
        <v>1578</v>
      </c>
      <c r="G136" s="140" t="s">
        <v>378</v>
      </c>
      <c r="H136" s="141">
        <v>56</v>
      </c>
      <c r="I136" s="142"/>
      <c r="J136" s="143">
        <f>ROUND(I136*H136,2)</f>
        <v>0</v>
      </c>
      <c r="K136" s="139" t="s">
        <v>131</v>
      </c>
      <c r="L136" s="32"/>
      <c r="M136" s="144" t="s">
        <v>1</v>
      </c>
      <c r="N136" s="145" t="s">
        <v>37</v>
      </c>
      <c r="P136" s="146">
        <f>O136*H136</f>
        <v>0</v>
      </c>
      <c r="Q136" s="146">
        <v>0</v>
      </c>
      <c r="R136" s="146">
        <f>Q136*H136</f>
        <v>0</v>
      </c>
      <c r="S136" s="146">
        <v>0</v>
      </c>
      <c r="T136" s="147">
        <f>S136*H136</f>
        <v>0</v>
      </c>
      <c r="AR136" s="148" t="s">
        <v>132</v>
      </c>
      <c r="AT136" s="148" t="s">
        <v>127</v>
      </c>
      <c r="AU136" s="148" t="s">
        <v>80</v>
      </c>
      <c r="AY136" s="17" t="s">
        <v>125</v>
      </c>
      <c r="BE136" s="149">
        <f>IF(N136="základní",J136,0)</f>
        <v>0</v>
      </c>
      <c r="BF136" s="149">
        <f>IF(N136="snížená",J136,0)</f>
        <v>0</v>
      </c>
      <c r="BG136" s="149">
        <f>IF(N136="zákl. přenesená",J136,0)</f>
        <v>0</v>
      </c>
      <c r="BH136" s="149">
        <f>IF(N136="sníž. přenesená",J136,0)</f>
        <v>0</v>
      </c>
      <c r="BI136" s="149">
        <f>IF(N136="nulová",J136,0)</f>
        <v>0</v>
      </c>
      <c r="BJ136" s="17" t="s">
        <v>80</v>
      </c>
      <c r="BK136" s="149">
        <f>ROUND(I136*H136,2)</f>
        <v>0</v>
      </c>
      <c r="BL136" s="17" t="s">
        <v>132</v>
      </c>
      <c r="BM136" s="148" t="s">
        <v>222</v>
      </c>
    </row>
    <row r="137" spans="2:65" s="1" customFormat="1">
      <c r="B137" s="32"/>
      <c r="D137" s="150" t="s">
        <v>134</v>
      </c>
      <c r="F137" s="151" t="s">
        <v>1578</v>
      </c>
      <c r="I137" s="152"/>
      <c r="L137" s="32"/>
      <c r="M137" s="153"/>
      <c r="T137" s="56"/>
      <c r="AT137" s="17" t="s">
        <v>134</v>
      </c>
      <c r="AU137" s="17" t="s">
        <v>80</v>
      </c>
    </row>
    <row r="138" spans="2:65" s="1" customFormat="1" ht="19.5">
      <c r="B138" s="32"/>
      <c r="D138" s="150" t="s">
        <v>1507</v>
      </c>
      <c r="F138" s="156" t="s">
        <v>1579</v>
      </c>
      <c r="I138" s="152"/>
      <c r="L138" s="32"/>
      <c r="M138" s="153"/>
      <c r="T138" s="56"/>
      <c r="AT138" s="17" t="s">
        <v>1507</v>
      </c>
      <c r="AU138" s="17" t="s">
        <v>80</v>
      </c>
    </row>
    <row r="139" spans="2:65" s="1" customFormat="1" ht="16.5" customHeight="1">
      <c r="B139" s="136"/>
      <c r="C139" s="137" t="s">
        <v>184</v>
      </c>
      <c r="D139" s="137" t="s">
        <v>127</v>
      </c>
      <c r="E139" s="138" t="s">
        <v>1580</v>
      </c>
      <c r="F139" s="139" t="s">
        <v>1581</v>
      </c>
      <c r="G139" s="140" t="s">
        <v>378</v>
      </c>
      <c r="H139" s="141">
        <v>8</v>
      </c>
      <c r="I139" s="142"/>
      <c r="J139" s="143">
        <f>ROUND(I139*H139,2)</f>
        <v>0</v>
      </c>
      <c r="K139" s="139" t="s">
        <v>131</v>
      </c>
      <c r="L139" s="32"/>
      <c r="M139" s="144" t="s">
        <v>1</v>
      </c>
      <c r="N139" s="145" t="s">
        <v>37</v>
      </c>
      <c r="P139" s="146">
        <f>O139*H139</f>
        <v>0</v>
      </c>
      <c r="Q139" s="146">
        <v>0</v>
      </c>
      <c r="R139" s="146">
        <f>Q139*H139</f>
        <v>0</v>
      </c>
      <c r="S139" s="146">
        <v>0</v>
      </c>
      <c r="T139" s="147">
        <f>S139*H139</f>
        <v>0</v>
      </c>
      <c r="AR139" s="148" t="s">
        <v>132</v>
      </c>
      <c r="AT139" s="148" t="s">
        <v>127</v>
      </c>
      <c r="AU139" s="148" t="s">
        <v>80</v>
      </c>
      <c r="AY139" s="17" t="s">
        <v>125</v>
      </c>
      <c r="BE139" s="149">
        <f>IF(N139="základní",J139,0)</f>
        <v>0</v>
      </c>
      <c r="BF139" s="149">
        <f>IF(N139="snížená",J139,0)</f>
        <v>0</v>
      </c>
      <c r="BG139" s="149">
        <f>IF(N139="zákl. přenesená",J139,0)</f>
        <v>0</v>
      </c>
      <c r="BH139" s="149">
        <f>IF(N139="sníž. přenesená",J139,0)</f>
        <v>0</v>
      </c>
      <c r="BI139" s="149">
        <f>IF(N139="nulová",J139,0)</f>
        <v>0</v>
      </c>
      <c r="BJ139" s="17" t="s">
        <v>80</v>
      </c>
      <c r="BK139" s="149">
        <f>ROUND(I139*H139,2)</f>
        <v>0</v>
      </c>
      <c r="BL139" s="17" t="s">
        <v>132</v>
      </c>
      <c r="BM139" s="148" t="s">
        <v>238</v>
      </c>
    </row>
    <row r="140" spans="2:65" s="1" customFormat="1">
      <c r="B140" s="32"/>
      <c r="D140" s="150" t="s">
        <v>134</v>
      </c>
      <c r="F140" s="151" t="s">
        <v>1581</v>
      </c>
      <c r="I140" s="152"/>
      <c r="L140" s="32"/>
      <c r="M140" s="153"/>
      <c r="T140" s="56"/>
      <c r="AT140" s="17" t="s">
        <v>134</v>
      </c>
      <c r="AU140" s="17" t="s">
        <v>80</v>
      </c>
    </row>
    <row r="141" spans="2:65" s="1" customFormat="1" ht="19.5">
      <c r="B141" s="32"/>
      <c r="D141" s="150" t="s">
        <v>1507</v>
      </c>
      <c r="F141" s="156" t="s">
        <v>1582</v>
      </c>
      <c r="I141" s="152"/>
      <c r="L141" s="32"/>
      <c r="M141" s="153"/>
      <c r="T141" s="56"/>
      <c r="AT141" s="17" t="s">
        <v>1507</v>
      </c>
      <c r="AU141" s="17" t="s">
        <v>80</v>
      </c>
    </row>
    <row r="142" spans="2:65" s="1" customFormat="1" ht="16.5" customHeight="1">
      <c r="B142" s="136"/>
      <c r="C142" s="137" t="s">
        <v>191</v>
      </c>
      <c r="D142" s="137" t="s">
        <v>127</v>
      </c>
      <c r="E142" s="138" t="s">
        <v>1583</v>
      </c>
      <c r="F142" s="139" t="s">
        <v>1584</v>
      </c>
      <c r="G142" s="140" t="s">
        <v>378</v>
      </c>
      <c r="H142" s="141">
        <v>1</v>
      </c>
      <c r="I142" s="142"/>
      <c r="J142" s="143">
        <f>ROUND(I142*H142,2)</f>
        <v>0</v>
      </c>
      <c r="K142" s="139" t="s">
        <v>131</v>
      </c>
      <c r="L142" s="32"/>
      <c r="M142" s="144" t="s">
        <v>1</v>
      </c>
      <c r="N142" s="145" t="s">
        <v>37</v>
      </c>
      <c r="P142" s="146">
        <f>O142*H142</f>
        <v>0</v>
      </c>
      <c r="Q142" s="146">
        <v>0</v>
      </c>
      <c r="R142" s="146">
        <f>Q142*H142</f>
        <v>0</v>
      </c>
      <c r="S142" s="146">
        <v>0</v>
      </c>
      <c r="T142" s="147">
        <f>S142*H142</f>
        <v>0</v>
      </c>
      <c r="AR142" s="148" t="s">
        <v>132</v>
      </c>
      <c r="AT142" s="148" t="s">
        <v>127</v>
      </c>
      <c r="AU142" s="148" t="s">
        <v>80</v>
      </c>
      <c r="AY142" s="17" t="s">
        <v>125</v>
      </c>
      <c r="BE142" s="149">
        <f>IF(N142="základní",J142,0)</f>
        <v>0</v>
      </c>
      <c r="BF142" s="149">
        <f>IF(N142="snížená",J142,0)</f>
        <v>0</v>
      </c>
      <c r="BG142" s="149">
        <f>IF(N142="zákl. přenesená",J142,0)</f>
        <v>0</v>
      </c>
      <c r="BH142" s="149">
        <f>IF(N142="sníž. přenesená",J142,0)</f>
        <v>0</v>
      </c>
      <c r="BI142" s="149">
        <f>IF(N142="nulová",J142,0)</f>
        <v>0</v>
      </c>
      <c r="BJ142" s="17" t="s">
        <v>80</v>
      </c>
      <c r="BK142" s="149">
        <f>ROUND(I142*H142,2)</f>
        <v>0</v>
      </c>
      <c r="BL142" s="17" t="s">
        <v>132</v>
      </c>
      <c r="BM142" s="148" t="s">
        <v>255</v>
      </c>
    </row>
    <row r="143" spans="2:65" s="1" customFormat="1">
      <c r="B143" s="32"/>
      <c r="D143" s="150" t="s">
        <v>134</v>
      </c>
      <c r="F143" s="151" t="s">
        <v>1584</v>
      </c>
      <c r="I143" s="152"/>
      <c r="L143" s="32"/>
      <c r="M143" s="153"/>
      <c r="T143" s="56"/>
      <c r="AT143" s="17" t="s">
        <v>134</v>
      </c>
      <c r="AU143" s="17" t="s">
        <v>80</v>
      </c>
    </row>
    <row r="144" spans="2:65" s="1" customFormat="1" ht="19.5">
      <c r="B144" s="32"/>
      <c r="D144" s="150" t="s">
        <v>1507</v>
      </c>
      <c r="F144" s="156" t="s">
        <v>1585</v>
      </c>
      <c r="I144" s="152"/>
      <c r="L144" s="32"/>
      <c r="M144" s="153"/>
      <c r="T144" s="56"/>
      <c r="AT144" s="17" t="s">
        <v>1507</v>
      </c>
      <c r="AU144" s="17" t="s">
        <v>80</v>
      </c>
    </row>
    <row r="145" spans="2:65" s="1" customFormat="1" ht="16.5" customHeight="1">
      <c r="B145" s="136"/>
      <c r="C145" s="137" t="s">
        <v>200</v>
      </c>
      <c r="D145" s="137" t="s">
        <v>127</v>
      </c>
      <c r="E145" s="138" t="s">
        <v>1586</v>
      </c>
      <c r="F145" s="139" t="s">
        <v>1587</v>
      </c>
      <c r="G145" s="140" t="s">
        <v>378</v>
      </c>
      <c r="H145" s="141">
        <v>9</v>
      </c>
      <c r="I145" s="142"/>
      <c r="J145" s="143">
        <f>ROUND(I145*H145,2)</f>
        <v>0</v>
      </c>
      <c r="K145" s="139" t="s">
        <v>131</v>
      </c>
      <c r="L145" s="32"/>
      <c r="M145" s="144" t="s">
        <v>1</v>
      </c>
      <c r="N145" s="145" t="s">
        <v>37</v>
      </c>
      <c r="P145" s="146">
        <f>O145*H145</f>
        <v>0</v>
      </c>
      <c r="Q145" s="146">
        <v>0</v>
      </c>
      <c r="R145" s="146">
        <f>Q145*H145</f>
        <v>0</v>
      </c>
      <c r="S145" s="146">
        <v>0</v>
      </c>
      <c r="T145" s="147">
        <f>S145*H145</f>
        <v>0</v>
      </c>
      <c r="AR145" s="148" t="s">
        <v>132</v>
      </c>
      <c r="AT145" s="148" t="s">
        <v>127</v>
      </c>
      <c r="AU145" s="148" t="s">
        <v>80</v>
      </c>
      <c r="AY145" s="17" t="s">
        <v>125</v>
      </c>
      <c r="BE145" s="149">
        <f>IF(N145="základní",J145,0)</f>
        <v>0</v>
      </c>
      <c r="BF145" s="149">
        <f>IF(N145="snížená",J145,0)</f>
        <v>0</v>
      </c>
      <c r="BG145" s="149">
        <f>IF(N145="zákl. přenesená",J145,0)</f>
        <v>0</v>
      </c>
      <c r="BH145" s="149">
        <f>IF(N145="sníž. přenesená",J145,0)</f>
        <v>0</v>
      </c>
      <c r="BI145" s="149">
        <f>IF(N145="nulová",J145,0)</f>
        <v>0</v>
      </c>
      <c r="BJ145" s="17" t="s">
        <v>80</v>
      </c>
      <c r="BK145" s="149">
        <f>ROUND(I145*H145,2)</f>
        <v>0</v>
      </c>
      <c r="BL145" s="17" t="s">
        <v>132</v>
      </c>
      <c r="BM145" s="148" t="s">
        <v>270</v>
      </c>
    </row>
    <row r="146" spans="2:65" s="1" customFormat="1">
      <c r="B146" s="32"/>
      <c r="D146" s="150" t="s">
        <v>134</v>
      </c>
      <c r="F146" s="151" t="s">
        <v>1587</v>
      </c>
      <c r="I146" s="152"/>
      <c r="L146" s="32"/>
      <c r="M146" s="153"/>
      <c r="T146" s="56"/>
      <c r="AT146" s="17" t="s">
        <v>134</v>
      </c>
      <c r="AU146" s="17" t="s">
        <v>80</v>
      </c>
    </row>
    <row r="147" spans="2:65" s="1" customFormat="1" ht="16.5" customHeight="1">
      <c r="B147" s="136"/>
      <c r="C147" s="137" t="s">
        <v>209</v>
      </c>
      <c r="D147" s="137" t="s">
        <v>127</v>
      </c>
      <c r="E147" s="138" t="s">
        <v>1588</v>
      </c>
      <c r="F147" s="139" t="s">
        <v>1589</v>
      </c>
      <c r="G147" s="140" t="s">
        <v>178</v>
      </c>
      <c r="H147" s="141">
        <v>145</v>
      </c>
      <c r="I147" s="142"/>
      <c r="J147" s="143">
        <f>ROUND(I147*H147,2)</f>
        <v>0</v>
      </c>
      <c r="K147" s="139" t="s">
        <v>131</v>
      </c>
      <c r="L147" s="32"/>
      <c r="M147" s="144" t="s">
        <v>1</v>
      </c>
      <c r="N147" s="145" t="s">
        <v>37</v>
      </c>
      <c r="P147" s="146">
        <f>O147*H147</f>
        <v>0</v>
      </c>
      <c r="Q147" s="146">
        <v>0</v>
      </c>
      <c r="R147" s="146">
        <f>Q147*H147</f>
        <v>0</v>
      </c>
      <c r="S147" s="146">
        <v>0</v>
      </c>
      <c r="T147" s="147">
        <f>S147*H147</f>
        <v>0</v>
      </c>
      <c r="AR147" s="148" t="s">
        <v>132</v>
      </c>
      <c r="AT147" s="148" t="s">
        <v>127</v>
      </c>
      <c r="AU147" s="148" t="s">
        <v>80</v>
      </c>
      <c r="AY147" s="17" t="s">
        <v>125</v>
      </c>
      <c r="BE147" s="149">
        <f>IF(N147="základní",J147,0)</f>
        <v>0</v>
      </c>
      <c r="BF147" s="149">
        <f>IF(N147="snížená",J147,0)</f>
        <v>0</v>
      </c>
      <c r="BG147" s="149">
        <f>IF(N147="zákl. přenesená",J147,0)</f>
        <v>0</v>
      </c>
      <c r="BH147" s="149">
        <f>IF(N147="sníž. přenesená",J147,0)</f>
        <v>0</v>
      </c>
      <c r="BI147" s="149">
        <f>IF(N147="nulová",J147,0)</f>
        <v>0</v>
      </c>
      <c r="BJ147" s="17" t="s">
        <v>80</v>
      </c>
      <c r="BK147" s="149">
        <f>ROUND(I147*H147,2)</f>
        <v>0</v>
      </c>
      <c r="BL147" s="17" t="s">
        <v>132</v>
      </c>
      <c r="BM147" s="148" t="s">
        <v>286</v>
      </c>
    </row>
    <row r="148" spans="2:65" s="1" customFormat="1">
      <c r="B148" s="32"/>
      <c r="D148" s="150" t="s">
        <v>134</v>
      </c>
      <c r="F148" s="151" t="s">
        <v>1589</v>
      </c>
      <c r="I148" s="152"/>
      <c r="L148" s="32"/>
      <c r="M148" s="153"/>
      <c r="T148" s="56"/>
      <c r="AT148" s="17" t="s">
        <v>134</v>
      </c>
      <c r="AU148" s="17" t="s">
        <v>80</v>
      </c>
    </row>
    <row r="149" spans="2:65" s="1" customFormat="1" ht="16.5" customHeight="1">
      <c r="B149" s="136"/>
      <c r="C149" s="137" t="s">
        <v>216</v>
      </c>
      <c r="D149" s="137" t="s">
        <v>127</v>
      </c>
      <c r="E149" s="138" t="s">
        <v>1590</v>
      </c>
      <c r="F149" s="139" t="s">
        <v>1591</v>
      </c>
      <c r="G149" s="140" t="s">
        <v>378</v>
      </c>
      <c r="H149" s="141">
        <v>20</v>
      </c>
      <c r="I149" s="142"/>
      <c r="J149" s="143">
        <f>ROUND(I149*H149,2)</f>
        <v>0</v>
      </c>
      <c r="K149" s="139" t="s">
        <v>131</v>
      </c>
      <c r="L149" s="32"/>
      <c r="M149" s="144" t="s">
        <v>1</v>
      </c>
      <c r="N149" s="145" t="s">
        <v>37</v>
      </c>
      <c r="P149" s="146">
        <f>O149*H149</f>
        <v>0</v>
      </c>
      <c r="Q149" s="146">
        <v>0</v>
      </c>
      <c r="R149" s="146">
        <f>Q149*H149</f>
        <v>0</v>
      </c>
      <c r="S149" s="146">
        <v>0</v>
      </c>
      <c r="T149" s="147">
        <f>S149*H149</f>
        <v>0</v>
      </c>
      <c r="AR149" s="148" t="s">
        <v>132</v>
      </c>
      <c r="AT149" s="148" t="s">
        <v>127</v>
      </c>
      <c r="AU149" s="148" t="s">
        <v>80</v>
      </c>
      <c r="AY149" s="17" t="s">
        <v>125</v>
      </c>
      <c r="BE149" s="149">
        <f>IF(N149="základní",J149,0)</f>
        <v>0</v>
      </c>
      <c r="BF149" s="149">
        <f>IF(N149="snížená",J149,0)</f>
        <v>0</v>
      </c>
      <c r="BG149" s="149">
        <f>IF(N149="zákl. přenesená",J149,0)</f>
        <v>0</v>
      </c>
      <c r="BH149" s="149">
        <f>IF(N149="sníž. přenesená",J149,0)</f>
        <v>0</v>
      </c>
      <c r="BI149" s="149">
        <f>IF(N149="nulová",J149,0)</f>
        <v>0</v>
      </c>
      <c r="BJ149" s="17" t="s">
        <v>80</v>
      </c>
      <c r="BK149" s="149">
        <f>ROUND(I149*H149,2)</f>
        <v>0</v>
      </c>
      <c r="BL149" s="17" t="s">
        <v>132</v>
      </c>
      <c r="BM149" s="148" t="s">
        <v>299</v>
      </c>
    </row>
    <row r="150" spans="2:65" s="1" customFormat="1">
      <c r="B150" s="32"/>
      <c r="D150" s="150" t="s">
        <v>134</v>
      </c>
      <c r="F150" s="151" t="s">
        <v>1591</v>
      </c>
      <c r="I150" s="152"/>
      <c r="L150" s="32"/>
      <c r="M150" s="153"/>
      <c r="T150" s="56"/>
      <c r="AT150" s="17" t="s">
        <v>134</v>
      </c>
      <c r="AU150" s="17" t="s">
        <v>80</v>
      </c>
    </row>
    <row r="151" spans="2:65" s="1" customFormat="1" ht="19.5">
      <c r="B151" s="32"/>
      <c r="D151" s="150" t="s">
        <v>1507</v>
      </c>
      <c r="F151" s="156" t="s">
        <v>1592</v>
      </c>
      <c r="I151" s="152"/>
      <c r="L151" s="32"/>
      <c r="M151" s="153"/>
      <c r="T151" s="56"/>
      <c r="AT151" s="17" t="s">
        <v>1507</v>
      </c>
      <c r="AU151" s="17" t="s">
        <v>80</v>
      </c>
    </row>
    <row r="152" spans="2:65" s="1" customFormat="1" ht="21.75" customHeight="1">
      <c r="B152" s="136"/>
      <c r="C152" s="137" t="s">
        <v>222</v>
      </c>
      <c r="D152" s="137" t="s">
        <v>127</v>
      </c>
      <c r="E152" s="138" t="s">
        <v>1593</v>
      </c>
      <c r="F152" s="139" t="s">
        <v>1594</v>
      </c>
      <c r="G152" s="140" t="s">
        <v>378</v>
      </c>
      <c r="H152" s="141">
        <v>10</v>
      </c>
      <c r="I152" s="142"/>
      <c r="J152" s="143">
        <f>ROUND(I152*H152,2)</f>
        <v>0</v>
      </c>
      <c r="K152" s="139" t="s">
        <v>131</v>
      </c>
      <c r="L152" s="32"/>
      <c r="M152" s="144" t="s">
        <v>1</v>
      </c>
      <c r="N152" s="145" t="s">
        <v>37</v>
      </c>
      <c r="P152" s="146">
        <f>O152*H152</f>
        <v>0</v>
      </c>
      <c r="Q152" s="146">
        <v>0</v>
      </c>
      <c r="R152" s="146">
        <f>Q152*H152</f>
        <v>0</v>
      </c>
      <c r="S152" s="146">
        <v>0</v>
      </c>
      <c r="T152" s="147">
        <f>S152*H152</f>
        <v>0</v>
      </c>
      <c r="AR152" s="148" t="s">
        <v>132</v>
      </c>
      <c r="AT152" s="148" t="s">
        <v>127</v>
      </c>
      <c r="AU152" s="148" t="s">
        <v>80</v>
      </c>
      <c r="AY152" s="17" t="s">
        <v>125</v>
      </c>
      <c r="BE152" s="149">
        <f>IF(N152="základní",J152,0)</f>
        <v>0</v>
      </c>
      <c r="BF152" s="149">
        <f>IF(N152="snížená",J152,0)</f>
        <v>0</v>
      </c>
      <c r="BG152" s="149">
        <f>IF(N152="zákl. přenesená",J152,0)</f>
        <v>0</v>
      </c>
      <c r="BH152" s="149">
        <f>IF(N152="sníž. přenesená",J152,0)</f>
        <v>0</v>
      </c>
      <c r="BI152" s="149">
        <f>IF(N152="nulová",J152,0)</f>
        <v>0</v>
      </c>
      <c r="BJ152" s="17" t="s">
        <v>80</v>
      </c>
      <c r="BK152" s="149">
        <f>ROUND(I152*H152,2)</f>
        <v>0</v>
      </c>
      <c r="BL152" s="17" t="s">
        <v>132</v>
      </c>
      <c r="BM152" s="148" t="s">
        <v>311</v>
      </c>
    </row>
    <row r="153" spans="2:65" s="1" customFormat="1">
      <c r="B153" s="32"/>
      <c r="D153" s="150" t="s">
        <v>134</v>
      </c>
      <c r="F153" s="151" t="s">
        <v>1594</v>
      </c>
      <c r="I153" s="152"/>
      <c r="L153" s="32"/>
      <c r="M153" s="153"/>
      <c r="T153" s="56"/>
      <c r="AT153" s="17" t="s">
        <v>134</v>
      </c>
      <c r="AU153" s="17" t="s">
        <v>80</v>
      </c>
    </row>
    <row r="154" spans="2:65" s="1" customFormat="1" ht="19.5">
      <c r="B154" s="32"/>
      <c r="D154" s="150" t="s">
        <v>1507</v>
      </c>
      <c r="F154" s="156" t="s">
        <v>1595</v>
      </c>
      <c r="I154" s="152"/>
      <c r="L154" s="32"/>
      <c r="M154" s="153"/>
      <c r="T154" s="56"/>
      <c r="AT154" s="17" t="s">
        <v>1507</v>
      </c>
      <c r="AU154" s="17" t="s">
        <v>80</v>
      </c>
    </row>
    <row r="155" spans="2:65" s="1" customFormat="1" ht="16.5" customHeight="1">
      <c r="B155" s="136"/>
      <c r="C155" s="137" t="s">
        <v>230</v>
      </c>
      <c r="D155" s="137" t="s">
        <v>127</v>
      </c>
      <c r="E155" s="138" t="s">
        <v>1596</v>
      </c>
      <c r="F155" s="139" t="s">
        <v>1597</v>
      </c>
      <c r="G155" s="140" t="s">
        <v>378</v>
      </c>
      <c r="H155" s="141">
        <v>7</v>
      </c>
      <c r="I155" s="142"/>
      <c r="J155" s="143">
        <f>ROUND(I155*H155,2)</f>
        <v>0</v>
      </c>
      <c r="K155" s="139" t="s">
        <v>131</v>
      </c>
      <c r="L155" s="32"/>
      <c r="M155" s="144" t="s">
        <v>1</v>
      </c>
      <c r="N155" s="145" t="s">
        <v>37</v>
      </c>
      <c r="P155" s="146">
        <f>O155*H155</f>
        <v>0</v>
      </c>
      <c r="Q155" s="146">
        <v>0</v>
      </c>
      <c r="R155" s="146">
        <f>Q155*H155</f>
        <v>0</v>
      </c>
      <c r="S155" s="146">
        <v>0</v>
      </c>
      <c r="T155" s="147">
        <f>S155*H155</f>
        <v>0</v>
      </c>
      <c r="AR155" s="148" t="s">
        <v>132</v>
      </c>
      <c r="AT155" s="148" t="s">
        <v>127</v>
      </c>
      <c r="AU155" s="148" t="s">
        <v>80</v>
      </c>
      <c r="AY155" s="17" t="s">
        <v>125</v>
      </c>
      <c r="BE155" s="149">
        <f>IF(N155="základní",J155,0)</f>
        <v>0</v>
      </c>
      <c r="BF155" s="149">
        <f>IF(N155="snížená",J155,0)</f>
        <v>0</v>
      </c>
      <c r="BG155" s="149">
        <f>IF(N155="zákl. přenesená",J155,0)</f>
        <v>0</v>
      </c>
      <c r="BH155" s="149">
        <f>IF(N155="sníž. přenesená",J155,0)</f>
        <v>0</v>
      </c>
      <c r="BI155" s="149">
        <f>IF(N155="nulová",J155,0)</f>
        <v>0</v>
      </c>
      <c r="BJ155" s="17" t="s">
        <v>80</v>
      </c>
      <c r="BK155" s="149">
        <f>ROUND(I155*H155,2)</f>
        <v>0</v>
      </c>
      <c r="BL155" s="17" t="s">
        <v>132</v>
      </c>
      <c r="BM155" s="148" t="s">
        <v>325</v>
      </c>
    </row>
    <row r="156" spans="2:65" s="1" customFormat="1">
      <c r="B156" s="32"/>
      <c r="D156" s="150" t="s">
        <v>134</v>
      </c>
      <c r="F156" s="151" t="s">
        <v>1597</v>
      </c>
      <c r="I156" s="152"/>
      <c r="L156" s="32"/>
      <c r="M156" s="153"/>
      <c r="T156" s="56"/>
      <c r="AT156" s="17" t="s">
        <v>134</v>
      </c>
      <c r="AU156" s="17" t="s">
        <v>80</v>
      </c>
    </row>
    <row r="157" spans="2:65" s="1" customFormat="1" ht="16.5" customHeight="1">
      <c r="B157" s="136"/>
      <c r="C157" s="137" t="s">
        <v>238</v>
      </c>
      <c r="D157" s="137" t="s">
        <v>127</v>
      </c>
      <c r="E157" s="138" t="s">
        <v>1598</v>
      </c>
      <c r="F157" s="139" t="s">
        <v>1599</v>
      </c>
      <c r="G157" s="140" t="s">
        <v>178</v>
      </c>
      <c r="H157" s="141">
        <v>85</v>
      </c>
      <c r="I157" s="142"/>
      <c r="J157" s="143">
        <f>ROUND(I157*H157,2)</f>
        <v>0</v>
      </c>
      <c r="K157" s="139" t="s">
        <v>131</v>
      </c>
      <c r="L157" s="32"/>
      <c r="M157" s="144" t="s">
        <v>1</v>
      </c>
      <c r="N157" s="145" t="s">
        <v>37</v>
      </c>
      <c r="P157" s="146">
        <f>O157*H157</f>
        <v>0</v>
      </c>
      <c r="Q157" s="146">
        <v>0</v>
      </c>
      <c r="R157" s="146">
        <f>Q157*H157</f>
        <v>0</v>
      </c>
      <c r="S157" s="146">
        <v>0</v>
      </c>
      <c r="T157" s="147">
        <f>S157*H157</f>
        <v>0</v>
      </c>
      <c r="AR157" s="148" t="s">
        <v>132</v>
      </c>
      <c r="AT157" s="148" t="s">
        <v>127</v>
      </c>
      <c r="AU157" s="148" t="s">
        <v>80</v>
      </c>
      <c r="AY157" s="17" t="s">
        <v>125</v>
      </c>
      <c r="BE157" s="149">
        <f>IF(N157="základní",J157,0)</f>
        <v>0</v>
      </c>
      <c r="BF157" s="149">
        <f>IF(N157="snížená",J157,0)</f>
        <v>0</v>
      </c>
      <c r="BG157" s="149">
        <f>IF(N157="zákl. přenesená",J157,0)</f>
        <v>0</v>
      </c>
      <c r="BH157" s="149">
        <f>IF(N157="sníž. přenesená",J157,0)</f>
        <v>0</v>
      </c>
      <c r="BI157" s="149">
        <f>IF(N157="nulová",J157,0)</f>
        <v>0</v>
      </c>
      <c r="BJ157" s="17" t="s">
        <v>80</v>
      </c>
      <c r="BK157" s="149">
        <f>ROUND(I157*H157,2)</f>
        <v>0</v>
      </c>
      <c r="BL157" s="17" t="s">
        <v>132</v>
      </c>
      <c r="BM157" s="148" t="s">
        <v>335</v>
      </c>
    </row>
    <row r="158" spans="2:65" s="1" customFormat="1">
      <c r="B158" s="32"/>
      <c r="D158" s="150" t="s">
        <v>134</v>
      </c>
      <c r="F158" s="151" t="s">
        <v>1599</v>
      </c>
      <c r="I158" s="152"/>
      <c r="L158" s="32"/>
      <c r="M158" s="153"/>
      <c r="T158" s="56"/>
      <c r="AT158" s="17" t="s">
        <v>134</v>
      </c>
      <c r="AU158" s="17" t="s">
        <v>80</v>
      </c>
    </row>
    <row r="159" spans="2:65" s="1" customFormat="1" ht="16.5" customHeight="1">
      <c r="B159" s="136"/>
      <c r="C159" s="137" t="s">
        <v>8</v>
      </c>
      <c r="D159" s="137" t="s">
        <v>127</v>
      </c>
      <c r="E159" s="138" t="s">
        <v>1600</v>
      </c>
      <c r="F159" s="139" t="s">
        <v>1601</v>
      </c>
      <c r="G159" s="140" t="s">
        <v>178</v>
      </c>
      <c r="H159" s="141">
        <v>152</v>
      </c>
      <c r="I159" s="142"/>
      <c r="J159" s="143">
        <f>ROUND(I159*H159,2)</f>
        <v>0</v>
      </c>
      <c r="K159" s="139" t="s">
        <v>131</v>
      </c>
      <c r="L159" s="32"/>
      <c r="M159" s="144" t="s">
        <v>1</v>
      </c>
      <c r="N159" s="145" t="s">
        <v>37</v>
      </c>
      <c r="P159" s="146">
        <f>O159*H159</f>
        <v>0</v>
      </c>
      <c r="Q159" s="146">
        <v>0</v>
      </c>
      <c r="R159" s="146">
        <f>Q159*H159</f>
        <v>0</v>
      </c>
      <c r="S159" s="146">
        <v>0</v>
      </c>
      <c r="T159" s="147">
        <f>S159*H159</f>
        <v>0</v>
      </c>
      <c r="AR159" s="148" t="s">
        <v>132</v>
      </c>
      <c r="AT159" s="148" t="s">
        <v>127</v>
      </c>
      <c r="AU159" s="148" t="s">
        <v>80</v>
      </c>
      <c r="AY159" s="17" t="s">
        <v>125</v>
      </c>
      <c r="BE159" s="149">
        <f>IF(N159="základní",J159,0)</f>
        <v>0</v>
      </c>
      <c r="BF159" s="149">
        <f>IF(N159="snížená",J159,0)</f>
        <v>0</v>
      </c>
      <c r="BG159" s="149">
        <f>IF(N159="zákl. přenesená",J159,0)</f>
        <v>0</v>
      </c>
      <c r="BH159" s="149">
        <f>IF(N159="sníž. přenesená",J159,0)</f>
        <v>0</v>
      </c>
      <c r="BI159" s="149">
        <f>IF(N159="nulová",J159,0)</f>
        <v>0</v>
      </c>
      <c r="BJ159" s="17" t="s">
        <v>80</v>
      </c>
      <c r="BK159" s="149">
        <f>ROUND(I159*H159,2)</f>
        <v>0</v>
      </c>
      <c r="BL159" s="17" t="s">
        <v>132</v>
      </c>
      <c r="BM159" s="148" t="s">
        <v>347</v>
      </c>
    </row>
    <row r="160" spans="2:65" s="1" customFormat="1">
      <c r="B160" s="32"/>
      <c r="D160" s="150" t="s">
        <v>134</v>
      </c>
      <c r="F160" s="151" t="s">
        <v>1601</v>
      </c>
      <c r="I160" s="152"/>
      <c r="L160" s="32"/>
      <c r="M160" s="153"/>
      <c r="T160" s="56"/>
      <c r="AT160" s="17" t="s">
        <v>134</v>
      </c>
      <c r="AU160" s="17" t="s">
        <v>80</v>
      </c>
    </row>
    <row r="161" spans="2:65" s="1" customFormat="1" ht="19.5">
      <c r="B161" s="32"/>
      <c r="D161" s="150" t="s">
        <v>1507</v>
      </c>
      <c r="F161" s="156" t="s">
        <v>1602</v>
      </c>
      <c r="I161" s="152"/>
      <c r="L161" s="32"/>
      <c r="M161" s="153"/>
      <c r="T161" s="56"/>
      <c r="AT161" s="17" t="s">
        <v>1507</v>
      </c>
      <c r="AU161" s="17" t="s">
        <v>80</v>
      </c>
    </row>
    <row r="162" spans="2:65" s="1" customFormat="1" ht="16.5" customHeight="1">
      <c r="B162" s="136"/>
      <c r="C162" s="137" t="s">
        <v>255</v>
      </c>
      <c r="D162" s="137" t="s">
        <v>127</v>
      </c>
      <c r="E162" s="138" t="s">
        <v>1603</v>
      </c>
      <c r="F162" s="139" t="s">
        <v>1604</v>
      </c>
      <c r="G162" s="140" t="s">
        <v>178</v>
      </c>
      <c r="H162" s="141">
        <v>152</v>
      </c>
      <c r="I162" s="142"/>
      <c r="J162" s="143">
        <f>ROUND(I162*H162,2)</f>
        <v>0</v>
      </c>
      <c r="K162" s="139" t="s">
        <v>131</v>
      </c>
      <c r="L162" s="32"/>
      <c r="M162" s="144" t="s">
        <v>1</v>
      </c>
      <c r="N162" s="145" t="s">
        <v>37</v>
      </c>
      <c r="P162" s="146">
        <f>O162*H162</f>
        <v>0</v>
      </c>
      <c r="Q162" s="146">
        <v>0</v>
      </c>
      <c r="R162" s="146">
        <f>Q162*H162</f>
        <v>0</v>
      </c>
      <c r="S162" s="146">
        <v>0</v>
      </c>
      <c r="T162" s="147">
        <f>S162*H162</f>
        <v>0</v>
      </c>
      <c r="AR162" s="148" t="s">
        <v>132</v>
      </c>
      <c r="AT162" s="148" t="s">
        <v>127</v>
      </c>
      <c r="AU162" s="148" t="s">
        <v>80</v>
      </c>
      <c r="AY162" s="17" t="s">
        <v>125</v>
      </c>
      <c r="BE162" s="149">
        <f>IF(N162="základní",J162,0)</f>
        <v>0</v>
      </c>
      <c r="BF162" s="149">
        <f>IF(N162="snížená",J162,0)</f>
        <v>0</v>
      </c>
      <c r="BG162" s="149">
        <f>IF(N162="zákl. přenesená",J162,0)</f>
        <v>0</v>
      </c>
      <c r="BH162" s="149">
        <f>IF(N162="sníž. přenesená",J162,0)</f>
        <v>0</v>
      </c>
      <c r="BI162" s="149">
        <f>IF(N162="nulová",J162,0)</f>
        <v>0</v>
      </c>
      <c r="BJ162" s="17" t="s">
        <v>80</v>
      </c>
      <c r="BK162" s="149">
        <f>ROUND(I162*H162,2)</f>
        <v>0</v>
      </c>
      <c r="BL162" s="17" t="s">
        <v>132</v>
      </c>
      <c r="BM162" s="148" t="s">
        <v>360</v>
      </c>
    </row>
    <row r="163" spans="2:65" s="1" customFormat="1">
      <c r="B163" s="32"/>
      <c r="D163" s="150" t="s">
        <v>134</v>
      </c>
      <c r="F163" s="151" t="s">
        <v>1604</v>
      </c>
      <c r="I163" s="152"/>
      <c r="L163" s="32"/>
      <c r="M163" s="153"/>
      <c r="T163" s="56"/>
      <c r="AT163" s="17" t="s">
        <v>134</v>
      </c>
      <c r="AU163" s="17" t="s">
        <v>80</v>
      </c>
    </row>
    <row r="164" spans="2:65" s="1" customFormat="1" ht="19.5">
      <c r="B164" s="32"/>
      <c r="D164" s="150" t="s">
        <v>1507</v>
      </c>
      <c r="F164" s="156" t="s">
        <v>1605</v>
      </c>
      <c r="I164" s="152"/>
      <c r="L164" s="32"/>
      <c r="M164" s="153"/>
      <c r="T164" s="56"/>
      <c r="AT164" s="17" t="s">
        <v>1507</v>
      </c>
      <c r="AU164" s="17" t="s">
        <v>80</v>
      </c>
    </row>
    <row r="165" spans="2:65" s="1" customFormat="1" ht="16.5" customHeight="1">
      <c r="B165" s="136"/>
      <c r="C165" s="137" t="s">
        <v>262</v>
      </c>
      <c r="D165" s="137" t="s">
        <v>127</v>
      </c>
      <c r="E165" s="138" t="s">
        <v>1606</v>
      </c>
      <c r="F165" s="139" t="s">
        <v>1607</v>
      </c>
      <c r="G165" s="140" t="s">
        <v>378</v>
      </c>
      <c r="H165" s="141">
        <v>7</v>
      </c>
      <c r="I165" s="142"/>
      <c r="J165" s="143">
        <f>ROUND(I165*H165,2)</f>
        <v>0</v>
      </c>
      <c r="K165" s="139" t="s">
        <v>131</v>
      </c>
      <c r="L165" s="32"/>
      <c r="M165" s="144" t="s">
        <v>1</v>
      </c>
      <c r="N165" s="145" t="s">
        <v>37</v>
      </c>
      <c r="P165" s="146">
        <f>O165*H165</f>
        <v>0</v>
      </c>
      <c r="Q165" s="146">
        <v>0</v>
      </c>
      <c r="R165" s="146">
        <f>Q165*H165</f>
        <v>0</v>
      </c>
      <c r="S165" s="146">
        <v>0</v>
      </c>
      <c r="T165" s="147">
        <f>S165*H165</f>
        <v>0</v>
      </c>
      <c r="AR165" s="148" t="s">
        <v>132</v>
      </c>
      <c r="AT165" s="148" t="s">
        <v>127</v>
      </c>
      <c r="AU165" s="148" t="s">
        <v>80</v>
      </c>
      <c r="AY165" s="17" t="s">
        <v>125</v>
      </c>
      <c r="BE165" s="149">
        <f>IF(N165="základní",J165,0)</f>
        <v>0</v>
      </c>
      <c r="BF165" s="149">
        <f>IF(N165="snížená",J165,0)</f>
        <v>0</v>
      </c>
      <c r="BG165" s="149">
        <f>IF(N165="zákl. přenesená",J165,0)</f>
        <v>0</v>
      </c>
      <c r="BH165" s="149">
        <f>IF(N165="sníž. přenesená",J165,0)</f>
        <v>0</v>
      </c>
      <c r="BI165" s="149">
        <f>IF(N165="nulová",J165,0)</f>
        <v>0</v>
      </c>
      <c r="BJ165" s="17" t="s">
        <v>80</v>
      </c>
      <c r="BK165" s="149">
        <f>ROUND(I165*H165,2)</f>
        <v>0</v>
      </c>
      <c r="BL165" s="17" t="s">
        <v>132</v>
      </c>
      <c r="BM165" s="148" t="s">
        <v>375</v>
      </c>
    </row>
    <row r="166" spans="2:65" s="1" customFormat="1">
      <c r="B166" s="32"/>
      <c r="D166" s="150" t="s">
        <v>134</v>
      </c>
      <c r="F166" s="151" t="s">
        <v>1607</v>
      </c>
      <c r="I166" s="152"/>
      <c r="L166" s="32"/>
      <c r="M166" s="153"/>
      <c r="T166" s="56"/>
      <c r="AT166" s="17" t="s">
        <v>134</v>
      </c>
      <c r="AU166" s="17" t="s">
        <v>80</v>
      </c>
    </row>
    <row r="167" spans="2:65" s="1" customFormat="1" ht="29.25">
      <c r="B167" s="32"/>
      <c r="D167" s="150" t="s">
        <v>1507</v>
      </c>
      <c r="F167" s="156" t="s">
        <v>1608</v>
      </c>
      <c r="I167" s="152"/>
      <c r="L167" s="32"/>
      <c r="M167" s="153"/>
      <c r="T167" s="56"/>
      <c r="AT167" s="17" t="s">
        <v>1507</v>
      </c>
      <c r="AU167" s="17" t="s">
        <v>80</v>
      </c>
    </row>
    <row r="168" spans="2:65" s="1" customFormat="1" ht="16.5" customHeight="1">
      <c r="B168" s="136"/>
      <c r="C168" s="137" t="s">
        <v>270</v>
      </c>
      <c r="D168" s="137" t="s">
        <v>127</v>
      </c>
      <c r="E168" s="138" t="s">
        <v>1609</v>
      </c>
      <c r="F168" s="139" t="s">
        <v>1610</v>
      </c>
      <c r="G168" s="140" t="s">
        <v>178</v>
      </c>
      <c r="H168" s="141">
        <v>167</v>
      </c>
      <c r="I168" s="142"/>
      <c r="J168" s="143">
        <f>ROUND(I168*H168,2)</f>
        <v>0</v>
      </c>
      <c r="K168" s="139" t="s">
        <v>131</v>
      </c>
      <c r="L168" s="32"/>
      <c r="M168" s="144" t="s">
        <v>1</v>
      </c>
      <c r="N168" s="145" t="s">
        <v>37</v>
      </c>
      <c r="P168" s="146">
        <f>O168*H168</f>
        <v>0</v>
      </c>
      <c r="Q168" s="146">
        <v>0</v>
      </c>
      <c r="R168" s="146">
        <f>Q168*H168</f>
        <v>0</v>
      </c>
      <c r="S168" s="146">
        <v>0</v>
      </c>
      <c r="T168" s="147">
        <f>S168*H168</f>
        <v>0</v>
      </c>
      <c r="AR168" s="148" t="s">
        <v>132</v>
      </c>
      <c r="AT168" s="148" t="s">
        <v>127</v>
      </c>
      <c r="AU168" s="148" t="s">
        <v>80</v>
      </c>
      <c r="AY168" s="17" t="s">
        <v>125</v>
      </c>
      <c r="BE168" s="149">
        <f>IF(N168="základní",J168,0)</f>
        <v>0</v>
      </c>
      <c r="BF168" s="149">
        <f>IF(N168="snížená",J168,0)</f>
        <v>0</v>
      </c>
      <c r="BG168" s="149">
        <f>IF(N168="zákl. přenesená",J168,0)</f>
        <v>0</v>
      </c>
      <c r="BH168" s="149">
        <f>IF(N168="sníž. přenesená",J168,0)</f>
        <v>0</v>
      </c>
      <c r="BI168" s="149">
        <f>IF(N168="nulová",J168,0)</f>
        <v>0</v>
      </c>
      <c r="BJ168" s="17" t="s">
        <v>80</v>
      </c>
      <c r="BK168" s="149">
        <f>ROUND(I168*H168,2)</f>
        <v>0</v>
      </c>
      <c r="BL168" s="17" t="s">
        <v>132</v>
      </c>
      <c r="BM168" s="148" t="s">
        <v>392</v>
      </c>
    </row>
    <row r="169" spans="2:65" s="1" customFormat="1">
      <c r="B169" s="32"/>
      <c r="D169" s="150" t="s">
        <v>134</v>
      </c>
      <c r="F169" s="151" t="s">
        <v>1610</v>
      </c>
      <c r="I169" s="152"/>
      <c r="L169" s="32"/>
      <c r="M169" s="153"/>
      <c r="T169" s="56"/>
      <c r="AT169" s="17" t="s">
        <v>134</v>
      </c>
      <c r="AU169" s="17" t="s">
        <v>80</v>
      </c>
    </row>
    <row r="170" spans="2:65" s="1" customFormat="1" ht="16.5" customHeight="1">
      <c r="B170" s="136"/>
      <c r="C170" s="137" t="s">
        <v>279</v>
      </c>
      <c r="D170" s="137" t="s">
        <v>127</v>
      </c>
      <c r="E170" s="138" t="s">
        <v>1611</v>
      </c>
      <c r="F170" s="139" t="s">
        <v>1612</v>
      </c>
      <c r="G170" s="140" t="s">
        <v>178</v>
      </c>
      <c r="H170" s="141">
        <v>90</v>
      </c>
      <c r="I170" s="142"/>
      <c r="J170" s="143">
        <f>ROUND(I170*H170,2)</f>
        <v>0</v>
      </c>
      <c r="K170" s="139" t="s">
        <v>131</v>
      </c>
      <c r="L170" s="32"/>
      <c r="M170" s="144" t="s">
        <v>1</v>
      </c>
      <c r="N170" s="145" t="s">
        <v>37</v>
      </c>
      <c r="P170" s="146">
        <f>O170*H170</f>
        <v>0</v>
      </c>
      <c r="Q170" s="146">
        <v>0</v>
      </c>
      <c r="R170" s="146">
        <f>Q170*H170</f>
        <v>0</v>
      </c>
      <c r="S170" s="146">
        <v>0</v>
      </c>
      <c r="T170" s="147">
        <f>S170*H170</f>
        <v>0</v>
      </c>
      <c r="AR170" s="148" t="s">
        <v>132</v>
      </c>
      <c r="AT170" s="148" t="s">
        <v>127</v>
      </c>
      <c r="AU170" s="148" t="s">
        <v>80</v>
      </c>
      <c r="AY170" s="17" t="s">
        <v>125</v>
      </c>
      <c r="BE170" s="149">
        <f>IF(N170="základní",J170,0)</f>
        <v>0</v>
      </c>
      <c r="BF170" s="149">
        <f>IF(N170="snížená",J170,0)</f>
        <v>0</v>
      </c>
      <c r="BG170" s="149">
        <f>IF(N170="zákl. přenesená",J170,0)</f>
        <v>0</v>
      </c>
      <c r="BH170" s="149">
        <f>IF(N170="sníž. přenesená",J170,0)</f>
        <v>0</v>
      </c>
      <c r="BI170" s="149">
        <f>IF(N170="nulová",J170,0)</f>
        <v>0</v>
      </c>
      <c r="BJ170" s="17" t="s">
        <v>80</v>
      </c>
      <c r="BK170" s="149">
        <f>ROUND(I170*H170,2)</f>
        <v>0</v>
      </c>
      <c r="BL170" s="17" t="s">
        <v>132</v>
      </c>
      <c r="BM170" s="148" t="s">
        <v>404</v>
      </c>
    </row>
    <row r="171" spans="2:65" s="1" customFormat="1">
      <c r="B171" s="32"/>
      <c r="D171" s="150" t="s">
        <v>134</v>
      </c>
      <c r="F171" s="151" t="s">
        <v>1612</v>
      </c>
      <c r="I171" s="152"/>
      <c r="L171" s="32"/>
      <c r="M171" s="153"/>
      <c r="T171" s="56"/>
      <c r="AT171" s="17" t="s">
        <v>134</v>
      </c>
      <c r="AU171" s="17" t="s">
        <v>80</v>
      </c>
    </row>
    <row r="172" spans="2:65" s="1" customFormat="1" ht="19.5">
      <c r="B172" s="32"/>
      <c r="D172" s="150" t="s">
        <v>1507</v>
      </c>
      <c r="F172" s="156" t="s">
        <v>1613</v>
      </c>
      <c r="I172" s="152"/>
      <c r="L172" s="32"/>
      <c r="M172" s="153"/>
      <c r="T172" s="56"/>
      <c r="AT172" s="17" t="s">
        <v>1507</v>
      </c>
      <c r="AU172" s="17" t="s">
        <v>80</v>
      </c>
    </row>
    <row r="173" spans="2:65" s="1" customFormat="1" ht="16.5" customHeight="1">
      <c r="B173" s="136"/>
      <c r="C173" s="137" t="s">
        <v>286</v>
      </c>
      <c r="D173" s="137" t="s">
        <v>127</v>
      </c>
      <c r="E173" s="138" t="s">
        <v>1614</v>
      </c>
      <c r="F173" s="139" t="s">
        <v>1615</v>
      </c>
      <c r="G173" s="140" t="s">
        <v>378</v>
      </c>
      <c r="H173" s="141">
        <v>7</v>
      </c>
      <c r="I173" s="142"/>
      <c r="J173" s="143">
        <f>ROUND(I173*H173,2)</f>
        <v>0</v>
      </c>
      <c r="K173" s="139" t="s">
        <v>131</v>
      </c>
      <c r="L173" s="32"/>
      <c r="M173" s="144" t="s">
        <v>1</v>
      </c>
      <c r="N173" s="145" t="s">
        <v>37</v>
      </c>
      <c r="P173" s="146">
        <f>O173*H173</f>
        <v>0</v>
      </c>
      <c r="Q173" s="146">
        <v>0</v>
      </c>
      <c r="R173" s="146">
        <f>Q173*H173</f>
        <v>0</v>
      </c>
      <c r="S173" s="146">
        <v>0</v>
      </c>
      <c r="T173" s="147">
        <f>S173*H173</f>
        <v>0</v>
      </c>
      <c r="AR173" s="148" t="s">
        <v>132</v>
      </c>
      <c r="AT173" s="148" t="s">
        <v>127</v>
      </c>
      <c r="AU173" s="148" t="s">
        <v>80</v>
      </c>
      <c r="AY173" s="17" t="s">
        <v>125</v>
      </c>
      <c r="BE173" s="149">
        <f>IF(N173="základní",J173,0)</f>
        <v>0</v>
      </c>
      <c r="BF173" s="149">
        <f>IF(N173="snížená",J173,0)</f>
        <v>0</v>
      </c>
      <c r="BG173" s="149">
        <f>IF(N173="zákl. přenesená",J173,0)</f>
        <v>0</v>
      </c>
      <c r="BH173" s="149">
        <f>IF(N173="sníž. přenesená",J173,0)</f>
        <v>0</v>
      </c>
      <c r="BI173" s="149">
        <f>IF(N173="nulová",J173,0)</f>
        <v>0</v>
      </c>
      <c r="BJ173" s="17" t="s">
        <v>80</v>
      </c>
      <c r="BK173" s="149">
        <f>ROUND(I173*H173,2)</f>
        <v>0</v>
      </c>
      <c r="BL173" s="17" t="s">
        <v>132</v>
      </c>
      <c r="BM173" s="148" t="s">
        <v>415</v>
      </c>
    </row>
    <row r="174" spans="2:65" s="1" customFormat="1">
      <c r="B174" s="32"/>
      <c r="D174" s="150" t="s">
        <v>134</v>
      </c>
      <c r="F174" s="151" t="s">
        <v>1615</v>
      </c>
      <c r="I174" s="152"/>
      <c r="L174" s="32"/>
      <c r="M174" s="153"/>
      <c r="T174" s="56"/>
      <c r="AT174" s="17" t="s">
        <v>134</v>
      </c>
      <c r="AU174" s="17" t="s">
        <v>80</v>
      </c>
    </row>
    <row r="175" spans="2:65" s="1" customFormat="1" ht="29.25">
      <c r="B175" s="32"/>
      <c r="D175" s="150" t="s">
        <v>1507</v>
      </c>
      <c r="F175" s="156" t="s">
        <v>1616</v>
      </c>
      <c r="I175" s="152"/>
      <c r="L175" s="32"/>
      <c r="M175" s="153"/>
      <c r="T175" s="56"/>
      <c r="AT175" s="17" t="s">
        <v>1507</v>
      </c>
      <c r="AU175" s="17" t="s">
        <v>80</v>
      </c>
    </row>
    <row r="176" spans="2:65" s="1" customFormat="1" ht="16.5" customHeight="1">
      <c r="B176" s="136"/>
      <c r="C176" s="137" t="s">
        <v>7</v>
      </c>
      <c r="D176" s="137" t="s">
        <v>127</v>
      </c>
      <c r="E176" s="138" t="s">
        <v>1617</v>
      </c>
      <c r="F176" s="139" t="s">
        <v>1618</v>
      </c>
      <c r="G176" s="140" t="s">
        <v>378</v>
      </c>
      <c r="H176" s="141">
        <v>2</v>
      </c>
      <c r="I176" s="142"/>
      <c r="J176" s="143">
        <f>ROUND(I176*H176,2)</f>
        <v>0</v>
      </c>
      <c r="K176" s="139" t="s">
        <v>131</v>
      </c>
      <c r="L176" s="32"/>
      <c r="M176" s="144" t="s">
        <v>1</v>
      </c>
      <c r="N176" s="145" t="s">
        <v>37</v>
      </c>
      <c r="P176" s="146">
        <f>O176*H176</f>
        <v>0</v>
      </c>
      <c r="Q176" s="146">
        <v>0</v>
      </c>
      <c r="R176" s="146">
        <f>Q176*H176</f>
        <v>0</v>
      </c>
      <c r="S176" s="146">
        <v>0</v>
      </c>
      <c r="T176" s="147">
        <f>S176*H176</f>
        <v>0</v>
      </c>
      <c r="AR176" s="148" t="s">
        <v>132</v>
      </c>
      <c r="AT176" s="148" t="s">
        <v>127</v>
      </c>
      <c r="AU176" s="148" t="s">
        <v>80</v>
      </c>
      <c r="AY176" s="17" t="s">
        <v>125</v>
      </c>
      <c r="BE176" s="149">
        <f>IF(N176="základní",J176,0)</f>
        <v>0</v>
      </c>
      <c r="BF176" s="149">
        <f>IF(N176="snížená",J176,0)</f>
        <v>0</v>
      </c>
      <c r="BG176" s="149">
        <f>IF(N176="zákl. přenesená",J176,0)</f>
        <v>0</v>
      </c>
      <c r="BH176" s="149">
        <f>IF(N176="sníž. přenesená",J176,0)</f>
        <v>0</v>
      </c>
      <c r="BI176" s="149">
        <f>IF(N176="nulová",J176,0)</f>
        <v>0</v>
      </c>
      <c r="BJ176" s="17" t="s">
        <v>80</v>
      </c>
      <c r="BK176" s="149">
        <f>ROUND(I176*H176,2)</f>
        <v>0</v>
      </c>
      <c r="BL176" s="17" t="s">
        <v>132</v>
      </c>
      <c r="BM176" s="148" t="s">
        <v>423</v>
      </c>
    </row>
    <row r="177" spans="2:65" s="1" customFormat="1">
      <c r="B177" s="32"/>
      <c r="D177" s="150" t="s">
        <v>134</v>
      </c>
      <c r="F177" s="151" t="s">
        <v>1618</v>
      </c>
      <c r="I177" s="152"/>
      <c r="L177" s="32"/>
      <c r="M177" s="153"/>
      <c r="T177" s="56"/>
      <c r="AT177" s="17" t="s">
        <v>134</v>
      </c>
      <c r="AU177" s="17" t="s">
        <v>80</v>
      </c>
    </row>
    <row r="178" spans="2:65" s="1" customFormat="1" ht="29.25">
      <c r="B178" s="32"/>
      <c r="D178" s="150" t="s">
        <v>1507</v>
      </c>
      <c r="F178" s="156" t="s">
        <v>1616</v>
      </c>
      <c r="I178" s="152"/>
      <c r="L178" s="32"/>
      <c r="M178" s="153"/>
      <c r="T178" s="56"/>
      <c r="AT178" s="17" t="s">
        <v>1507</v>
      </c>
      <c r="AU178" s="17" t="s">
        <v>80</v>
      </c>
    </row>
    <row r="179" spans="2:65" s="1" customFormat="1" ht="16.5" customHeight="1">
      <c r="B179" s="136"/>
      <c r="C179" s="137" t="s">
        <v>299</v>
      </c>
      <c r="D179" s="137" t="s">
        <v>127</v>
      </c>
      <c r="E179" s="138" t="s">
        <v>1619</v>
      </c>
      <c r="F179" s="139" t="s">
        <v>1620</v>
      </c>
      <c r="G179" s="140" t="s">
        <v>378</v>
      </c>
      <c r="H179" s="141">
        <v>7</v>
      </c>
      <c r="I179" s="142"/>
      <c r="J179" s="143">
        <f>ROUND(I179*H179,2)</f>
        <v>0</v>
      </c>
      <c r="K179" s="139" t="s">
        <v>131</v>
      </c>
      <c r="L179" s="32"/>
      <c r="M179" s="144" t="s">
        <v>1</v>
      </c>
      <c r="N179" s="145" t="s">
        <v>37</v>
      </c>
      <c r="P179" s="146">
        <f>O179*H179</f>
        <v>0</v>
      </c>
      <c r="Q179" s="146">
        <v>0</v>
      </c>
      <c r="R179" s="146">
        <f>Q179*H179</f>
        <v>0</v>
      </c>
      <c r="S179" s="146">
        <v>0</v>
      </c>
      <c r="T179" s="147">
        <f>S179*H179</f>
        <v>0</v>
      </c>
      <c r="AR179" s="148" t="s">
        <v>132</v>
      </c>
      <c r="AT179" s="148" t="s">
        <v>127</v>
      </c>
      <c r="AU179" s="148" t="s">
        <v>80</v>
      </c>
      <c r="AY179" s="17" t="s">
        <v>125</v>
      </c>
      <c r="BE179" s="149">
        <f>IF(N179="základní",J179,0)</f>
        <v>0</v>
      </c>
      <c r="BF179" s="149">
        <f>IF(N179="snížená",J179,0)</f>
        <v>0</v>
      </c>
      <c r="BG179" s="149">
        <f>IF(N179="zákl. přenesená",J179,0)</f>
        <v>0</v>
      </c>
      <c r="BH179" s="149">
        <f>IF(N179="sníž. přenesená",J179,0)</f>
        <v>0</v>
      </c>
      <c r="BI179" s="149">
        <f>IF(N179="nulová",J179,0)</f>
        <v>0</v>
      </c>
      <c r="BJ179" s="17" t="s">
        <v>80</v>
      </c>
      <c r="BK179" s="149">
        <f>ROUND(I179*H179,2)</f>
        <v>0</v>
      </c>
      <c r="BL179" s="17" t="s">
        <v>132</v>
      </c>
      <c r="BM179" s="148" t="s">
        <v>435</v>
      </c>
    </row>
    <row r="180" spans="2:65" s="1" customFormat="1">
      <c r="B180" s="32"/>
      <c r="D180" s="150" t="s">
        <v>134</v>
      </c>
      <c r="F180" s="151" t="s">
        <v>1620</v>
      </c>
      <c r="I180" s="152"/>
      <c r="L180" s="32"/>
      <c r="M180" s="153"/>
      <c r="T180" s="56"/>
      <c r="AT180" s="17" t="s">
        <v>134</v>
      </c>
      <c r="AU180" s="17" t="s">
        <v>80</v>
      </c>
    </row>
    <row r="181" spans="2:65" s="1" customFormat="1" ht="19.5">
      <c r="B181" s="32"/>
      <c r="D181" s="150" t="s">
        <v>1507</v>
      </c>
      <c r="F181" s="156" t="s">
        <v>1621</v>
      </c>
      <c r="I181" s="152"/>
      <c r="L181" s="32"/>
      <c r="M181" s="153"/>
      <c r="T181" s="56"/>
      <c r="AT181" s="17" t="s">
        <v>1507</v>
      </c>
      <c r="AU181" s="17" t="s">
        <v>80</v>
      </c>
    </row>
    <row r="182" spans="2:65" s="1" customFormat="1" ht="16.5" customHeight="1">
      <c r="B182" s="136"/>
      <c r="C182" s="137" t="s">
        <v>305</v>
      </c>
      <c r="D182" s="137" t="s">
        <v>127</v>
      </c>
      <c r="E182" s="138" t="s">
        <v>1622</v>
      </c>
      <c r="F182" s="139" t="s">
        <v>1623</v>
      </c>
      <c r="G182" s="140" t="s">
        <v>378</v>
      </c>
      <c r="H182" s="141">
        <v>1</v>
      </c>
      <c r="I182" s="142"/>
      <c r="J182" s="143">
        <f>ROUND(I182*H182,2)</f>
        <v>0</v>
      </c>
      <c r="K182" s="139" t="s">
        <v>131</v>
      </c>
      <c r="L182" s="32"/>
      <c r="M182" s="144" t="s">
        <v>1</v>
      </c>
      <c r="N182" s="145" t="s">
        <v>37</v>
      </c>
      <c r="P182" s="146">
        <f>O182*H182</f>
        <v>0</v>
      </c>
      <c r="Q182" s="146">
        <v>0</v>
      </c>
      <c r="R182" s="146">
        <f>Q182*H182</f>
        <v>0</v>
      </c>
      <c r="S182" s="146">
        <v>0</v>
      </c>
      <c r="T182" s="147">
        <f>S182*H182</f>
        <v>0</v>
      </c>
      <c r="AR182" s="148" t="s">
        <v>132</v>
      </c>
      <c r="AT182" s="148" t="s">
        <v>127</v>
      </c>
      <c r="AU182" s="148" t="s">
        <v>80</v>
      </c>
      <c r="AY182" s="17" t="s">
        <v>125</v>
      </c>
      <c r="BE182" s="149">
        <f>IF(N182="základní",J182,0)</f>
        <v>0</v>
      </c>
      <c r="BF182" s="149">
        <f>IF(N182="snížená",J182,0)</f>
        <v>0</v>
      </c>
      <c r="BG182" s="149">
        <f>IF(N182="zákl. přenesená",J182,0)</f>
        <v>0</v>
      </c>
      <c r="BH182" s="149">
        <f>IF(N182="sníž. přenesená",J182,0)</f>
        <v>0</v>
      </c>
      <c r="BI182" s="149">
        <f>IF(N182="nulová",J182,0)</f>
        <v>0</v>
      </c>
      <c r="BJ182" s="17" t="s">
        <v>80</v>
      </c>
      <c r="BK182" s="149">
        <f>ROUND(I182*H182,2)</f>
        <v>0</v>
      </c>
      <c r="BL182" s="17" t="s">
        <v>132</v>
      </c>
      <c r="BM182" s="148" t="s">
        <v>450</v>
      </c>
    </row>
    <row r="183" spans="2:65" s="1" customFormat="1">
      <c r="B183" s="32"/>
      <c r="D183" s="150" t="s">
        <v>134</v>
      </c>
      <c r="F183" s="151" t="s">
        <v>1623</v>
      </c>
      <c r="I183" s="152"/>
      <c r="L183" s="32"/>
      <c r="M183" s="153"/>
      <c r="T183" s="56"/>
      <c r="AT183" s="17" t="s">
        <v>134</v>
      </c>
      <c r="AU183" s="17" t="s">
        <v>80</v>
      </c>
    </row>
    <row r="184" spans="2:65" s="1" customFormat="1" ht="16.5" customHeight="1">
      <c r="B184" s="136"/>
      <c r="C184" s="137" t="s">
        <v>311</v>
      </c>
      <c r="D184" s="137" t="s">
        <v>127</v>
      </c>
      <c r="E184" s="138" t="s">
        <v>1624</v>
      </c>
      <c r="F184" s="139" t="s">
        <v>1625</v>
      </c>
      <c r="G184" s="140" t="s">
        <v>378</v>
      </c>
      <c r="H184" s="141">
        <v>2</v>
      </c>
      <c r="I184" s="142"/>
      <c r="J184" s="143">
        <f>ROUND(I184*H184,2)</f>
        <v>0</v>
      </c>
      <c r="K184" s="139" t="s">
        <v>131</v>
      </c>
      <c r="L184" s="32"/>
      <c r="M184" s="144" t="s">
        <v>1</v>
      </c>
      <c r="N184" s="145" t="s">
        <v>37</v>
      </c>
      <c r="P184" s="146">
        <f>O184*H184</f>
        <v>0</v>
      </c>
      <c r="Q184" s="146">
        <v>0</v>
      </c>
      <c r="R184" s="146">
        <f>Q184*H184</f>
        <v>0</v>
      </c>
      <c r="S184" s="146">
        <v>0</v>
      </c>
      <c r="T184" s="147">
        <f>S184*H184</f>
        <v>0</v>
      </c>
      <c r="AR184" s="148" t="s">
        <v>132</v>
      </c>
      <c r="AT184" s="148" t="s">
        <v>127</v>
      </c>
      <c r="AU184" s="148" t="s">
        <v>80</v>
      </c>
      <c r="AY184" s="17" t="s">
        <v>125</v>
      </c>
      <c r="BE184" s="149">
        <f>IF(N184="základní",J184,0)</f>
        <v>0</v>
      </c>
      <c r="BF184" s="149">
        <f>IF(N184="snížená",J184,0)</f>
        <v>0</v>
      </c>
      <c r="BG184" s="149">
        <f>IF(N184="zákl. přenesená",J184,0)</f>
        <v>0</v>
      </c>
      <c r="BH184" s="149">
        <f>IF(N184="sníž. přenesená",J184,0)</f>
        <v>0</v>
      </c>
      <c r="BI184" s="149">
        <f>IF(N184="nulová",J184,0)</f>
        <v>0</v>
      </c>
      <c r="BJ184" s="17" t="s">
        <v>80</v>
      </c>
      <c r="BK184" s="149">
        <f>ROUND(I184*H184,2)</f>
        <v>0</v>
      </c>
      <c r="BL184" s="17" t="s">
        <v>132</v>
      </c>
      <c r="BM184" s="148" t="s">
        <v>461</v>
      </c>
    </row>
    <row r="185" spans="2:65" s="1" customFormat="1">
      <c r="B185" s="32"/>
      <c r="D185" s="150" t="s">
        <v>134</v>
      </c>
      <c r="F185" s="151" t="s">
        <v>1625</v>
      </c>
      <c r="I185" s="152"/>
      <c r="L185" s="32"/>
      <c r="M185" s="153"/>
      <c r="T185" s="56"/>
      <c r="AT185" s="17" t="s">
        <v>134</v>
      </c>
      <c r="AU185" s="17" t="s">
        <v>80</v>
      </c>
    </row>
    <row r="186" spans="2:65" s="1" customFormat="1" ht="29.25">
      <c r="B186" s="32"/>
      <c r="D186" s="150" t="s">
        <v>1507</v>
      </c>
      <c r="F186" s="156" t="s">
        <v>1626</v>
      </c>
      <c r="I186" s="152"/>
      <c r="L186" s="32"/>
      <c r="M186" s="153"/>
      <c r="T186" s="56"/>
      <c r="AT186" s="17" t="s">
        <v>1507</v>
      </c>
      <c r="AU186" s="17" t="s">
        <v>80</v>
      </c>
    </row>
    <row r="187" spans="2:65" s="1" customFormat="1" ht="16.5" customHeight="1">
      <c r="B187" s="136"/>
      <c r="C187" s="137" t="s">
        <v>318</v>
      </c>
      <c r="D187" s="137" t="s">
        <v>127</v>
      </c>
      <c r="E187" s="138" t="s">
        <v>1627</v>
      </c>
      <c r="F187" s="139" t="s">
        <v>1628</v>
      </c>
      <c r="G187" s="140" t="s">
        <v>378</v>
      </c>
      <c r="H187" s="141">
        <v>7</v>
      </c>
      <c r="I187" s="142"/>
      <c r="J187" s="143">
        <f>ROUND(I187*H187,2)</f>
        <v>0</v>
      </c>
      <c r="K187" s="139" t="s">
        <v>131</v>
      </c>
      <c r="L187" s="32"/>
      <c r="M187" s="144" t="s">
        <v>1</v>
      </c>
      <c r="N187" s="145" t="s">
        <v>37</v>
      </c>
      <c r="P187" s="146">
        <f>O187*H187</f>
        <v>0</v>
      </c>
      <c r="Q187" s="146">
        <v>0</v>
      </c>
      <c r="R187" s="146">
        <f>Q187*H187</f>
        <v>0</v>
      </c>
      <c r="S187" s="146">
        <v>0</v>
      </c>
      <c r="T187" s="147">
        <f>S187*H187</f>
        <v>0</v>
      </c>
      <c r="AR187" s="148" t="s">
        <v>132</v>
      </c>
      <c r="AT187" s="148" t="s">
        <v>127</v>
      </c>
      <c r="AU187" s="148" t="s">
        <v>80</v>
      </c>
      <c r="AY187" s="17" t="s">
        <v>125</v>
      </c>
      <c r="BE187" s="149">
        <f>IF(N187="základní",J187,0)</f>
        <v>0</v>
      </c>
      <c r="BF187" s="149">
        <f>IF(N187="snížená",J187,0)</f>
        <v>0</v>
      </c>
      <c r="BG187" s="149">
        <f>IF(N187="zákl. přenesená",J187,0)</f>
        <v>0</v>
      </c>
      <c r="BH187" s="149">
        <f>IF(N187="sníž. přenesená",J187,0)</f>
        <v>0</v>
      </c>
      <c r="BI187" s="149">
        <f>IF(N187="nulová",J187,0)</f>
        <v>0</v>
      </c>
      <c r="BJ187" s="17" t="s">
        <v>80</v>
      </c>
      <c r="BK187" s="149">
        <f>ROUND(I187*H187,2)</f>
        <v>0</v>
      </c>
      <c r="BL187" s="17" t="s">
        <v>132</v>
      </c>
      <c r="BM187" s="148" t="s">
        <v>473</v>
      </c>
    </row>
    <row r="188" spans="2:65" s="1" customFormat="1">
      <c r="B188" s="32"/>
      <c r="D188" s="150" t="s">
        <v>134</v>
      </c>
      <c r="F188" s="151" t="s">
        <v>1628</v>
      </c>
      <c r="I188" s="152"/>
      <c r="L188" s="32"/>
      <c r="M188" s="153"/>
      <c r="T188" s="56"/>
      <c r="AT188" s="17" t="s">
        <v>134</v>
      </c>
      <c r="AU188" s="17" t="s">
        <v>80</v>
      </c>
    </row>
    <row r="189" spans="2:65" s="1" customFormat="1" ht="19.5">
      <c r="B189" s="32"/>
      <c r="D189" s="150" t="s">
        <v>1507</v>
      </c>
      <c r="F189" s="156" t="s">
        <v>1629</v>
      </c>
      <c r="I189" s="152"/>
      <c r="L189" s="32"/>
      <c r="M189" s="153"/>
      <c r="T189" s="56"/>
      <c r="AT189" s="17" t="s">
        <v>1507</v>
      </c>
      <c r="AU189" s="17" t="s">
        <v>80</v>
      </c>
    </row>
    <row r="190" spans="2:65" s="11" customFormat="1" ht="25.9" customHeight="1">
      <c r="B190" s="124"/>
      <c r="D190" s="125" t="s">
        <v>71</v>
      </c>
      <c r="E190" s="126" t="s">
        <v>1630</v>
      </c>
      <c r="F190" s="126" t="s">
        <v>1631</v>
      </c>
      <c r="I190" s="127"/>
      <c r="J190" s="128">
        <f>BK190</f>
        <v>0</v>
      </c>
      <c r="L190" s="124"/>
      <c r="M190" s="129"/>
      <c r="P190" s="130">
        <f>SUM(P191:P201)</f>
        <v>0</v>
      </c>
      <c r="R190" s="130">
        <f>SUM(R191:R201)</f>
        <v>0</v>
      </c>
      <c r="T190" s="131">
        <f>SUM(T191:T201)</f>
        <v>0</v>
      </c>
      <c r="AR190" s="125" t="s">
        <v>80</v>
      </c>
      <c r="AT190" s="132" t="s">
        <v>71</v>
      </c>
      <c r="AU190" s="132" t="s">
        <v>72</v>
      </c>
      <c r="AY190" s="125" t="s">
        <v>125</v>
      </c>
      <c r="BK190" s="133">
        <f>SUM(BK191:BK201)</f>
        <v>0</v>
      </c>
    </row>
    <row r="191" spans="2:65" s="1" customFormat="1" ht="16.5" customHeight="1">
      <c r="B191" s="136"/>
      <c r="C191" s="137" t="s">
        <v>325</v>
      </c>
      <c r="D191" s="137" t="s">
        <v>127</v>
      </c>
      <c r="E191" s="138" t="s">
        <v>1632</v>
      </c>
      <c r="F191" s="139" t="s">
        <v>1633</v>
      </c>
      <c r="G191" s="140" t="s">
        <v>1634</v>
      </c>
      <c r="H191" s="141">
        <v>10</v>
      </c>
      <c r="I191" s="142"/>
      <c r="J191" s="143">
        <f>ROUND(I191*H191,2)</f>
        <v>0</v>
      </c>
      <c r="K191" s="139" t="s">
        <v>131</v>
      </c>
      <c r="L191" s="32"/>
      <c r="M191" s="144" t="s">
        <v>1</v>
      </c>
      <c r="N191" s="145" t="s">
        <v>37</v>
      </c>
      <c r="P191" s="146">
        <f>O191*H191</f>
        <v>0</v>
      </c>
      <c r="Q191" s="146">
        <v>0</v>
      </c>
      <c r="R191" s="146">
        <f>Q191*H191</f>
        <v>0</v>
      </c>
      <c r="S191" s="146">
        <v>0</v>
      </c>
      <c r="T191" s="147">
        <f>S191*H191</f>
        <v>0</v>
      </c>
      <c r="AR191" s="148" t="s">
        <v>132</v>
      </c>
      <c r="AT191" s="148" t="s">
        <v>127</v>
      </c>
      <c r="AU191" s="148" t="s">
        <v>80</v>
      </c>
      <c r="AY191" s="17" t="s">
        <v>125</v>
      </c>
      <c r="BE191" s="149">
        <f>IF(N191="základní",J191,0)</f>
        <v>0</v>
      </c>
      <c r="BF191" s="149">
        <f>IF(N191="snížená",J191,0)</f>
        <v>0</v>
      </c>
      <c r="BG191" s="149">
        <f>IF(N191="zákl. přenesená",J191,0)</f>
        <v>0</v>
      </c>
      <c r="BH191" s="149">
        <f>IF(N191="sníž. přenesená",J191,0)</f>
        <v>0</v>
      </c>
      <c r="BI191" s="149">
        <f>IF(N191="nulová",J191,0)</f>
        <v>0</v>
      </c>
      <c r="BJ191" s="17" t="s">
        <v>80</v>
      </c>
      <c r="BK191" s="149">
        <f>ROUND(I191*H191,2)</f>
        <v>0</v>
      </c>
      <c r="BL191" s="17" t="s">
        <v>132</v>
      </c>
      <c r="BM191" s="148" t="s">
        <v>487</v>
      </c>
    </row>
    <row r="192" spans="2:65" s="1" customFormat="1">
      <c r="B192" s="32"/>
      <c r="D192" s="150" t="s">
        <v>134</v>
      </c>
      <c r="F192" s="151" t="s">
        <v>1633</v>
      </c>
      <c r="I192" s="152"/>
      <c r="L192" s="32"/>
      <c r="M192" s="153"/>
      <c r="T192" s="56"/>
      <c r="AT192" s="17" t="s">
        <v>134</v>
      </c>
      <c r="AU192" s="17" t="s">
        <v>80</v>
      </c>
    </row>
    <row r="193" spans="2:65" s="1" customFormat="1" ht="19.5">
      <c r="B193" s="32"/>
      <c r="D193" s="150" t="s">
        <v>1507</v>
      </c>
      <c r="F193" s="156" t="s">
        <v>1635</v>
      </c>
      <c r="I193" s="152"/>
      <c r="L193" s="32"/>
      <c r="M193" s="153"/>
      <c r="T193" s="56"/>
      <c r="AT193" s="17" t="s">
        <v>1507</v>
      </c>
      <c r="AU193" s="17" t="s">
        <v>80</v>
      </c>
    </row>
    <row r="194" spans="2:65" s="1" customFormat="1" ht="16.5" customHeight="1">
      <c r="B194" s="136"/>
      <c r="C194" s="137" t="s">
        <v>330</v>
      </c>
      <c r="D194" s="137" t="s">
        <v>127</v>
      </c>
      <c r="E194" s="138" t="s">
        <v>1636</v>
      </c>
      <c r="F194" s="139" t="s">
        <v>1637</v>
      </c>
      <c r="G194" s="140" t="s">
        <v>378</v>
      </c>
      <c r="H194" s="141">
        <v>2</v>
      </c>
      <c r="I194" s="142"/>
      <c r="J194" s="143">
        <f>ROUND(I194*H194,2)</f>
        <v>0</v>
      </c>
      <c r="K194" s="139" t="s">
        <v>131</v>
      </c>
      <c r="L194" s="32"/>
      <c r="M194" s="144" t="s">
        <v>1</v>
      </c>
      <c r="N194" s="145" t="s">
        <v>37</v>
      </c>
      <c r="P194" s="146">
        <f>O194*H194</f>
        <v>0</v>
      </c>
      <c r="Q194" s="146">
        <v>0</v>
      </c>
      <c r="R194" s="146">
        <f>Q194*H194</f>
        <v>0</v>
      </c>
      <c r="S194" s="146">
        <v>0</v>
      </c>
      <c r="T194" s="147">
        <f>S194*H194</f>
        <v>0</v>
      </c>
      <c r="AR194" s="148" t="s">
        <v>132</v>
      </c>
      <c r="AT194" s="148" t="s">
        <v>127</v>
      </c>
      <c r="AU194" s="148" t="s">
        <v>80</v>
      </c>
      <c r="AY194" s="17" t="s">
        <v>125</v>
      </c>
      <c r="BE194" s="149">
        <f>IF(N194="základní",J194,0)</f>
        <v>0</v>
      </c>
      <c r="BF194" s="149">
        <f>IF(N194="snížená",J194,0)</f>
        <v>0</v>
      </c>
      <c r="BG194" s="149">
        <f>IF(N194="zákl. přenesená",J194,0)</f>
        <v>0</v>
      </c>
      <c r="BH194" s="149">
        <f>IF(N194="sníž. přenesená",J194,0)</f>
        <v>0</v>
      </c>
      <c r="BI194" s="149">
        <f>IF(N194="nulová",J194,0)</f>
        <v>0</v>
      </c>
      <c r="BJ194" s="17" t="s">
        <v>80</v>
      </c>
      <c r="BK194" s="149">
        <f>ROUND(I194*H194,2)</f>
        <v>0</v>
      </c>
      <c r="BL194" s="17" t="s">
        <v>132</v>
      </c>
      <c r="BM194" s="148" t="s">
        <v>501</v>
      </c>
    </row>
    <row r="195" spans="2:65" s="1" customFormat="1">
      <c r="B195" s="32"/>
      <c r="D195" s="150" t="s">
        <v>134</v>
      </c>
      <c r="F195" s="151" t="s">
        <v>1637</v>
      </c>
      <c r="I195" s="152"/>
      <c r="L195" s="32"/>
      <c r="M195" s="153"/>
      <c r="T195" s="56"/>
      <c r="AT195" s="17" t="s">
        <v>134</v>
      </c>
      <c r="AU195" s="17" t="s">
        <v>80</v>
      </c>
    </row>
    <row r="196" spans="2:65" s="1" customFormat="1" ht="19.5">
      <c r="B196" s="32"/>
      <c r="D196" s="150" t="s">
        <v>1507</v>
      </c>
      <c r="F196" s="156" t="s">
        <v>1638</v>
      </c>
      <c r="I196" s="152"/>
      <c r="L196" s="32"/>
      <c r="M196" s="153"/>
      <c r="T196" s="56"/>
      <c r="AT196" s="17" t="s">
        <v>1507</v>
      </c>
      <c r="AU196" s="17" t="s">
        <v>80</v>
      </c>
    </row>
    <row r="197" spans="2:65" s="1" customFormat="1" ht="16.5" customHeight="1">
      <c r="B197" s="136"/>
      <c r="C197" s="137" t="s">
        <v>335</v>
      </c>
      <c r="D197" s="137" t="s">
        <v>127</v>
      </c>
      <c r="E197" s="138" t="s">
        <v>1639</v>
      </c>
      <c r="F197" s="139" t="s">
        <v>1640</v>
      </c>
      <c r="G197" s="140" t="s">
        <v>378</v>
      </c>
      <c r="H197" s="141">
        <v>7</v>
      </c>
      <c r="I197" s="142"/>
      <c r="J197" s="143">
        <f>ROUND(I197*H197,2)</f>
        <v>0</v>
      </c>
      <c r="K197" s="139" t="s">
        <v>131</v>
      </c>
      <c r="L197" s="32"/>
      <c r="M197" s="144" t="s">
        <v>1</v>
      </c>
      <c r="N197" s="145" t="s">
        <v>37</v>
      </c>
      <c r="P197" s="146">
        <f>O197*H197</f>
        <v>0</v>
      </c>
      <c r="Q197" s="146">
        <v>0</v>
      </c>
      <c r="R197" s="146">
        <f>Q197*H197</f>
        <v>0</v>
      </c>
      <c r="S197" s="146">
        <v>0</v>
      </c>
      <c r="T197" s="147">
        <f>S197*H197</f>
        <v>0</v>
      </c>
      <c r="AR197" s="148" t="s">
        <v>132</v>
      </c>
      <c r="AT197" s="148" t="s">
        <v>127</v>
      </c>
      <c r="AU197" s="148" t="s">
        <v>80</v>
      </c>
      <c r="AY197" s="17" t="s">
        <v>125</v>
      </c>
      <c r="BE197" s="149">
        <f>IF(N197="základní",J197,0)</f>
        <v>0</v>
      </c>
      <c r="BF197" s="149">
        <f>IF(N197="snížená",J197,0)</f>
        <v>0</v>
      </c>
      <c r="BG197" s="149">
        <f>IF(N197="zákl. přenesená",J197,0)</f>
        <v>0</v>
      </c>
      <c r="BH197" s="149">
        <f>IF(N197="sníž. přenesená",J197,0)</f>
        <v>0</v>
      </c>
      <c r="BI197" s="149">
        <f>IF(N197="nulová",J197,0)</f>
        <v>0</v>
      </c>
      <c r="BJ197" s="17" t="s">
        <v>80</v>
      </c>
      <c r="BK197" s="149">
        <f>ROUND(I197*H197,2)</f>
        <v>0</v>
      </c>
      <c r="BL197" s="17" t="s">
        <v>132</v>
      </c>
      <c r="BM197" s="148" t="s">
        <v>517</v>
      </c>
    </row>
    <row r="198" spans="2:65" s="1" customFormat="1">
      <c r="B198" s="32"/>
      <c r="D198" s="150" t="s">
        <v>134</v>
      </c>
      <c r="F198" s="151" t="s">
        <v>1640</v>
      </c>
      <c r="I198" s="152"/>
      <c r="L198" s="32"/>
      <c r="M198" s="153"/>
      <c r="T198" s="56"/>
      <c r="AT198" s="17" t="s">
        <v>134</v>
      </c>
      <c r="AU198" s="17" t="s">
        <v>80</v>
      </c>
    </row>
    <row r="199" spans="2:65" s="1" customFormat="1" ht="16.5" customHeight="1">
      <c r="B199" s="136"/>
      <c r="C199" s="137" t="s">
        <v>340</v>
      </c>
      <c r="D199" s="137" t="s">
        <v>127</v>
      </c>
      <c r="E199" s="138" t="s">
        <v>1641</v>
      </c>
      <c r="F199" s="139" t="s">
        <v>1642</v>
      </c>
      <c r="G199" s="140" t="s">
        <v>378</v>
      </c>
      <c r="H199" s="141">
        <v>2</v>
      </c>
      <c r="I199" s="142"/>
      <c r="J199" s="143">
        <f>ROUND(I199*H199,2)</f>
        <v>0</v>
      </c>
      <c r="K199" s="139" t="s">
        <v>131</v>
      </c>
      <c r="L199" s="32"/>
      <c r="M199" s="144" t="s">
        <v>1</v>
      </c>
      <c r="N199" s="145" t="s">
        <v>37</v>
      </c>
      <c r="P199" s="146">
        <f>O199*H199</f>
        <v>0</v>
      </c>
      <c r="Q199" s="146">
        <v>0</v>
      </c>
      <c r="R199" s="146">
        <f>Q199*H199</f>
        <v>0</v>
      </c>
      <c r="S199" s="146">
        <v>0</v>
      </c>
      <c r="T199" s="147">
        <f>S199*H199</f>
        <v>0</v>
      </c>
      <c r="AR199" s="148" t="s">
        <v>132</v>
      </c>
      <c r="AT199" s="148" t="s">
        <v>127</v>
      </c>
      <c r="AU199" s="148" t="s">
        <v>80</v>
      </c>
      <c r="AY199" s="17" t="s">
        <v>125</v>
      </c>
      <c r="BE199" s="149">
        <f>IF(N199="základní",J199,0)</f>
        <v>0</v>
      </c>
      <c r="BF199" s="149">
        <f>IF(N199="snížená",J199,0)</f>
        <v>0</v>
      </c>
      <c r="BG199" s="149">
        <f>IF(N199="zákl. přenesená",J199,0)</f>
        <v>0</v>
      </c>
      <c r="BH199" s="149">
        <f>IF(N199="sníž. přenesená",J199,0)</f>
        <v>0</v>
      </c>
      <c r="BI199" s="149">
        <f>IF(N199="nulová",J199,0)</f>
        <v>0</v>
      </c>
      <c r="BJ199" s="17" t="s">
        <v>80</v>
      </c>
      <c r="BK199" s="149">
        <f>ROUND(I199*H199,2)</f>
        <v>0</v>
      </c>
      <c r="BL199" s="17" t="s">
        <v>132</v>
      </c>
      <c r="BM199" s="148" t="s">
        <v>536</v>
      </c>
    </row>
    <row r="200" spans="2:65" s="1" customFormat="1">
      <c r="B200" s="32"/>
      <c r="D200" s="150" t="s">
        <v>134</v>
      </c>
      <c r="F200" s="151" t="s">
        <v>1642</v>
      </c>
      <c r="I200" s="152"/>
      <c r="L200" s="32"/>
      <c r="M200" s="153"/>
      <c r="T200" s="56"/>
      <c r="AT200" s="17" t="s">
        <v>134</v>
      </c>
      <c r="AU200" s="17" t="s">
        <v>80</v>
      </c>
    </row>
    <row r="201" spans="2:65" s="1" customFormat="1" ht="19.5">
      <c r="B201" s="32"/>
      <c r="D201" s="150" t="s">
        <v>1507</v>
      </c>
      <c r="F201" s="156" t="s">
        <v>1643</v>
      </c>
      <c r="I201" s="152"/>
      <c r="L201" s="32"/>
      <c r="M201" s="153"/>
      <c r="T201" s="56"/>
      <c r="AT201" s="17" t="s">
        <v>1507</v>
      </c>
      <c r="AU201" s="17" t="s">
        <v>80</v>
      </c>
    </row>
    <row r="202" spans="2:65" s="11" customFormat="1" ht="25.9" customHeight="1">
      <c r="B202" s="124"/>
      <c r="D202" s="125" t="s">
        <v>71</v>
      </c>
      <c r="E202" s="126" t="s">
        <v>1644</v>
      </c>
      <c r="F202" s="126" t="s">
        <v>1645</v>
      </c>
      <c r="I202" s="127"/>
      <c r="J202" s="128">
        <f>BK202</f>
        <v>0</v>
      </c>
      <c r="L202" s="124"/>
      <c r="M202" s="129"/>
      <c r="P202" s="130">
        <f>SUM(P203:P232)</f>
        <v>0</v>
      </c>
      <c r="R202" s="130">
        <f>SUM(R203:R232)</f>
        <v>0</v>
      </c>
      <c r="T202" s="131">
        <f>SUM(T203:T232)</f>
        <v>0</v>
      </c>
      <c r="AR202" s="125" t="s">
        <v>80</v>
      </c>
      <c r="AT202" s="132" t="s">
        <v>71</v>
      </c>
      <c r="AU202" s="132" t="s">
        <v>72</v>
      </c>
      <c r="AY202" s="125" t="s">
        <v>125</v>
      </c>
      <c r="BK202" s="133">
        <f>SUM(BK203:BK232)</f>
        <v>0</v>
      </c>
    </row>
    <row r="203" spans="2:65" s="1" customFormat="1" ht="16.5" customHeight="1">
      <c r="B203" s="136"/>
      <c r="C203" s="137" t="s">
        <v>347</v>
      </c>
      <c r="D203" s="137" t="s">
        <v>127</v>
      </c>
      <c r="E203" s="138" t="s">
        <v>1646</v>
      </c>
      <c r="F203" s="139" t="s">
        <v>1647</v>
      </c>
      <c r="G203" s="140" t="s">
        <v>1648</v>
      </c>
      <c r="H203" s="141">
        <v>0.2</v>
      </c>
      <c r="I203" s="142"/>
      <c r="J203" s="143">
        <f>ROUND(I203*H203,2)</f>
        <v>0</v>
      </c>
      <c r="K203" s="139" t="s">
        <v>131</v>
      </c>
      <c r="L203" s="32"/>
      <c r="M203" s="144" t="s">
        <v>1</v>
      </c>
      <c r="N203" s="145" t="s">
        <v>37</v>
      </c>
      <c r="P203" s="146">
        <f>O203*H203</f>
        <v>0</v>
      </c>
      <c r="Q203" s="146">
        <v>0</v>
      </c>
      <c r="R203" s="146">
        <f>Q203*H203</f>
        <v>0</v>
      </c>
      <c r="S203" s="146">
        <v>0</v>
      </c>
      <c r="T203" s="147">
        <f>S203*H203</f>
        <v>0</v>
      </c>
      <c r="AR203" s="148" t="s">
        <v>132</v>
      </c>
      <c r="AT203" s="148" t="s">
        <v>127</v>
      </c>
      <c r="AU203" s="148" t="s">
        <v>80</v>
      </c>
      <c r="AY203" s="17" t="s">
        <v>125</v>
      </c>
      <c r="BE203" s="149">
        <f>IF(N203="základní",J203,0)</f>
        <v>0</v>
      </c>
      <c r="BF203" s="149">
        <f>IF(N203="snížená",J203,0)</f>
        <v>0</v>
      </c>
      <c r="BG203" s="149">
        <f>IF(N203="zákl. přenesená",J203,0)</f>
        <v>0</v>
      </c>
      <c r="BH203" s="149">
        <f>IF(N203="sníž. přenesená",J203,0)</f>
        <v>0</v>
      </c>
      <c r="BI203" s="149">
        <f>IF(N203="nulová",J203,0)</f>
        <v>0</v>
      </c>
      <c r="BJ203" s="17" t="s">
        <v>80</v>
      </c>
      <c r="BK203" s="149">
        <f>ROUND(I203*H203,2)</f>
        <v>0</v>
      </c>
      <c r="BL203" s="17" t="s">
        <v>132</v>
      </c>
      <c r="BM203" s="148" t="s">
        <v>553</v>
      </c>
    </row>
    <row r="204" spans="2:65" s="1" customFormat="1">
      <c r="B204" s="32"/>
      <c r="D204" s="150" t="s">
        <v>134</v>
      </c>
      <c r="F204" s="151" t="s">
        <v>1647</v>
      </c>
      <c r="I204" s="152"/>
      <c r="L204" s="32"/>
      <c r="M204" s="153"/>
      <c r="T204" s="56"/>
      <c r="AT204" s="17" t="s">
        <v>134</v>
      </c>
      <c r="AU204" s="17" t="s">
        <v>80</v>
      </c>
    </row>
    <row r="205" spans="2:65" s="1" customFormat="1" ht="19.5">
      <c r="B205" s="32"/>
      <c r="D205" s="150" t="s">
        <v>1507</v>
      </c>
      <c r="F205" s="156" t="s">
        <v>1649</v>
      </c>
      <c r="I205" s="152"/>
      <c r="L205" s="32"/>
      <c r="M205" s="153"/>
      <c r="T205" s="56"/>
      <c r="AT205" s="17" t="s">
        <v>1507</v>
      </c>
      <c r="AU205" s="17" t="s">
        <v>80</v>
      </c>
    </row>
    <row r="206" spans="2:65" s="1" customFormat="1" ht="16.5" customHeight="1">
      <c r="B206" s="136"/>
      <c r="C206" s="137" t="s">
        <v>355</v>
      </c>
      <c r="D206" s="137" t="s">
        <v>127</v>
      </c>
      <c r="E206" s="138" t="s">
        <v>1650</v>
      </c>
      <c r="F206" s="139" t="s">
        <v>1651</v>
      </c>
      <c r="G206" s="140" t="s">
        <v>378</v>
      </c>
      <c r="H206" s="141">
        <v>7</v>
      </c>
      <c r="I206" s="142"/>
      <c r="J206" s="143">
        <f>ROUND(I206*H206,2)</f>
        <v>0</v>
      </c>
      <c r="K206" s="139" t="s">
        <v>131</v>
      </c>
      <c r="L206" s="32"/>
      <c r="M206" s="144" t="s">
        <v>1</v>
      </c>
      <c r="N206" s="145" t="s">
        <v>37</v>
      </c>
      <c r="P206" s="146">
        <f>O206*H206</f>
        <v>0</v>
      </c>
      <c r="Q206" s="146">
        <v>0</v>
      </c>
      <c r="R206" s="146">
        <f>Q206*H206</f>
        <v>0</v>
      </c>
      <c r="S206" s="146">
        <v>0</v>
      </c>
      <c r="T206" s="147">
        <f>S206*H206</f>
        <v>0</v>
      </c>
      <c r="AR206" s="148" t="s">
        <v>132</v>
      </c>
      <c r="AT206" s="148" t="s">
        <v>127</v>
      </c>
      <c r="AU206" s="148" t="s">
        <v>80</v>
      </c>
      <c r="AY206" s="17" t="s">
        <v>125</v>
      </c>
      <c r="BE206" s="149">
        <f>IF(N206="základní",J206,0)</f>
        <v>0</v>
      </c>
      <c r="BF206" s="149">
        <f>IF(N206="snížená",J206,0)</f>
        <v>0</v>
      </c>
      <c r="BG206" s="149">
        <f>IF(N206="zákl. přenesená",J206,0)</f>
        <v>0</v>
      </c>
      <c r="BH206" s="149">
        <f>IF(N206="sníž. přenesená",J206,0)</f>
        <v>0</v>
      </c>
      <c r="BI206" s="149">
        <f>IF(N206="nulová",J206,0)</f>
        <v>0</v>
      </c>
      <c r="BJ206" s="17" t="s">
        <v>80</v>
      </c>
      <c r="BK206" s="149">
        <f>ROUND(I206*H206,2)</f>
        <v>0</v>
      </c>
      <c r="BL206" s="17" t="s">
        <v>132</v>
      </c>
      <c r="BM206" s="148" t="s">
        <v>566</v>
      </c>
    </row>
    <row r="207" spans="2:65" s="1" customFormat="1">
      <c r="B207" s="32"/>
      <c r="D207" s="150" t="s">
        <v>134</v>
      </c>
      <c r="F207" s="151" t="s">
        <v>1651</v>
      </c>
      <c r="I207" s="152"/>
      <c r="L207" s="32"/>
      <c r="M207" s="153"/>
      <c r="T207" s="56"/>
      <c r="AT207" s="17" t="s">
        <v>134</v>
      </c>
      <c r="AU207" s="17" t="s">
        <v>80</v>
      </c>
    </row>
    <row r="208" spans="2:65" s="1" customFormat="1" ht="19.5">
      <c r="B208" s="32"/>
      <c r="D208" s="150" t="s">
        <v>1507</v>
      </c>
      <c r="F208" s="156" t="s">
        <v>1652</v>
      </c>
      <c r="I208" s="152"/>
      <c r="L208" s="32"/>
      <c r="M208" s="153"/>
      <c r="T208" s="56"/>
      <c r="AT208" s="17" t="s">
        <v>1507</v>
      </c>
      <c r="AU208" s="17" t="s">
        <v>80</v>
      </c>
    </row>
    <row r="209" spans="2:65" s="1" customFormat="1" ht="16.5" customHeight="1">
      <c r="B209" s="136"/>
      <c r="C209" s="137" t="s">
        <v>360</v>
      </c>
      <c r="D209" s="137" t="s">
        <v>127</v>
      </c>
      <c r="E209" s="138" t="s">
        <v>1653</v>
      </c>
      <c r="F209" s="139" t="s">
        <v>1654</v>
      </c>
      <c r="G209" s="140" t="s">
        <v>378</v>
      </c>
      <c r="H209" s="141">
        <v>8</v>
      </c>
      <c r="I209" s="142"/>
      <c r="J209" s="143">
        <f>ROUND(I209*H209,2)</f>
        <v>0</v>
      </c>
      <c r="K209" s="139" t="s">
        <v>131</v>
      </c>
      <c r="L209" s="32"/>
      <c r="M209" s="144" t="s">
        <v>1</v>
      </c>
      <c r="N209" s="145" t="s">
        <v>37</v>
      </c>
      <c r="P209" s="146">
        <f>O209*H209</f>
        <v>0</v>
      </c>
      <c r="Q209" s="146">
        <v>0</v>
      </c>
      <c r="R209" s="146">
        <f>Q209*H209</f>
        <v>0</v>
      </c>
      <c r="S209" s="146">
        <v>0</v>
      </c>
      <c r="T209" s="147">
        <f>S209*H209</f>
        <v>0</v>
      </c>
      <c r="AR209" s="148" t="s">
        <v>132</v>
      </c>
      <c r="AT209" s="148" t="s">
        <v>127</v>
      </c>
      <c r="AU209" s="148" t="s">
        <v>80</v>
      </c>
      <c r="AY209" s="17" t="s">
        <v>125</v>
      </c>
      <c r="BE209" s="149">
        <f>IF(N209="základní",J209,0)</f>
        <v>0</v>
      </c>
      <c r="BF209" s="149">
        <f>IF(N209="snížená",J209,0)</f>
        <v>0</v>
      </c>
      <c r="BG209" s="149">
        <f>IF(N209="zákl. přenesená",J209,0)</f>
        <v>0</v>
      </c>
      <c r="BH209" s="149">
        <f>IF(N209="sníž. přenesená",J209,0)</f>
        <v>0</v>
      </c>
      <c r="BI209" s="149">
        <f>IF(N209="nulová",J209,0)</f>
        <v>0</v>
      </c>
      <c r="BJ209" s="17" t="s">
        <v>80</v>
      </c>
      <c r="BK209" s="149">
        <f>ROUND(I209*H209,2)</f>
        <v>0</v>
      </c>
      <c r="BL209" s="17" t="s">
        <v>132</v>
      </c>
      <c r="BM209" s="148" t="s">
        <v>580</v>
      </c>
    </row>
    <row r="210" spans="2:65" s="1" customFormat="1">
      <c r="B210" s="32"/>
      <c r="D210" s="150" t="s">
        <v>134</v>
      </c>
      <c r="F210" s="151" t="s">
        <v>1654</v>
      </c>
      <c r="I210" s="152"/>
      <c r="L210" s="32"/>
      <c r="M210" s="153"/>
      <c r="T210" s="56"/>
      <c r="AT210" s="17" t="s">
        <v>134</v>
      </c>
      <c r="AU210" s="17" t="s">
        <v>80</v>
      </c>
    </row>
    <row r="211" spans="2:65" s="1" customFormat="1" ht="19.5">
      <c r="B211" s="32"/>
      <c r="D211" s="150" t="s">
        <v>1507</v>
      </c>
      <c r="F211" s="156" t="s">
        <v>1655</v>
      </c>
      <c r="I211" s="152"/>
      <c r="L211" s="32"/>
      <c r="M211" s="153"/>
      <c r="T211" s="56"/>
      <c r="AT211" s="17" t="s">
        <v>1507</v>
      </c>
      <c r="AU211" s="17" t="s">
        <v>80</v>
      </c>
    </row>
    <row r="212" spans="2:65" s="1" customFormat="1" ht="16.5" customHeight="1">
      <c r="B212" s="136"/>
      <c r="C212" s="137" t="s">
        <v>368</v>
      </c>
      <c r="D212" s="137" t="s">
        <v>127</v>
      </c>
      <c r="E212" s="138" t="s">
        <v>1656</v>
      </c>
      <c r="F212" s="139" t="s">
        <v>1657</v>
      </c>
      <c r="G212" s="140" t="s">
        <v>178</v>
      </c>
      <c r="H212" s="141">
        <v>137</v>
      </c>
      <c r="I212" s="142"/>
      <c r="J212" s="143">
        <f>ROUND(I212*H212,2)</f>
        <v>0</v>
      </c>
      <c r="K212" s="139" t="s">
        <v>131</v>
      </c>
      <c r="L212" s="32"/>
      <c r="M212" s="144" t="s">
        <v>1</v>
      </c>
      <c r="N212" s="145" t="s">
        <v>37</v>
      </c>
      <c r="P212" s="146">
        <f>O212*H212</f>
        <v>0</v>
      </c>
      <c r="Q212" s="146">
        <v>0</v>
      </c>
      <c r="R212" s="146">
        <f>Q212*H212</f>
        <v>0</v>
      </c>
      <c r="S212" s="146">
        <v>0</v>
      </c>
      <c r="T212" s="147">
        <f>S212*H212</f>
        <v>0</v>
      </c>
      <c r="AR212" s="148" t="s">
        <v>132</v>
      </c>
      <c r="AT212" s="148" t="s">
        <v>127</v>
      </c>
      <c r="AU212" s="148" t="s">
        <v>80</v>
      </c>
      <c r="AY212" s="17" t="s">
        <v>125</v>
      </c>
      <c r="BE212" s="149">
        <f>IF(N212="základní",J212,0)</f>
        <v>0</v>
      </c>
      <c r="BF212" s="149">
        <f>IF(N212="snížená",J212,0)</f>
        <v>0</v>
      </c>
      <c r="BG212" s="149">
        <f>IF(N212="zákl. přenesená",J212,0)</f>
        <v>0</v>
      </c>
      <c r="BH212" s="149">
        <f>IF(N212="sníž. přenesená",J212,0)</f>
        <v>0</v>
      </c>
      <c r="BI212" s="149">
        <f>IF(N212="nulová",J212,0)</f>
        <v>0</v>
      </c>
      <c r="BJ212" s="17" t="s">
        <v>80</v>
      </c>
      <c r="BK212" s="149">
        <f>ROUND(I212*H212,2)</f>
        <v>0</v>
      </c>
      <c r="BL212" s="17" t="s">
        <v>132</v>
      </c>
      <c r="BM212" s="148" t="s">
        <v>934</v>
      </c>
    </row>
    <row r="213" spans="2:65" s="1" customFormat="1">
      <c r="B213" s="32"/>
      <c r="D213" s="150" t="s">
        <v>134</v>
      </c>
      <c r="F213" s="151" t="s">
        <v>1657</v>
      </c>
      <c r="I213" s="152"/>
      <c r="L213" s="32"/>
      <c r="M213" s="153"/>
      <c r="T213" s="56"/>
      <c r="AT213" s="17" t="s">
        <v>134</v>
      </c>
      <c r="AU213" s="17" t="s">
        <v>80</v>
      </c>
    </row>
    <row r="214" spans="2:65" s="1" customFormat="1" ht="19.5">
      <c r="B214" s="32"/>
      <c r="D214" s="150" t="s">
        <v>1507</v>
      </c>
      <c r="F214" s="156" t="s">
        <v>1658</v>
      </c>
      <c r="I214" s="152"/>
      <c r="L214" s="32"/>
      <c r="M214" s="153"/>
      <c r="T214" s="56"/>
      <c r="AT214" s="17" t="s">
        <v>1507</v>
      </c>
      <c r="AU214" s="17" t="s">
        <v>80</v>
      </c>
    </row>
    <row r="215" spans="2:65" s="1" customFormat="1" ht="16.5" customHeight="1">
      <c r="B215" s="136"/>
      <c r="C215" s="137" t="s">
        <v>375</v>
      </c>
      <c r="D215" s="137" t="s">
        <v>127</v>
      </c>
      <c r="E215" s="138" t="s">
        <v>1659</v>
      </c>
      <c r="F215" s="139" t="s">
        <v>1660</v>
      </c>
      <c r="G215" s="140" t="s">
        <v>178</v>
      </c>
      <c r="H215" s="141">
        <v>137</v>
      </c>
      <c r="I215" s="142"/>
      <c r="J215" s="143">
        <f>ROUND(I215*H215,2)</f>
        <v>0</v>
      </c>
      <c r="K215" s="139" t="s">
        <v>131</v>
      </c>
      <c r="L215" s="32"/>
      <c r="M215" s="144" t="s">
        <v>1</v>
      </c>
      <c r="N215" s="145" t="s">
        <v>37</v>
      </c>
      <c r="P215" s="146">
        <f>O215*H215</f>
        <v>0</v>
      </c>
      <c r="Q215" s="146">
        <v>0</v>
      </c>
      <c r="R215" s="146">
        <f>Q215*H215</f>
        <v>0</v>
      </c>
      <c r="S215" s="146">
        <v>0</v>
      </c>
      <c r="T215" s="147">
        <f>S215*H215</f>
        <v>0</v>
      </c>
      <c r="AR215" s="148" t="s">
        <v>132</v>
      </c>
      <c r="AT215" s="148" t="s">
        <v>127</v>
      </c>
      <c r="AU215" s="148" t="s">
        <v>80</v>
      </c>
      <c r="AY215" s="17" t="s">
        <v>125</v>
      </c>
      <c r="BE215" s="149">
        <f>IF(N215="základní",J215,0)</f>
        <v>0</v>
      </c>
      <c r="BF215" s="149">
        <f>IF(N215="snížená",J215,0)</f>
        <v>0</v>
      </c>
      <c r="BG215" s="149">
        <f>IF(N215="zákl. přenesená",J215,0)</f>
        <v>0</v>
      </c>
      <c r="BH215" s="149">
        <f>IF(N215="sníž. přenesená",J215,0)</f>
        <v>0</v>
      </c>
      <c r="BI215" s="149">
        <f>IF(N215="nulová",J215,0)</f>
        <v>0</v>
      </c>
      <c r="BJ215" s="17" t="s">
        <v>80</v>
      </c>
      <c r="BK215" s="149">
        <f>ROUND(I215*H215,2)</f>
        <v>0</v>
      </c>
      <c r="BL215" s="17" t="s">
        <v>132</v>
      </c>
      <c r="BM215" s="148" t="s">
        <v>948</v>
      </c>
    </row>
    <row r="216" spans="2:65" s="1" customFormat="1">
      <c r="B216" s="32"/>
      <c r="D216" s="150" t="s">
        <v>134</v>
      </c>
      <c r="F216" s="151" t="s">
        <v>1660</v>
      </c>
      <c r="I216" s="152"/>
      <c r="L216" s="32"/>
      <c r="M216" s="153"/>
      <c r="T216" s="56"/>
      <c r="AT216" s="17" t="s">
        <v>134</v>
      </c>
      <c r="AU216" s="17" t="s">
        <v>80</v>
      </c>
    </row>
    <row r="217" spans="2:65" s="1" customFormat="1" ht="19.5">
      <c r="B217" s="32"/>
      <c r="D217" s="150" t="s">
        <v>1507</v>
      </c>
      <c r="F217" s="156" t="s">
        <v>1661</v>
      </c>
      <c r="I217" s="152"/>
      <c r="L217" s="32"/>
      <c r="M217" s="153"/>
      <c r="T217" s="56"/>
      <c r="AT217" s="17" t="s">
        <v>1507</v>
      </c>
      <c r="AU217" s="17" t="s">
        <v>80</v>
      </c>
    </row>
    <row r="218" spans="2:65" s="1" customFormat="1" ht="16.5" customHeight="1">
      <c r="B218" s="136"/>
      <c r="C218" s="137" t="s">
        <v>385</v>
      </c>
      <c r="D218" s="137" t="s">
        <v>127</v>
      </c>
      <c r="E218" s="138" t="s">
        <v>1662</v>
      </c>
      <c r="F218" s="139" t="s">
        <v>1663</v>
      </c>
      <c r="G218" s="140" t="s">
        <v>178</v>
      </c>
      <c r="H218" s="141">
        <v>140</v>
      </c>
      <c r="I218" s="142"/>
      <c r="J218" s="143">
        <f>ROUND(I218*H218,2)</f>
        <v>0</v>
      </c>
      <c r="K218" s="139" t="s">
        <v>131</v>
      </c>
      <c r="L218" s="32"/>
      <c r="M218" s="144" t="s">
        <v>1</v>
      </c>
      <c r="N218" s="145" t="s">
        <v>37</v>
      </c>
      <c r="P218" s="146">
        <f>O218*H218</f>
        <v>0</v>
      </c>
      <c r="Q218" s="146">
        <v>0</v>
      </c>
      <c r="R218" s="146">
        <f>Q218*H218</f>
        <v>0</v>
      </c>
      <c r="S218" s="146">
        <v>0</v>
      </c>
      <c r="T218" s="147">
        <f>S218*H218</f>
        <v>0</v>
      </c>
      <c r="AR218" s="148" t="s">
        <v>132</v>
      </c>
      <c r="AT218" s="148" t="s">
        <v>127</v>
      </c>
      <c r="AU218" s="148" t="s">
        <v>80</v>
      </c>
      <c r="AY218" s="17" t="s">
        <v>125</v>
      </c>
      <c r="BE218" s="149">
        <f>IF(N218="základní",J218,0)</f>
        <v>0</v>
      </c>
      <c r="BF218" s="149">
        <f>IF(N218="snížená",J218,0)</f>
        <v>0</v>
      </c>
      <c r="BG218" s="149">
        <f>IF(N218="zákl. přenesená",J218,0)</f>
        <v>0</v>
      </c>
      <c r="BH218" s="149">
        <f>IF(N218="sníž. přenesená",J218,0)</f>
        <v>0</v>
      </c>
      <c r="BI218" s="149">
        <f>IF(N218="nulová",J218,0)</f>
        <v>0</v>
      </c>
      <c r="BJ218" s="17" t="s">
        <v>80</v>
      </c>
      <c r="BK218" s="149">
        <f>ROUND(I218*H218,2)</f>
        <v>0</v>
      </c>
      <c r="BL218" s="17" t="s">
        <v>132</v>
      </c>
      <c r="BM218" s="148" t="s">
        <v>956</v>
      </c>
    </row>
    <row r="219" spans="2:65" s="1" customFormat="1">
      <c r="B219" s="32"/>
      <c r="D219" s="150" t="s">
        <v>134</v>
      </c>
      <c r="F219" s="151" t="s">
        <v>1663</v>
      </c>
      <c r="I219" s="152"/>
      <c r="L219" s="32"/>
      <c r="M219" s="153"/>
      <c r="T219" s="56"/>
      <c r="AT219" s="17" t="s">
        <v>134</v>
      </c>
      <c r="AU219" s="17" t="s">
        <v>80</v>
      </c>
    </row>
    <row r="220" spans="2:65" s="1" customFormat="1" ht="19.5">
      <c r="B220" s="32"/>
      <c r="D220" s="150" t="s">
        <v>1507</v>
      </c>
      <c r="F220" s="156" t="s">
        <v>1664</v>
      </c>
      <c r="I220" s="152"/>
      <c r="L220" s="32"/>
      <c r="M220" s="153"/>
      <c r="T220" s="56"/>
      <c r="AT220" s="17" t="s">
        <v>1507</v>
      </c>
      <c r="AU220" s="17" t="s">
        <v>80</v>
      </c>
    </row>
    <row r="221" spans="2:65" s="1" customFormat="1" ht="16.5" customHeight="1">
      <c r="B221" s="136"/>
      <c r="C221" s="137" t="s">
        <v>392</v>
      </c>
      <c r="D221" s="137" t="s">
        <v>127</v>
      </c>
      <c r="E221" s="138" t="s">
        <v>1665</v>
      </c>
      <c r="F221" s="139" t="s">
        <v>1666</v>
      </c>
      <c r="G221" s="140" t="s">
        <v>130</v>
      </c>
      <c r="H221" s="141">
        <v>30</v>
      </c>
      <c r="I221" s="142"/>
      <c r="J221" s="143">
        <f>ROUND(I221*H221,2)</f>
        <v>0</v>
      </c>
      <c r="K221" s="139" t="s">
        <v>131</v>
      </c>
      <c r="L221" s="32"/>
      <c r="M221" s="144" t="s">
        <v>1</v>
      </c>
      <c r="N221" s="145" t="s">
        <v>37</v>
      </c>
      <c r="P221" s="146">
        <f>O221*H221</f>
        <v>0</v>
      </c>
      <c r="Q221" s="146">
        <v>0</v>
      </c>
      <c r="R221" s="146">
        <f>Q221*H221</f>
        <v>0</v>
      </c>
      <c r="S221" s="146">
        <v>0</v>
      </c>
      <c r="T221" s="147">
        <f>S221*H221</f>
        <v>0</v>
      </c>
      <c r="AR221" s="148" t="s">
        <v>132</v>
      </c>
      <c r="AT221" s="148" t="s">
        <v>127</v>
      </c>
      <c r="AU221" s="148" t="s">
        <v>80</v>
      </c>
      <c r="AY221" s="17" t="s">
        <v>125</v>
      </c>
      <c r="BE221" s="149">
        <f>IF(N221="základní",J221,0)</f>
        <v>0</v>
      </c>
      <c r="BF221" s="149">
        <f>IF(N221="snížená",J221,0)</f>
        <v>0</v>
      </c>
      <c r="BG221" s="149">
        <f>IF(N221="zákl. přenesená",J221,0)</f>
        <v>0</v>
      </c>
      <c r="BH221" s="149">
        <f>IF(N221="sníž. přenesená",J221,0)</f>
        <v>0</v>
      </c>
      <c r="BI221" s="149">
        <f>IF(N221="nulová",J221,0)</f>
        <v>0</v>
      </c>
      <c r="BJ221" s="17" t="s">
        <v>80</v>
      </c>
      <c r="BK221" s="149">
        <f>ROUND(I221*H221,2)</f>
        <v>0</v>
      </c>
      <c r="BL221" s="17" t="s">
        <v>132</v>
      </c>
      <c r="BM221" s="148" t="s">
        <v>964</v>
      </c>
    </row>
    <row r="222" spans="2:65" s="1" customFormat="1">
      <c r="B222" s="32"/>
      <c r="D222" s="150" t="s">
        <v>134</v>
      </c>
      <c r="F222" s="151" t="s">
        <v>1666</v>
      </c>
      <c r="I222" s="152"/>
      <c r="L222" s="32"/>
      <c r="M222" s="153"/>
      <c r="T222" s="56"/>
      <c r="AT222" s="17" t="s">
        <v>134</v>
      </c>
      <c r="AU222" s="17" t="s">
        <v>80</v>
      </c>
    </row>
    <row r="223" spans="2:65" s="1" customFormat="1" ht="19.5">
      <c r="B223" s="32"/>
      <c r="D223" s="150" t="s">
        <v>1507</v>
      </c>
      <c r="F223" s="156" t="s">
        <v>1667</v>
      </c>
      <c r="I223" s="152"/>
      <c r="L223" s="32"/>
      <c r="M223" s="153"/>
      <c r="T223" s="56"/>
      <c r="AT223" s="17" t="s">
        <v>1507</v>
      </c>
      <c r="AU223" s="17" t="s">
        <v>80</v>
      </c>
    </row>
    <row r="224" spans="2:65" s="1" customFormat="1" ht="16.5" customHeight="1">
      <c r="B224" s="136"/>
      <c r="C224" s="137" t="s">
        <v>397</v>
      </c>
      <c r="D224" s="137" t="s">
        <v>127</v>
      </c>
      <c r="E224" s="138" t="s">
        <v>1668</v>
      </c>
      <c r="F224" s="139" t="s">
        <v>1669</v>
      </c>
      <c r="G224" s="140" t="s">
        <v>130</v>
      </c>
      <c r="H224" s="141">
        <v>30</v>
      </c>
      <c r="I224" s="142"/>
      <c r="J224" s="143">
        <f>ROUND(I224*H224,2)</f>
        <v>0</v>
      </c>
      <c r="K224" s="139" t="s">
        <v>131</v>
      </c>
      <c r="L224" s="32"/>
      <c r="M224" s="144" t="s">
        <v>1</v>
      </c>
      <c r="N224" s="145" t="s">
        <v>37</v>
      </c>
      <c r="P224" s="146">
        <f>O224*H224</f>
        <v>0</v>
      </c>
      <c r="Q224" s="146">
        <v>0</v>
      </c>
      <c r="R224" s="146">
        <f>Q224*H224</f>
        <v>0</v>
      </c>
      <c r="S224" s="146">
        <v>0</v>
      </c>
      <c r="T224" s="147">
        <f>S224*H224</f>
        <v>0</v>
      </c>
      <c r="AR224" s="148" t="s">
        <v>132</v>
      </c>
      <c r="AT224" s="148" t="s">
        <v>127</v>
      </c>
      <c r="AU224" s="148" t="s">
        <v>80</v>
      </c>
      <c r="AY224" s="17" t="s">
        <v>125</v>
      </c>
      <c r="BE224" s="149">
        <f>IF(N224="základní",J224,0)</f>
        <v>0</v>
      </c>
      <c r="BF224" s="149">
        <f>IF(N224="snížená",J224,0)</f>
        <v>0</v>
      </c>
      <c r="BG224" s="149">
        <f>IF(N224="zákl. přenesená",J224,0)</f>
        <v>0</v>
      </c>
      <c r="BH224" s="149">
        <f>IF(N224="sníž. přenesená",J224,0)</f>
        <v>0</v>
      </c>
      <c r="BI224" s="149">
        <f>IF(N224="nulová",J224,0)</f>
        <v>0</v>
      </c>
      <c r="BJ224" s="17" t="s">
        <v>80</v>
      </c>
      <c r="BK224" s="149">
        <f>ROUND(I224*H224,2)</f>
        <v>0</v>
      </c>
      <c r="BL224" s="17" t="s">
        <v>132</v>
      </c>
      <c r="BM224" s="148" t="s">
        <v>972</v>
      </c>
    </row>
    <row r="225" spans="2:65" s="1" customFormat="1">
      <c r="B225" s="32"/>
      <c r="D225" s="150" t="s">
        <v>134</v>
      </c>
      <c r="F225" s="151" t="s">
        <v>1669</v>
      </c>
      <c r="I225" s="152"/>
      <c r="L225" s="32"/>
      <c r="M225" s="153"/>
      <c r="T225" s="56"/>
      <c r="AT225" s="17" t="s">
        <v>134</v>
      </c>
      <c r="AU225" s="17" t="s">
        <v>80</v>
      </c>
    </row>
    <row r="226" spans="2:65" s="1" customFormat="1" ht="16.5" customHeight="1">
      <c r="B226" s="136"/>
      <c r="C226" s="137" t="s">
        <v>404</v>
      </c>
      <c r="D226" s="137" t="s">
        <v>127</v>
      </c>
      <c r="E226" s="138" t="s">
        <v>1670</v>
      </c>
      <c r="F226" s="139" t="s">
        <v>1671</v>
      </c>
      <c r="G226" s="140" t="s">
        <v>194</v>
      </c>
      <c r="H226" s="141">
        <v>6</v>
      </c>
      <c r="I226" s="142"/>
      <c r="J226" s="143">
        <f>ROUND(I226*H226,2)</f>
        <v>0</v>
      </c>
      <c r="K226" s="139" t="s">
        <v>131</v>
      </c>
      <c r="L226" s="32"/>
      <c r="M226" s="144" t="s">
        <v>1</v>
      </c>
      <c r="N226" s="145" t="s">
        <v>37</v>
      </c>
      <c r="P226" s="146">
        <f>O226*H226</f>
        <v>0</v>
      </c>
      <c r="Q226" s="146">
        <v>0</v>
      </c>
      <c r="R226" s="146">
        <f>Q226*H226</f>
        <v>0</v>
      </c>
      <c r="S226" s="146">
        <v>0</v>
      </c>
      <c r="T226" s="147">
        <f>S226*H226</f>
        <v>0</v>
      </c>
      <c r="AR226" s="148" t="s">
        <v>132</v>
      </c>
      <c r="AT226" s="148" t="s">
        <v>127</v>
      </c>
      <c r="AU226" s="148" t="s">
        <v>80</v>
      </c>
      <c r="AY226" s="17" t="s">
        <v>125</v>
      </c>
      <c r="BE226" s="149">
        <f>IF(N226="základní",J226,0)</f>
        <v>0</v>
      </c>
      <c r="BF226" s="149">
        <f>IF(N226="snížená",J226,0)</f>
        <v>0</v>
      </c>
      <c r="BG226" s="149">
        <f>IF(N226="zákl. přenesená",J226,0)</f>
        <v>0</v>
      </c>
      <c r="BH226" s="149">
        <f>IF(N226="sníž. přenesená",J226,0)</f>
        <v>0</v>
      </c>
      <c r="BI226" s="149">
        <f>IF(N226="nulová",J226,0)</f>
        <v>0</v>
      </c>
      <c r="BJ226" s="17" t="s">
        <v>80</v>
      </c>
      <c r="BK226" s="149">
        <f>ROUND(I226*H226,2)</f>
        <v>0</v>
      </c>
      <c r="BL226" s="17" t="s">
        <v>132</v>
      </c>
      <c r="BM226" s="148" t="s">
        <v>981</v>
      </c>
    </row>
    <row r="227" spans="2:65" s="1" customFormat="1">
      <c r="B227" s="32"/>
      <c r="D227" s="150" t="s">
        <v>134</v>
      </c>
      <c r="F227" s="151" t="s">
        <v>1671</v>
      </c>
      <c r="I227" s="152"/>
      <c r="L227" s="32"/>
      <c r="M227" s="153"/>
      <c r="T227" s="56"/>
      <c r="AT227" s="17" t="s">
        <v>134</v>
      </c>
      <c r="AU227" s="17" t="s">
        <v>80</v>
      </c>
    </row>
    <row r="228" spans="2:65" s="1" customFormat="1" ht="16.5" customHeight="1">
      <c r="B228" s="136"/>
      <c r="C228" s="137" t="s">
        <v>411</v>
      </c>
      <c r="D228" s="137" t="s">
        <v>127</v>
      </c>
      <c r="E228" s="138" t="s">
        <v>1672</v>
      </c>
      <c r="F228" s="139" t="s">
        <v>1673</v>
      </c>
      <c r="G228" s="140" t="s">
        <v>378</v>
      </c>
      <c r="H228" s="141">
        <v>7</v>
      </c>
      <c r="I228" s="142"/>
      <c r="J228" s="143">
        <f>ROUND(I228*H228,2)</f>
        <v>0</v>
      </c>
      <c r="K228" s="139" t="s">
        <v>131</v>
      </c>
      <c r="L228" s="32"/>
      <c r="M228" s="144" t="s">
        <v>1</v>
      </c>
      <c r="N228" s="145" t="s">
        <v>37</v>
      </c>
      <c r="P228" s="146">
        <f>O228*H228</f>
        <v>0</v>
      </c>
      <c r="Q228" s="146">
        <v>0</v>
      </c>
      <c r="R228" s="146">
        <f>Q228*H228</f>
        <v>0</v>
      </c>
      <c r="S228" s="146">
        <v>0</v>
      </c>
      <c r="T228" s="147">
        <f>S228*H228</f>
        <v>0</v>
      </c>
      <c r="AR228" s="148" t="s">
        <v>132</v>
      </c>
      <c r="AT228" s="148" t="s">
        <v>127</v>
      </c>
      <c r="AU228" s="148" t="s">
        <v>80</v>
      </c>
      <c r="AY228" s="17" t="s">
        <v>125</v>
      </c>
      <c r="BE228" s="149">
        <f>IF(N228="základní",J228,0)</f>
        <v>0</v>
      </c>
      <c r="BF228" s="149">
        <f>IF(N228="snížená",J228,0)</f>
        <v>0</v>
      </c>
      <c r="BG228" s="149">
        <f>IF(N228="zákl. přenesená",J228,0)</f>
        <v>0</v>
      </c>
      <c r="BH228" s="149">
        <f>IF(N228="sníž. přenesená",J228,0)</f>
        <v>0</v>
      </c>
      <c r="BI228" s="149">
        <f>IF(N228="nulová",J228,0)</f>
        <v>0</v>
      </c>
      <c r="BJ228" s="17" t="s">
        <v>80</v>
      </c>
      <c r="BK228" s="149">
        <f>ROUND(I228*H228,2)</f>
        <v>0</v>
      </c>
      <c r="BL228" s="17" t="s">
        <v>132</v>
      </c>
      <c r="BM228" s="148" t="s">
        <v>990</v>
      </c>
    </row>
    <row r="229" spans="2:65" s="1" customFormat="1">
      <c r="B229" s="32"/>
      <c r="D229" s="150" t="s">
        <v>134</v>
      </c>
      <c r="F229" s="151" t="s">
        <v>1673</v>
      </c>
      <c r="I229" s="152"/>
      <c r="L229" s="32"/>
      <c r="M229" s="153"/>
      <c r="T229" s="56"/>
      <c r="AT229" s="17" t="s">
        <v>134</v>
      </c>
      <c r="AU229" s="17" t="s">
        <v>80</v>
      </c>
    </row>
    <row r="230" spans="2:65" s="1" customFormat="1" ht="19.5">
      <c r="B230" s="32"/>
      <c r="D230" s="150" t="s">
        <v>1507</v>
      </c>
      <c r="F230" s="156" t="s">
        <v>1674</v>
      </c>
      <c r="I230" s="152"/>
      <c r="L230" s="32"/>
      <c r="M230" s="153"/>
      <c r="T230" s="56"/>
      <c r="AT230" s="17" t="s">
        <v>1507</v>
      </c>
      <c r="AU230" s="17" t="s">
        <v>80</v>
      </c>
    </row>
    <row r="231" spans="2:65" s="1" customFormat="1" ht="16.5" customHeight="1">
      <c r="B231" s="136"/>
      <c r="C231" s="137" t="s">
        <v>415</v>
      </c>
      <c r="D231" s="137" t="s">
        <v>127</v>
      </c>
      <c r="E231" s="138" t="s">
        <v>1675</v>
      </c>
      <c r="F231" s="139" t="s">
        <v>1676</v>
      </c>
      <c r="G231" s="140" t="s">
        <v>378</v>
      </c>
      <c r="H231" s="141">
        <v>7</v>
      </c>
      <c r="I231" s="142"/>
      <c r="J231" s="143">
        <f>ROUND(I231*H231,2)</f>
        <v>0</v>
      </c>
      <c r="K231" s="139" t="s">
        <v>131</v>
      </c>
      <c r="L231" s="32"/>
      <c r="M231" s="144" t="s">
        <v>1</v>
      </c>
      <c r="N231" s="145" t="s">
        <v>37</v>
      </c>
      <c r="P231" s="146">
        <f>O231*H231</f>
        <v>0</v>
      </c>
      <c r="Q231" s="146">
        <v>0</v>
      </c>
      <c r="R231" s="146">
        <f>Q231*H231</f>
        <v>0</v>
      </c>
      <c r="S231" s="146">
        <v>0</v>
      </c>
      <c r="T231" s="147">
        <f>S231*H231</f>
        <v>0</v>
      </c>
      <c r="AR231" s="148" t="s">
        <v>132</v>
      </c>
      <c r="AT231" s="148" t="s">
        <v>127</v>
      </c>
      <c r="AU231" s="148" t="s">
        <v>80</v>
      </c>
      <c r="AY231" s="17" t="s">
        <v>125</v>
      </c>
      <c r="BE231" s="149">
        <f>IF(N231="základní",J231,0)</f>
        <v>0</v>
      </c>
      <c r="BF231" s="149">
        <f>IF(N231="snížená",J231,0)</f>
        <v>0</v>
      </c>
      <c r="BG231" s="149">
        <f>IF(N231="zákl. přenesená",J231,0)</f>
        <v>0</v>
      </c>
      <c r="BH231" s="149">
        <f>IF(N231="sníž. přenesená",J231,0)</f>
        <v>0</v>
      </c>
      <c r="BI231" s="149">
        <f>IF(N231="nulová",J231,0)</f>
        <v>0</v>
      </c>
      <c r="BJ231" s="17" t="s">
        <v>80</v>
      </c>
      <c r="BK231" s="149">
        <f>ROUND(I231*H231,2)</f>
        <v>0</v>
      </c>
      <c r="BL231" s="17" t="s">
        <v>132</v>
      </c>
      <c r="BM231" s="148" t="s">
        <v>1002</v>
      </c>
    </row>
    <row r="232" spans="2:65" s="1" customFormat="1">
      <c r="B232" s="32"/>
      <c r="D232" s="150" t="s">
        <v>134</v>
      </c>
      <c r="F232" s="151" t="s">
        <v>1676</v>
      </c>
      <c r="I232" s="152"/>
      <c r="L232" s="32"/>
      <c r="M232" s="194"/>
      <c r="N232" s="195"/>
      <c r="O232" s="195"/>
      <c r="P232" s="195"/>
      <c r="Q232" s="195"/>
      <c r="R232" s="195"/>
      <c r="S232" s="195"/>
      <c r="T232" s="196"/>
      <c r="AT232" s="17" t="s">
        <v>134</v>
      </c>
      <c r="AU232" s="17" t="s">
        <v>80</v>
      </c>
    </row>
    <row r="233" spans="2:65" s="1" customFormat="1" ht="6.95" customHeight="1">
      <c r="B233" s="44"/>
      <c r="C233" s="45"/>
      <c r="D233" s="45"/>
      <c r="E233" s="45"/>
      <c r="F233" s="45"/>
      <c r="G233" s="45"/>
      <c r="H233" s="45"/>
      <c r="I233" s="45"/>
      <c r="J233" s="45"/>
      <c r="K233" s="45"/>
      <c r="L233" s="32"/>
    </row>
  </sheetData>
  <autoFilter ref="C118:K232" xr:uid="{00000000-0009-0000-0000-000005000000}"/>
  <mergeCells count="9">
    <mergeCell ref="E87:H87"/>
    <mergeCell ref="E109:H109"/>
    <mergeCell ref="E111:H111"/>
    <mergeCell ref="L2:V2"/>
    <mergeCell ref="E7:H7"/>
    <mergeCell ref="E9:H9"/>
    <mergeCell ref="E18:H18"/>
    <mergeCell ref="E27:H27"/>
    <mergeCell ref="E85:H85"/>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B2:BM203"/>
  <sheetViews>
    <sheetView showGridLines="0" workbookViewId="0">
      <selection activeCell="K198" sqref="K198"/>
    </sheetView>
  </sheetViews>
  <sheetFormatPr defaultRowHeight="11.25"/>
  <cols>
    <col min="1" max="1" width="8.33203125" customWidth="1"/>
    <col min="2" max="2" width="1.1640625" customWidth="1"/>
    <col min="3" max="3" width="4.1640625" customWidth="1"/>
    <col min="4" max="4" width="4.33203125" customWidth="1"/>
    <col min="5" max="5" width="17.1640625" customWidth="1"/>
    <col min="6" max="6" width="100.83203125" customWidth="1"/>
    <col min="7" max="7" width="7.5" customWidth="1"/>
    <col min="8" max="8" width="14" customWidth="1"/>
    <col min="9" max="9" width="15.83203125" customWidth="1"/>
    <col min="10" max="11" width="22.33203125"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c r="L2" s="209" t="s">
        <v>5</v>
      </c>
      <c r="M2" s="210"/>
      <c r="N2" s="210"/>
      <c r="O2" s="210"/>
      <c r="P2" s="210"/>
      <c r="Q2" s="210"/>
      <c r="R2" s="210"/>
      <c r="S2" s="210"/>
      <c r="T2" s="210"/>
      <c r="U2" s="210"/>
      <c r="V2" s="210"/>
      <c r="AT2" s="17" t="s">
        <v>93</v>
      </c>
    </row>
    <row r="3" spans="2:46" ht="6.95" customHeight="1">
      <c r="B3" s="18"/>
      <c r="C3" s="19"/>
      <c r="D3" s="19"/>
      <c r="E3" s="19"/>
      <c r="F3" s="19"/>
      <c r="G3" s="19"/>
      <c r="H3" s="19"/>
      <c r="I3" s="19"/>
      <c r="J3" s="19"/>
      <c r="K3" s="19"/>
      <c r="L3" s="20"/>
      <c r="AT3" s="17" t="s">
        <v>82</v>
      </c>
    </row>
    <row r="4" spans="2:46" ht="24.95" customHeight="1">
      <c r="B4" s="20"/>
      <c r="D4" s="21" t="s">
        <v>94</v>
      </c>
      <c r="L4" s="20"/>
      <c r="M4" s="93" t="s">
        <v>10</v>
      </c>
      <c r="AT4" s="17" t="s">
        <v>3</v>
      </c>
    </row>
    <row r="5" spans="2:46" ht="6.95" customHeight="1">
      <c r="B5" s="20"/>
      <c r="L5" s="20"/>
    </row>
    <row r="6" spans="2:46" ht="12" customHeight="1">
      <c r="B6" s="20"/>
      <c r="D6" s="27" t="s">
        <v>16</v>
      </c>
      <c r="L6" s="20"/>
    </row>
    <row r="7" spans="2:46" ht="16.5" customHeight="1">
      <c r="B7" s="20"/>
      <c r="E7" s="253" t="str">
        <f>'Rekapitulace stavby'!K6</f>
        <v>PD - Regenerace sídliště Nádražní II etapa - ČÁST A</v>
      </c>
      <c r="F7" s="254"/>
      <c r="G7" s="254"/>
      <c r="H7" s="254"/>
      <c r="L7" s="20"/>
    </row>
    <row r="8" spans="2:46" s="1" customFormat="1" ht="12" customHeight="1">
      <c r="B8" s="32"/>
      <c r="D8" s="27" t="s">
        <v>95</v>
      </c>
      <c r="L8" s="32"/>
    </row>
    <row r="9" spans="2:46" s="1" customFormat="1" ht="16.5" customHeight="1">
      <c r="B9" s="32"/>
      <c r="E9" s="243" t="s">
        <v>1677</v>
      </c>
      <c r="F9" s="252"/>
      <c r="G9" s="252"/>
      <c r="H9" s="252"/>
      <c r="L9" s="32"/>
    </row>
    <row r="10" spans="2:46" s="1" customFormat="1">
      <c r="B10" s="32"/>
      <c r="L10" s="32"/>
    </row>
    <row r="11" spans="2:46" s="1" customFormat="1" ht="12" customHeight="1">
      <c r="B11" s="32"/>
      <c r="D11" s="27" t="s">
        <v>18</v>
      </c>
      <c r="F11" s="25" t="s">
        <v>1</v>
      </c>
      <c r="I11" s="27" t="s">
        <v>19</v>
      </c>
      <c r="J11" s="25" t="s">
        <v>1</v>
      </c>
      <c r="L11" s="32"/>
    </row>
    <row r="12" spans="2:46" s="1" customFormat="1" ht="12" customHeight="1">
      <c r="B12" s="32"/>
      <c r="D12" s="27" t="s">
        <v>20</v>
      </c>
      <c r="F12" s="25" t="s">
        <v>21</v>
      </c>
      <c r="I12" s="27" t="s">
        <v>22</v>
      </c>
      <c r="J12" s="52">
        <f>'Rekapitulace stavby'!AN8</f>
        <v>45149</v>
      </c>
      <c r="L12" s="32"/>
    </row>
    <row r="13" spans="2:46" s="1" customFormat="1" ht="10.9" customHeight="1">
      <c r="B13" s="32"/>
      <c r="L13" s="32"/>
    </row>
    <row r="14" spans="2:46" s="1" customFormat="1" ht="12" customHeight="1">
      <c r="B14" s="32"/>
      <c r="D14" s="27" t="s">
        <v>23</v>
      </c>
      <c r="I14" s="27" t="s">
        <v>24</v>
      </c>
      <c r="J14" s="25" t="str">
        <f>IF('Rekapitulace stavby'!AN10="","",'Rekapitulace stavby'!AN10)</f>
        <v/>
      </c>
      <c r="L14" s="32"/>
    </row>
    <row r="15" spans="2:46" s="1" customFormat="1" ht="18" customHeight="1">
      <c r="B15" s="32"/>
      <c r="E15" s="25" t="str">
        <f>IF('Rekapitulace stavby'!E11="","",'Rekapitulace stavby'!E11)</f>
        <v xml:space="preserve"> </v>
      </c>
      <c r="I15" s="27" t="s">
        <v>25</v>
      </c>
      <c r="J15" s="25" t="str">
        <f>IF('Rekapitulace stavby'!AN11="","",'Rekapitulace stavby'!AN11)</f>
        <v/>
      </c>
      <c r="L15" s="32"/>
    </row>
    <row r="16" spans="2:46" s="1" customFormat="1" ht="6.95" customHeight="1">
      <c r="B16" s="32"/>
      <c r="L16" s="32"/>
    </row>
    <row r="17" spans="2:12" s="1" customFormat="1" ht="12" customHeight="1">
      <c r="B17" s="32"/>
      <c r="D17" s="27" t="s">
        <v>26</v>
      </c>
      <c r="I17" s="27" t="s">
        <v>24</v>
      </c>
      <c r="J17" s="28" t="str">
        <f>'Rekapitulace stavby'!AN13</f>
        <v>Vyplň údaj</v>
      </c>
      <c r="L17" s="32"/>
    </row>
    <row r="18" spans="2:12" s="1" customFormat="1" ht="18" customHeight="1">
      <c r="B18" s="32"/>
      <c r="E18" s="255" t="str">
        <f>'Rekapitulace stavby'!E14</f>
        <v>Vyplň údaj</v>
      </c>
      <c r="F18" s="221"/>
      <c r="G18" s="221"/>
      <c r="H18" s="221"/>
      <c r="I18" s="27" t="s">
        <v>25</v>
      </c>
      <c r="J18" s="28" t="str">
        <f>'Rekapitulace stavby'!AN14</f>
        <v>Vyplň údaj</v>
      </c>
      <c r="L18" s="32"/>
    </row>
    <row r="19" spans="2:12" s="1" customFormat="1" ht="6.95" customHeight="1">
      <c r="B19" s="32"/>
      <c r="L19" s="32"/>
    </row>
    <row r="20" spans="2:12" s="1" customFormat="1" ht="12" customHeight="1">
      <c r="B20" s="32"/>
      <c r="D20" s="27" t="s">
        <v>28</v>
      </c>
      <c r="I20" s="27" t="s">
        <v>24</v>
      </c>
      <c r="J20" s="25" t="str">
        <f>IF('Rekapitulace stavby'!AN16="","",'Rekapitulace stavby'!AN16)</f>
        <v/>
      </c>
      <c r="L20" s="32"/>
    </row>
    <row r="21" spans="2:12" s="1" customFormat="1" ht="18" customHeight="1">
      <c r="B21" s="32"/>
      <c r="E21" s="25" t="str">
        <f>IF('Rekapitulace stavby'!E17="","",'Rekapitulace stavby'!E17)</f>
        <v xml:space="preserve"> </v>
      </c>
      <c r="I21" s="27" t="s">
        <v>25</v>
      </c>
      <c r="J21" s="25" t="str">
        <f>IF('Rekapitulace stavby'!AN17="","",'Rekapitulace stavby'!AN17)</f>
        <v/>
      </c>
      <c r="L21" s="32"/>
    </row>
    <row r="22" spans="2:12" s="1" customFormat="1" ht="6.95" customHeight="1">
      <c r="B22" s="32"/>
      <c r="L22" s="32"/>
    </row>
    <row r="23" spans="2:12" s="1" customFormat="1" ht="12" customHeight="1">
      <c r="B23" s="32"/>
      <c r="D23" s="27" t="s">
        <v>30</v>
      </c>
      <c r="I23" s="27" t="s">
        <v>24</v>
      </c>
      <c r="J23" s="25" t="str">
        <f>IF('Rekapitulace stavby'!AN19="","",'Rekapitulace stavby'!AN19)</f>
        <v/>
      </c>
      <c r="L23" s="32"/>
    </row>
    <row r="24" spans="2:12" s="1" customFormat="1" ht="18" customHeight="1">
      <c r="B24" s="32"/>
      <c r="E24" s="25" t="str">
        <f>IF('Rekapitulace stavby'!E20="","",'Rekapitulace stavby'!E20)</f>
        <v xml:space="preserve"> </v>
      </c>
      <c r="I24" s="27" t="s">
        <v>25</v>
      </c>
      <c r="J24" s="25" t="str">
        <f>IF('Rekapitulace stavby'!AN20="","",'Rekapitulace stavby'!AN20)</f>
        <v/>
      </c>
      <c r="L24" s="32"/>
    </row>
    <row r="25" spans="2:12" s="1" customFormat="1" ht="6.95" customHeight="1">
      <c r="B25" s="32"/>
      <c r="L25" s="32"/>
    </row>
    <row r="26" spans="2:12" s="1" customFormat="1" ht="12" customHeight="1">
      <c r="B26" s="32"/>
      <c r="D26" s="27" t="s">
        <v>31</v>
      </c>
      <c r="L26" s="32"/>
    </row>
    <row r="27" spans="2:12" s="7" customFormat="1" ht="16.5" customHeight="1">
      <c r="B27" s="94"/>
      <c r="E27" s="225" t="s">
        <v>1</v>
      </c>
      <c r="F27" s="225"/>
      <c r="G27" s="225"/>
      <c r="H27" s="225"/>
      <c r="L27" s="94"/>
    </row>
    <row r="28" spans="2:12" s="1" customFormat="1" ht="6.95" customHeight="1">
      <c r="B28" s="32"/>
      <c r="L28" s="32"/>
    </row>
    <row r="29" spans="2:12" s="1" customFormat="1" ht="6.95" customHeight="1">
      <c r="B29" s="32"/>
      <c r="D29" s="53"/>
      <c r="E29" s="53"/>
      <c r="F29" s="53"/>
      <c r="G29" s="53"/>
      <c r="H29" s="53"/>
      <c r="I29" s="53"/>
      <c r="J29" s="53"/>
      <c r="K29" s="53"/>
      <c r="L29" s="32"/>
    </row>
    <row r="30" spans="2:12" s="1" customFormat="1" ht="25.35" customHeight="1">
      <c r="B30" s="32"/>
      <c r="D30" s="95" t="s">
        <v>32</v>
      </c>
      <c r="J30" s="66">
        <f>ROUND(J119, 2)</f>
        <v>0</v>
      </c>
      <c r="L30" s="32"/>
    </row>
    <row r="31" spans="2:12" s="1" customFormat="1" ht="6.95" customHeight="1">
      <c r="B31" s="32"/>
      <c r="D31" s="53"/>
      <c r="E31" s="53"/>
      <c r="F31" s="53"/>
      <c r="G31" s="53"/>
      <c r="H31" s="53"/>
      <c r="I31" s="53"/>
      <c r="J31" s="53"/>
      <c r="K31" s="53"/>
      <c r="L31" s="32"/>
    </row>
    <row r="32" spans="2:12" s="1" customFormat="1" ht="14.45" customHeight="1">
      <c r="B32" s="32"/>
      <c r="F32" s="35" t="s">
        <v>34</v>
      </c>
      <c r="I32" s="35" t="s">
        <v>33</v>
      </c>
      <c r="J32" s="35" t="s">
        <v>35</v>
      </c>
      <c r="L32" s="32"/>
    </row>
    <row r="33" spans="2:12" s="1" customFormat="1" ht="14.45" customHeight="1">
      <c r="B33" s="32"/>
      <c r="D33" s="55" t="s">
        <v>36</v>
      </c>
      <c r="E33" s="27" t="s">
        <v>37</v>
      </c>
      <c r="F33" s="86">
        <f>ROUND((SUM(BE119:BE202)),  2)</f>
        <v>0</v>
      </c>
      <c r="I33" s="96">
        <v>0.21</v>
      </c>
      <c r="J33" s="86">
        <f>ROUND(((SUM(BE119:BE202))*I33),  2)</f>
        <v>0</v>
      </c>
      <c r="L33" s="32"/>
    </row>
    <row r="34" spans="2:12" s="1" customFormat="1" ht="14.45" customHeight="1">
      <c r="B34" s="32"/>
      <c r="E34" s="27" t="s">
        <v>38</v>
      </c>
      <c r="F34" s="86">
        <f>ROUND((SUM(BF119:BF202)),  2)</f>
        <v>0</v>
      </c>
      <c r="I34" s="96">
        <v>0.15</v>
      </c>
      <c r="J34" s="86">
        <f>ROUND(((SUM(BF119:BF202))*I34),  2)</f>
        <v>0</v>
      </c>
      <c r="L34" s="32"/>
    </row>
    <row r="35" spans="2:12" s="1" customFormat="1" ht="14.45" hidden="1" customHeight="1">
      <c r="B35" s="32"/>
      <c r="E35" s="27" t="s">
        <v>39</v>
      </c>
      <c r="F35" s="86">
        <f>ROUND((SUM(BG119:BG202)),  2)</f>
        <v>0</v>
      </c>
      <c r="I35" s="96">
        <v>0.21</v>
      </c>
      <c r="J35" s="86">
        <f>0</f>
        <v>0</v>
      </c>
      <c r="L35" s="32"/>
    </row>
    <row r="36" spans="2:12" s="1" customFormat="1" ht="14.45" hidden="1" customHeight="1">
      <c r="B36" s="32"/>
      <c r="E36" s="27" t="s">
        <v>40</v>
      </c>
      <c r="F36" s="86">
        <f>ROUND((SUM(BH119:BH202)),  2)</f>
        <v>0</v>
      </c>
      <c r="I36" s="96">
        <v>0.15</v>
      </c>
      <c r="J36" s="86">
        <f>0</f>
        <v>0</v>
      </c>
      <c r="L36" s="32"/>
    </row>
    <row r="37" spans="2:12" s="1" customFormat="1" ht="14.45" hidden="1" customHeight="1">
      <c r="B37" s="32"/>
      <c r="E37" s="27" t="s">
        <v>41</v>
      </c>
      <c r="F37" s="86">
        <f>ROUND((SUM(BI119:BI202)),  2)</f>
        <v>0</v>
      </c>
      <c r="I37" s="96">
        <v>0</v>
      </c>
      <c r="J37" s="86">
        <f>0</f>
        <v>0</v>
      </c>
      <c r="L37" s="32"/>
    </row>
    <row r="38" spans="2:12" s="1" customFormat="1" ht="6.95" customHeight="1">
      <c r="B38" s="32"/>
      <c r="L38" s="32"/>
    </row>
    <row r="39" spans="2:12" s="1" customFormat="1" ht="25.35" customHeight="1">
      <c r="B39" s="32"/>
      <c r="C39" s="97"/>
      <c r="D39" s="98" t="s">
        <v>42</v>
      </c>
      <c r="E39" s="57"/>
      <c r="F39" s="57"/>
      <c r="G39" s="99" t="s">
        <v>43</v>
      </c>
      <c r="H39" s="100" t="s">
        <v>44</v>
      </c>
      <c r="I39" s="57"/>
      <c r="J39" s="101">
        <f>SUM(J30:J37)</f>
        <v>0</v>
      </c>
      <c r="K39" s="102"/>
      <c r="L39" s="32"/>
    </row>
    <row r="40" spans="2:12" s="1" customFormat="1" ht="14.45" customHeight="1">
      <c r="B40" s="32"/>
      <c r="L40" s="32"/>
    </row>
    <row r="41" spans="2:12" ht="14.45" customHeight="1">
      <c r="B41" s="20"/>
      <c r="L41" s="20"/>
    </row>
    <row r="42" spans="2:12" ht="14.45" customHeight="1">
      <c r="B42" s="20"/>
      <c r="L42" s="20"/>
    </row>
    <row r="43" spans="2:12" ht="14.45" customHeight="1">
      <c r="B43" s="20"/>
      <c r="L43" s="20"/>
    </row>
    <row r="44" spans="2:12" ht="14.45" customHeight="1">
      <c r="B44" s="20"/>
      <c r="L44" s="20"/>
    </row>
    <row r="45" spans="2:12" ht="14.45" customHeight="1">
      <c r="B45" s="20"/>
      <c r="L45" s="20"/>
    </row>
    <row r="46" spans="2:12" ht="14.45" customHeight="1">
      <c r="B46" s="20"/>
      <c r="L46" s="20"/>
    </row>
    <row r="47" spans="2:12" ht="14.45" customHeight="1">
      <c r="B47" s="20"/>
      <c r="L47" s="20"/>
    </row>
    <row r="48" spans="2:12" ht="14.45" customHeight="1">
      <c r="B48" s="20"/>
      <c r="L48" s="20"/>
    </row>
    <row r="49" spans="2:12" ht="14.45" customHeight="1">
      <c r="B49" s="20"/>
      <c r="L49" s="20"/>
    </row>
    <row r="50" spans="2:12" s="1" customFormat="1" ht="14.45" customHeight="1">
      <c r="B50" s="32"/>
      <c r="D50" s="41" t="s">
        <v>45</v>
      </c>
      <c r="E50" s="42"/>
      <c r="F50" s="42"/>
      <c r="G50" s="41" t="s">
        <v>46</v>
      </c>
      <c r="H50" s="42"/>
      <c r="I50" s="42"/>
      <c r="J50" s="42"/>
      <c r="K50" s="42"/>
      <c r="L50" s="32"/>
    </row>
    <row r="51" spans="2:12">
      <c r="B51" s="20"/>
      <c r="L51" s="20"/>
    </row>
    <row r="52" spans="2:12">
      <c r="B52" s="20"/>
      <c r="L52" s="20"/>
    </row>
    <row r="53" spans="2:12">
      <c r="B53" s="20"/>
      <c r="L53" s="20"/>
    </row>
    <row r="54" spans="2:12">
      <c r="B54" s="20"/>
      <c r="L54" s="20"/>
    </row>
    <row r="55" spans="2:12">
      <c r="B55" s="20"/>
      <c r="L55" s="20"/>
    </row>
    <row r="56" spans="2:12">
      <c r="B56" s="20"/>
      <c r="L56" s="20"/>
    </row>
    <row r="57" spans="2:12">
      <c r="B57" s="20"/>
      <c r="L57" s="20"/>
    </row>
    <row r="58" spans="2:12">
      <c r="B58" s="20"/>
      <c r="L58" s="20"/>
    </row>
    <row r="59" spans="2:12">
      <c r="B59" s="20"/>
      <c r="L59" s="20"/>
    </row>
    <row r="60" spans="2:12">
      <c r="B60" s="20"/>
      <c r="L60" s="20"/>
    </row>
    <row r="61" spans="2:12" s="1" customFormat="1" ht="12.75">
      <c r="B61" s="32"/>
      <c r="D61" s="43" t="s">
        <v>47</v>
      </c>
      <c r="E61" s="34"/>
      <c r="F61" s="103" t="s">
        <v>48</v>
      </c>
      <c r="G61" s="43" t="s">
        <v>47</v>
      </c>
      <c r="H61" s="34"/>
      <c r="I61" s="34"/>
      <c r="J61" s="104" t="s">
        <v>48</v>
      </c>
      <c r="K61" s="34"/>
      <c r="L61" s="32"/>
    </row>
    <row r="62" spans="2:12">
      <c r="B62" s="20"/>
      <c r="L62" s="20"/>
    </row>
    <row r="63" spans="2:12">
      <c r="B63" s="20"/>
      <c r="L63" s="20"/>
    </row>
    <row r="64" spans="2:12">
      <c r="B64" s="20"/>
      <c r="L64" s="20"/>
    </row>
    <row r="65" spans="2:12" s="1" customFormat="1" ht="12.75">
      <c r="B65" s="32"/>
      <c r="D65" s="41" t="s">
        <v>49</v>
      </c>
      <c r="E65" s="42"/>
      <c r="F65" s="42"/>
      <c r="G65" s="41" t="s">
        <v>50</v>
      </c>
      <c r="H65" s="42"/>
      <c r="I65" s="42"/>
      <c r="J65" s="42"/>
      <c r="K65" s="42"/>
      <c r="L65" s="32"/>
    </row>
    <row r="66" spans="2:12">
      <c r="B66" s="20"/>
      <c r="L66" s="20"/>
    </row>
    <row r="67" spans="2:12">
      <c r="B67" s="20"/>
      <c r="L67" s="20"/>
    </row>
    <row r="68" spans="2:12">
      <c r="B68" s="20"/>
      <c r="L68" s="20"/>
    </row>
    <row r="69" spans="2:12">
      <c r="B69" s="20"/>
      <c r="L69" s="20"/>
    </row>
    <row r="70" spans="2:12">
      <c r="B70" s="20"/>
      <c r="L70" s="20"/>
    </row>
    <row r="71" spans="2:12">
      <c r="B71" s="20"/>
      <c r="L71" s="20"/>
    </row>
    <row r="72" spans="2:12">
      <c r="B72" s="20"/>
      <c r="L72" s="20"/>
    </row>
    <row r="73" spans="2:12">
      <c r="B73" s="20"/>
      <c r="L73" s="20"/>
    </row>
    <row r="74" spans="2:12">
      <c r="B74" s="20"/>
      <c r="L74" s="20"/>
    </row>
    <row r="75" spans="2:12">
      <c r="B75" s="20"/>
      <c r="L75" s="20"/>
    </row>
    <row r="76" spans="2:12" s="1" customFormat="1" ht="12.75">
      <c r="B76" s="32"/>
      <c r="D76" s="43" t="s">
        <v>47</v>
      </c>
      <c r="E76" s="34"/>
      <c r="F76" s="103" t="s">
        <v>48</v>
      </c>
      <c r="G76" s="43" t="s">
        <v>47</v>
      </c>
      <c r="H76" s="34"/>
      <c r="I76" s="34"/>
      <c r="J76" s="104" t="s">
        <v>48</v>
      </c>
      <c r="K76" s="34"/>
      <c r="L76" s="32"/>
    </row>
    <row r="77" spans="2:12" s="1" customFormat="1" ht="14.45" customHeight="1">
      <c r="B77" s="44"/>
      <c r="C77" s="45"/>
      <c r="D77" s="45"/>
      <c r="E77" s="45"/>
      <c r="F77" s="45"/>
      <c r="G77" s="45"/>
      <c r="H77" s="45"/>
      <c r="I77" s="45"/>
      <c r="J77" s="45"/>
      <c r="K77" s="45"/>
      <c r="L77" s="32"/>
    </row>
    <row r="81" spans="2:47" s="1" customFormat="1" ht="6.95" customHeight="1">
      <c r="B81" s="46"/>
      <c r="C81" s="47"/>
      <c r="D81" s="47"/>
      <c r="E81" s="47"/>
      <c r="F81" s="47"/>
      <c r="G81" s="47"/>
      <c r="H81" s="47"/>
      <c r="I81" s="47"/>
      <c r="J81" s="47"/>
      <c r="K81" s="47"/>
      <c r="L81" s="32"/>
    </row>
    <row r="82" spans="2:47" s="1" customFormat="1" ht="24.95" customHeight="1">
      <c r="B82" s="32"/>
      <c r="C82" s="21" t="s">
        <v>97</v>
      </c>
      <c r="L82" s="32"/>
    </row>
    <row r="83" spans="2:47" s="1" customFormat="1" ht="6.95" customHeight="1">
      <c r="B83" s="32"/>
      <c r="L83" s="32"/>
    </row>
    <row r="84" spans="2:47" s="1" customFormat="1" ht="12" customHeight="1">
      <c r="B84" s="32"/>
      <c r="C84" s="27" t="s">
        <v>16</v>
      </c>
      <c r="L84" s="32"/>
    </row>
    <row r="85" spans="2:47" s="1" customFormat="1" ht="16.5" customHeight="1">
      <c r="B85" s="32"/>
      <c r="E85" s="253" t="str">
        <f>E7</f>
        <v>PD - Regenerace sídliště Nádražní II etapa - ČÁST A</v>
      </c>
      <c r="F85" s="254"/>
      <c r="G85" s="254"/>
      <c r="H85" s="254"/>
      <c r="L85" s="32"/>
    </row>
    <row r="86" spans="2:47" s="1" customFormat="1" ht="12" customHeight="1">
      <c r="B86" s="32"/>
      <c r="C86" s="27" t="s">
        <v>95</v>
      </c>
      <c r="L86" s="32"/>
    </row>
    <row r="87" spans="2:47" s="1" customFormat="1" ht="16.5" customHeight="1">
      <c r="B87" s="32"/>
      <c r="E87" s="243" t="str">
        <f>E9</f>
        <v>část A -  VRN</v>
      </c>
      <c r="F87" s="252"/>
      <c r="G87" s="252"/>
      <c r="H87" s="252"/>
      <c r="L87" s="32"/>
    </row>
    <row r="88" spans="2:47" s="1" customFormat="1" ht="6.95" customHeight="1">
      <c r="B88" s="32"/>
      <c r="L88" s="32"/>
    </row>
    <row r="89" spans="2:47" s="1" customFormat="1" ht="12" customHeight="1">
      <c r="B89" s="32"/>
      <c r="C89" s="27" t="s">
        <v>20</v>
      </c>
      <c r="F89" s="25" t="str">
        <f>F12</f>
        <v xml:space="preserve"> </v>
      </c>
      <c r="I89" s="27" t="s">
        <v>22</v>
      </c>
      <c r="J89" s="52">
        <f>IF(J12="","",J12)</f>
        <v>45149</v>
      </c>
      <c r="L89" s="32"/>
    </row>
    <row r="90" spans="2:47" s="1" customFormat="1" ht="6.95" customHeight="1">
      <c r="B90" s="32"/>
      <c r="L90" s="32"/>
    </row>
    <row r="91" spans="2:47" s="1" customFormat="1" ht="15.2" customHeight="1">
      <c r="B91" s="32"/>
      <c r="C91" s="27" t="s">
        <v>23</v>
      </c>
      <c r="F91" s="25" t="str">
        <f>E15</f>
        <v xml:space="preserve"> </v>
      </c>
      <c r="I91" s="27" t="s">
        <v>28</v>
      </c>
      <c r="J91" s="30" t="str">
        <f>E21</f>
        <v xml:space="preserve"> </v>
      </c>
      <c r="L91" s="32"/>
    </row>
    <row r="92" spans="2:47" s="1" customFormat="1" ht="15.2" customHeight="1">
      <c r="B92" s="32"/>
      <c r="C92" s="27" t="s">
        <v>26</v>
      </c>
      <c r="F92" s="25" t="str">
        <f>IF(E18="","",E18)</f>
        <v>Vyplň údaj</v>
      </c>
      <c r="I92" s="27" t="s">
        <v>30</v>
      </c>
      <c r="J92" s="30" t="str">
        <f>E24</f>
        <v xml:space="preserve"> </v>
      </c>
      <c r="L92" s="32"/>
    </row>
    <row r="93" spans="2:47" s="1" customFormat="1" ht="10.35" customHeight="1">
      <c r="B93" s="32"/>
      <c r="L93" s="32"/>
    </row>
    <row r="94" spans="2:47" s="1" customFormat="1" ht="29.25" customHeight="1">
      <c r="B94" s="32"/>
      <c r="C94" s="105" t="s">
        <v>98</v>
      </c>
      <c r="D94" s="97"/>
      <c r="E94" s="97"/>
      <c r="F94" s="97"/>
      <c r="G94" s="97"/>
      <c r="H94" s="97"/>
      <c r="I94" s="97"/>
      <c r="J94" s="106" t="s">
        <v>99</v>
      </c>
      <c r="K94" s="97"/>
      <c r="L94" s="32"/>
    </row>
    <row r="95" spans="2:47" s="1" customFormat="1" ht="10.35" customHeight="1">
      <c r="B95" s="32"/>
      <c r="L95" s="32"/>
    </row>
    <row r="96" spans="2:47" s="1" customFormat="1" ht="22.9" customHeight="1">
      <c r="B96" s="32"/>
      <c r="C96" s="107" t="s">
        <v>100</v>
      </c>
      <c r="J96" s="66">
        <f>J119</f>
        <v>0</v>
      </c>
      <c r="L96" s="32"/>
      <c r="AU96" s="17" t="s">
        <v>101</v>
      </c>
    </row>
    <row r="97" spans="2:12" s="8" customFormat="1" ht="24.95" customHeight="1">
      <c r="B97" s="108"/>
      <c r="D97" s="109" t="s">
        <v>1350</v>
      </c>
      <c r="E97" s="110"/>
      <c r="F97" s="110"/>
      <c r="G97" s="110"/>
      <c r="H97" s="110"/>
      <c r="I97" s="110"/>
      <c r="J97" s="111">
        <f>J120</f>
        <v>0</v>
      </c>
      <c r="L97" s="108"/>
    </row>
    <row r="98" spans="2:12" s="9" customFormat="1" ht="19.899999999999999" customHeight="1">
      <c r="B98" s="112"/>
      <c r="D98" s="113" t="s">
        <v>1678</v>
      </c>
      <c r="E98" s="114"/>
      <c r="F98" s="114"/>
      <c r="G98" s="114"/>
      <c r="H98" s="114"/>
      <c r="I98" s="114"/>
      <c r="J98" s="115">
        <f>J121</f>
        <v>0</v>
      </c>
      <c r="L98" s="112"/>
    </row>
    <row r="99" spans="2:12" s="9" customFormat="1" ht="19.899999999999999" customHeight="1">
      <c r="B99" s="112"/>
      <c r="D99" s="113" t="s">
        <v>1351</v>
      </c>
      <c r="E99" s="114"/>
      <c r="F99" s="114"/>
      <c r="G99" s="114"/>
      <c r="H99" s="114"/>
      <c r="I99" s="114"/>
      <c r="J99" s="115">
        <f>J154</f>
        <v>0</v>
      </c>
      <c r="L99" s="112"/>
    </row>
    <row r="100" spans="2:12" s="1" customFormat="1" ht="21.75" customHeight="1">
      <c r="B100" s="32"/>
      <c r="L100" s="32"/>
    </row>
    <row r="101" spans="2:12" s="1" customFormat="1" ht="6.95" customHeight="1">
      <c r="B101" s="44"/>
      <c r="C101" s="45"/>
      <c r="D101" s="45"/>
      <c r="E101" s="45"/>
      <c r="F101" s="45"/>
      <c r="G101" s="45"/>
      <c r="H101" s="45"/>
      <c r="I101" s="45"/>
      <c r="J101" s="45"/>
      <c r="K101" s="45"/>
      <c r="L101" s="32"/>
    </row>
    <row r="105" spans="2:12" s="1" customFormat="1" ht="6.95" customHeight="1">
      <c r="B105" s="46"/>
      <c r="C105" s="47"/>
      <c r="D105" s="47"/>
      <c r="E105" s="47"/>
      <c r="F105" s="47"/>
      <c r="G105" s="47"/>
      <c r="H105" s="47"/>
      <c r="I105" s="47"/>
      <c r="J105" s="47"/>
      <c r="K105" s="47"/>
      <c r="L105" s="32"/>
    </row>
    <row r="106" spans="2:12" s="1" customFormat="1" ht="24.95" customHeight="1">
      <c r="B106" s="32"/>
      <c r="C106" s="21" t="s">
        <v>110</v>
      </c>
      <c r="L106" s="32"/>
    </row>
    <row r="107" spans="2:12" s="1" customFormat="1" ht="6.95" customHeight="1">
      <c r="B107" s="32"/>
      <c r="L107" s="32"/>
    </row>
    <row r="108" spans="2:12" s="1" customFormat="1" ht="12" customHeight="1">
      <c r="B108" s="32"/>
      <c r="C108" s="27" t="s">
        <v>16</v>
      </c>
      <c r="L108" s="32"/>
    </row>
    <row r="109" spans="2:12" s="1" customFormat="1" ht="16.5" customHeight="1">
      <c r="B109" s="32"/>
      <c r="E109" s="253" t="str">
        <f>E7</f>
        <v>PD - Regenerace sídliště Nádražní II etapa - ČÁST A</v>
      </c>
      <c r="F109" s="254"/>
      <c r="G109" s="254"/>
      <c r="H109" s="254"/>
      <c r="L109" s="32"/>
    </row>
    <row r="110" spans="2:12" s="1" customFormat="1" ht="12" customHeight="1">
      <c r="B110" s="32"/>
      <c r="C110" s="27" t="s">
        <v>95</v>
      </c>
      <c r="L110" s="32"/>
    </row>
    <row r="111" spans="2:12" s="1" customFormat="1" ht="16.5" customHeight="1">
      <c r="B111" s="32"/>
      <c r="E111" s="243" t="str">
        <f>E9</f>
        <v>část A -  VRN</v>
      </c>
      <c r="F111" s="252"/>
      <c r="G111" s="252"/>
      <c r="H111" s="252"/>
      <c r="L111" s="32"/>
    </row>
    <row r="112" spans="2:12" s="1" customFormat="1" ht="6.95" customHeight="1">
      <c r="B112" s="32"/>
      <c r="L112" s="32"/>
    </row>
    <row r="113" spans="2:65" s="1" customFormat="1" ht="12" customHeight="1">
      <c r="B113" s="32"/>
      <c r="C113" s="27" t="s">
        <v>20</v>
      </c>
      <c r="F113" s="25" t="str">
        <f>F12</f>
        <v xml:space="preserve"> </v>
      </c>
      <c r="I113" s="27" t="s">
        <v>22</v>
      </c>
      <c r="J113" s="52">
        <f>IF(J12="","",J12)</f>
        <v>45149</v>
      </c>
      <c r="L113" s="32"/>
    </row>
    <row r="114" spans="2:65" s="1" customFormat="1" ht="6.95" customHeight="1">
      <c r="B114" s="32"/>
      <c r="L114" s="32"/>
    </row>
    <row r="115" spans="2:65" s="1" customFormat="1" ht="15.2" customHeight="1">
      <c r="B115" s="32"/>
      <c r="C115" s="27" t="s">
        <v>23</v>
      </c>
      <c r="F115" s="25" t="str">
        <f>E15</f>
        <v xml:space="preserve"> </v>
      </c>
      <c r="I115" s="27" t="s">
        <v>28</v>
      </c>
      <c r="J115" s="30" t="str">
        <f>E21</f>
        <v xml:space="preserve"> </v>
      </c>
      <c r="L115" s="32"/>
    </row>
    <row r="116" spans="2:65" s="1" customFormat="1" ht="15.2" customHeight="1">
      <c r="B116" s="32"/>
      <c r="C116" s="27" t="s">
        <v>26</v>
      </c>
      <c r="F116" s="25" t="str">
        <f>IF(E18="","",E18)</f>
        <v>Vyplň údaj</v>
      </c>
      <c r="I116" s="27" t="s">
        <v>30</v>
      </c>
      <c r="J116" s="30" t="str">
        <f>E24</f>
        <v xml:space="preserve"> </v>
      </c>
      <c r="L116" s="32"/>
    </row>
    <row r="117" spans="2:65" s="1" customFormat="1" ht="10.35" customHeight="1">
      <c r="B117" s="32"/>
      <c r="L117" s="32"/>
    </row>
    <row r="118" spans="2:65" s="10" customFormat="1" ht="29.25" customHeight="1">
      <c r="B118" s="116"/>
      <c r="C118" s="117" t="s">
        <v>111</v>
      </c>
      <c r="D118" s="118" t="s">
        <v>57</v>
      </c>
      <c r="E118" s="118" t="s">
        <v>53</v>
      </c>
      <c r="F118" s="118" t="s">
        <v>54</v>
      </c>
      <c r="G118" s="118" t="s">
        <v>112</v>
      </c>
      <c r="H118" s="118" t="s">
        <v>113</v>
      </c>
      <c r="I118" s="118" t="s">
        <v>114</v>
      </c>
      <c r="J118" s="118" t="s">
        <v>99</v>
      </c>
      <c r="K118" s="119" t="s">
        <v>115</v>
      </c>
      <c r="L118" s="116"/>
      <c r="M118" s="59" t="s">
        <v>1</v>
      </c>
      <c r="N118" s="60" t="s">
        <v>36</v>
      </c>
      <c r="O118" s="60" t="s">
        <v>116</v>
      </c>
      <c r="P118" s="60" t="s">
        <v>117</v>
      </c>
      <c r="Q118" s="60" t="s">
        <v>118</v>
      </c>
      <c r="R118" s="60" t="s">
        <v>119</v>
      </c>
      <c r="S118" s="60" t="s">
        <v>120</v>
      </c>
      <c r="T118" s="61" t="s">
        <v>121</v>
      </c>
    </row>
    <row r="119" spans="2:65" s="1" customFormat="1" ht="22.9" customHeight="1">
      <c r="B119" s="32"/>
      <c r="C119" s="64" t="s">
        <v>122</v>
      </c>
      <c r="J119" s="120">
        <f>BK119</f>
        <v>0</v>
      </c>
      <c r="L119" s="32"/>
      <c r="M119" s="62"/>
      <c r="N119" s="53"/>
      <c r="O119" s="53"/>
      <c r="P119" s="121">
        <f>P120</f>
        <v>0</v>
      </c>
      <c r="Q119" s="53"/>
      <c r="R119" s="121">
        <f>R120</f>
        <v>0</v>
      </c>
      <c r="S119" s="53"/>
      <c r="T119" s="122">
        <f>T120</f>
        <v>0</v>
      </c>
      <c r="AT119" s="17" t="s">
        <v>71</v>
      </c>
      <c r="AU119" s="17" t="s">
        <v>101</v>
      </c>
      <c r="BK119" s="123">
        <f>BK120</f>
        <v>0</v>
      </c>
    </row>
    <row r="120" spans="2:65" s="11" customFormat="1" ht="25.9" customHeight="1">
      <c r="B120" s="124"/>
      <c r="D120" s="125" t="s">
        <v>71</v>
      </c>
      <c r="E120" s="126" t="s">
        <v>1545</v>
      </c>
      <c r="F120" s="126" t="s">
        <v>1546</v>
      </c>
      <c r="I120" s="127"/>
      <c r="J120" s="128">
        <f>BK120</f>
        <v>0</v>
      </c>
      <c r="L120" s="124"/>
      <c r="M120" s="129"/>
      <c r="P120" s="130">
        <f>P121+P154</f>
        <v>0</v>
      </c>
      <c r="R120" s="130">
        <f>R121+R154</f>
        <v>0</v>
      </c>
      <c r="T120" s="131">
        <f>T121+T154</f>
        <v>0</v>
      </c>
      <c r="AR120" s="125" t="s">
        <v>168</v>
      </c>
      <c r="AT120" s="132" t="s">
        <v>71</v>
      </c>
      <c r="AU120" s="132" t="s">
        <v>72</v>
      </c>
      <c r="AY120" s="125" t="s">
        <v>125</v>
      </c>
      <c r="BK120" s="133">
        <f>BK121+BK154</f>
        <v>0</v>
      </c>
    </row>
    <row r="121" spans="2:65" s="11" customFormat="1" ht="22.9" customHeight="1">
      <c r="B121" s="124"/>
      <c r="D121" s="125" t="s">
        <v>71</v>
      </c>
      <c r="E121" s="134" t="s">
        <v>1679</v>
      </c>
      <c r="F121" s="134" t="s">
        <v>1680</v>
      </c>
      <c r="I121" s="127"/>
      <c r="J121" s="135">
        <f>BK121</f>
        <v>0</v>
      </c>
      <c r="L121" s="124"/>
      <c r="M121" s="129"/>
      <c r="P121" s="130">
        <f>SUM(P122:P153)</f>
        <v>0</v>
      </c>
      <c r="R121" s="130">
        <f>SUM(R122:R153)</f>
        <v>0</v>
      </c>
      <c r="T121" s="131">
        <f>SUM(T122:T153)</f>
        <v>0</v>
      </c>
      <c r="AR121" s="125" t="s">
        <v>168</v>
      </c>
      <c r="AT121" s="132" t="s">
        <v>71</v>
      </c>
      <c r="AU121" s="132" t="s">
        <v>80</v>
      </c>
      <c r="AY121" s="125" t="s">
        <v>125</v>
      </c>
      <c r="BK121" s="133">
        <f>SUM(BK122:BK153)</f>
        <v>0</v>
      </c>
    </row>
    <row r="122" spans="2:65" s="1" customFormat="1" ht="16.5" customHeight="1">
      <c r="B122" s="136"/>
      <c r="C122" s="137" t="s">
        <v>80</v>
      </c>
      <c r="D122" s="137" t="s">
        <v>127</v>
      </c>
      <c r="E122" s="138" t="s">
        <v>1681</v>
      </c>
      <c r="F122" s="139" t="s">
        <v>1682</v>
      </c>
      <c r="G122" s="140" t="s">
        <v>1549</v>
      </c>
      <c r="H122" s="141">
        <v>1</v>
      </c>
      <c r="I122" s="142"/>
      <c r="J122" s="143">
        <f>ROUND(I122*H122,2)</f>
        <v>0</v>
      </c>
      <c r="K122" s="139" t="s">
        <v>131</v>
      </c>
      <c r="L122" s="32"/>
      <c r="M122" s="144" t="s">
        <v>1</v>
      </c>
      <c r="N122" s="145" t="s">
        <v>37</v>
      </c>
      <c r="P122" s="146">
        <f>O122*H122</f>
        <v>0</v>
      </c>
      <c r="Q122" s="146">
        <v>0</v>
      </c>
      <c r="R122" s="146">
        <f>Q122*H122</f>
        <v>0</v>
      </c>
      <c r="S122" s="146">
        <v>0</v>
      </c>
      <c r="T122" s="147">
        <f>S122*H122</f>
        <v>0</v>
      </c>
      <c r="AR122" s="148" t="s">
        <v>1683</v>
      </c>
      <c r="AT122" s="148" t="s">
        <v>127</v>
      </c>
      <c r="AU122" s="148" t="s">
        <v>82</v>
      </c>
      <c r="AY122" s="17" t="s">
        <v>125</v>
      </c>
      <c r="BE122" s="149">
        <f>IF(N122="základní",J122,0)</f>
        <v>0</v>
      </c>
      <c r="BF122" s="149">
        <f>IF(N122="snížená",J122,0)</f>
        <v>0</v>
      </c>
      <c r="BG122" s="149">
        <f>IF(N122="zákl. přenesená",J122,0)</f>
        <v>0</v>
      </c>
      <c r="BH122" s="149">
        <f>IF(N122="sníž. přenesená",J122,0)</f>
        <v>0</v>
      </c>
      <c r="BI122" s="149">
        <f>IF(N122="nulová",J122,0)</f>
        <v>0</v>
      </c>
      <c r="BJ122" s="17" t="s">
        <v>80</v>
      </c>
      <c r="BK122" s="149">
        <f>ROUND(I122*H122,2)</f>
        <v>0</v>
      </c>
      <c r="BL122" s="17" t="s">
        <v>1683</v>
      </c>
      <c r="BM122" s="148" t="s">
        <v>1684</v>
      </c>
    </row>
    <row r="123" spans="2:65" s="1" customFormat="1">
      <c r="B123" s="32"/>
      <c r="D123" s="150" t="s">
        <v>134</v>
      </c>
      <c r="F123" s="151" t="s">
        <v>1682</v>
      </c>
      <c r="I123" s="152"/>
      <c r="L123" s="32"/>
      <c r="M123" s="153"/>
      <c r="T123" s="56"/>
      <c r="AT123" s="17" t="s">
        <v>134</v>
      </c>
      <c r="AU123" s="17" t="s">
        <v>82</v>
      </c>
    </row>
    <row r="124" spans="2:65" s="1" customFormat="1">
      <c r="B124" s="32"/>
      <c r="D124" s="154" t="s">
        <v>136</v>
      </c>
      <c r="F124" s="155" t="s">
        <v>1685</v>
      </c>
      <c r="I124" s="152"/>
      <c r="L124" s="32"/>
      <c r="M124" s="153"/>
      <c r="T124" s="56"/>
      <c r="AT124" s="17" t="s">
        <v>136</v>
      </c>
      <c r="AU124" s="17" t="s">
        <v>82</v>
      </c>
    </row>
    <row r="125" spans="2:65" s="14" customFormat="1" ht="22.5">
      <c r="B125" s="181"/>
      <c r="D125" s="150" t="s">
        <v>140</v>
      </c>
      <c r="E125" s="182" t="s">
        <v>1</v>
      </c>
      <c r="F125" s="183" t="s">
        <v>1686</v>
      </c>
      <c r="H125" s="182" t="s">
        <v>1</v>
      </c>
      <c r="I125" s="184"/>
      <c r="L125" s="181"/>
      <c r="M125" s="185"/>
      <c r="T125" s="186"/>
      <c r="AT125" s="182" t="s">
        <v>140</v>
      </c>
      <c r="AU125" s="182" t="s">
        <v>82</v>
      </c>
      <c r="AV125" s="14" t="s">
        <v>80</v>
      </c>
      <c r="AW125" s="14" t="s">
        <v>29</v>
      </c>
      <c r="AX125" s="14" t="s">
        <v>72</v>
      </c>
      <c r="AY125" s="182" t="s">
        <v>125</v>
      </c>
    </row>
    <row r="126" spans="2:65" s="14" customFormat="1">
      <c r="B126" s="181"/>
      <c r="D126" s="150" t="s">
        <v>140</v>
      </c>
      <c r="E126" s="182" t="s">
        <v>1</v>
      </c>
      <c r="F126" s="183" t="s">
        <v>1687</v>
      </c>
      <c r="H126" s="182" t="s">
        <v>1</v>
      </c>
      <c r="I126" s="184"/>
      <c r="L126" s="181"/>
      <c r="M126" s="185"/>
      <c r="T126" s="186"/>
      <c r="AT126" s="182" t="s">
        <v>140</v>
      </c>
      <c r="AU126" s="182" t="s">
        <v>82</v>
      </c>
      <c r="AV126" s="14" t="s">
        <v>80</v>
      </c>
      <c r="AW126" s="14" t="s">
        <v>29</v>
      </c>
      <c r="AX126" s="14" t="s">
        <v>72</v>
      </c>
      <c r="AY126" s="182" t="s">
        <v>125</v>
      </c>
    </row>
    <row r="127" spans="2:65" s="12" customFormat="1">
      <c r="B127" s="157"/>
      <c r="D127" s="150" t="s">
        <v>140</v>
      </c>
      <c r="E127" s="158" t="s">
        <v>1</v>
      </c>
      <c r="F127" s="159" t="s">
        <v>80</v>
      </c>
      <c r="H127" s="160">
        <v>1</v>
      </c>
      <c r="I127" s="161"/>
      <c r="L127" s="157"/>
      <c r="M127" s="162"/>
      <c r="T127" s="163"/>
      <c r="AT127" s="158" t="s">
        <v>140</v>
      </c>
      <c r="AU127" s="158" t="s">
        <v>82</v>
      </c>
      <c r="AV127" s="12" t="s">
        <v>82</v>
      </c>
      <c r="AW127" s="12" t="s">
        <v>29</v>
      </c>
      <c r="AX127" s="12" t="s">
        <v>80</v>
      </c>
      <c r="AY127" s="158" t="s">
        <v>125</v>
      </c>
    </row>
    <row r="128" spans="2:65" s="1" customFormat="1" ht="16.5" customHeight="1">
      <c r="B128" s="136"/>
      <c r="C128" s="137" t="s">
        <v>82</v>
      </c>
      <c r="D128" s="137" t="s">
        <v>127</v>
      </c>
      <c r="E128" s="138" t="s">
        <v>1688</v>
      </c>
      <c r="F128" s="139" t="s">
        <v>1689</v>
      </c>
      <c r="G128" s="140" t="s">
        <v>1549</v>
      </c>
      <c r="H128" s="141">
        <v>1</v>
      </c>
      <c r="I128" s="142"/>
      <c r="J128" s="143">
        <f>ROUND(I128*H128,2)</f>
        <v>0</v>
      </c>
      <c r="K128" s="139" t="s">
        <v>131</v>
      </c>
      <c r="L128" s="32"/>
      <c r="M128" s="144" t="s">
        <v>1</v>
      </c>
      <c r="N128" s="145" t="s">
        <v>37</v>
      </c>
      <c r="P128" s="146">
        <f>O128*H128</f>
        <v>0</v>
      </c>
      <c r="Q128" s="146">
        <v>0</v>
      </c>
      <c r="R128" s="146">
        <f>Q128*H128</f>
        <v>0</v>
      </c>
      <c r="S128" s="146">
        <v>0</v>
      </c>
      <c r="T128" s="147">
        <f>S128*H128</f>
        <v>0</v>
      </c>
      <c r="AR128" s="148" t="s">
        <v>1683</v>
      </c>
      <c r="AT128" s="148" t="s">
        <v>127</v>
      </c>
      <c r="AU128" s="148" t="s">
        <v>82</v>
      </c>
      <c r="AY128" s="17" t="s">
        <v>125</v>
      </c>
      <c r="BE128" s="149">
        <f>IF(N128="základní",J128,0)</f>
        <v>0</v>
      </c>
      <c r="BF128" s="149">
        <f>IF(N128="snížená",J128,0)</f>
        <v>0</v>
      </c>
      <c r="BG128" s="149">
        <f>IF(N128="zákl. přenesená",J128,0)</f>
        <v>0</v>
      </c>
      <c r="BH128" s="149">
        <f>IF(N128="sníž. přenesená",J128,0)</f>
        <v>0</v>
      </c>
      <c r="BI128" s="149">
        <f>IF(N128="nulová",J128,0)</f>
        <v>0</v>
      </c>
      <c r="BJ128" s="17" t="s">
        <v>80</v>
      </c>
      <c r="BK128" s="149">
        <f>ROUND(I128*H128,2)</f>
        <v>0</v>
      </c>
      <c r="BL128" s="17" t="s">
        <v>1683</v>
      </c>
      <c r="BM128" s="148" t="s">
        <v>1690</v>
      </c>
    </row>
    <row r="129" spans="2:65" s="1" customFormat="1">
      <c r="B129" s="32"/>
      <c r="D129" s="150" t="s">
        <v>134</v>
      </c>
      <c r="F129" s="151" t="s">
        <v>1689</v>
      </c>
      <c r="I129" s="152"/>
      <c r="L129" s="32"/>
      <c r="M129" s="153"/>
      <c r="T129" s="56"/>
      <c r="AT129" s="17" t="s">
        <v>134</v>
      </c>
      <c r="AU129" s="17" t="s">
        <v>82</v>
      </c>
    </row>
    <row r="130" spans="2:65" s="14" customFormat="1" ht="22.5">
      <c r="B130" s="181"/>
      <c r="D130" s="150" t="s">
        <v>140</v>
      </c>
      <c r="E130" s="182" t="s">
        <v>1</v>
      </c>
      <c r="F130" s="183" t="s">
        <v>1691</v>
      </c>
      <c r="H130" s="182" t="s">
        <v>1</v>
      </c>
      <c r="I130" s="184"/>
      <c r="L130" s="181"/>
      <c r="M130" s="185"/>
      <c r="T130" s="186"/>
      <c r="AT130" s="182" t="s">
        <v>140</v>
      </c>
      <c r="AU130" s="182" t="s">
        <v>82</v>
      </c>
      <c r="AV130" s="14" t="s">
        <v>80</v>
      </c>
      <c r="AW130" s="14" t="s">
        <v>29</v>
      </c>
      <c r="AX130" s="14" t="s">
        <v>72</v>
      </c>
      <c r="AY130" s="182" t="s">
        <v>125</v>
      </c>
    </row>
    <row r="131" spans="2:65" s="14" customFormat="1" ht="22.5">
      <c r="B131" s="181"/>
      <c r="D131" s="150" t="s">
        <v>140</v>
      </c>
      <c r="E131" s="182" t="s">
        <v>1</v>
      </c>
      <c r="F131" s="183" t="s">
        <v>1692</v>
      </c>
      <c r="H131" s="182" t="s">
        <v>1</v>
      </c>
      <c r="I131" s="184"/>
      <c r="L131" s="181"/>
      <c r="M131" s="185"/>
      <c r="T131" s="186"/>
      <c r="AT131" s="182" t="s">
        <v>140</v>
      </c>
      <c r="AU131" s="182" t="s">
        <v>82</v>
      </c>
      <c r="AV131" s="14" t="s">
        <v>80</v>
      </c>
      <c r="AW131" s="14" t="s">
        <v>29</v>
      </c>
      <c r="AX131" s="14" t="s">
        <v>72</v>
      </c>
      <c r="AY131" s="182" t="s">
        <v>125</v>
      </c>
    </row>
    <row r="132" spans="2:65" s="14" customFormat="1">
      <c r="B132" s="181"/>
      <c r="D132" s="150" t="s">
        <v>140</v>
      </c>
      <c r="E132" s="182" t="s">
        <v>1</v>
      </c>
      <c r="F132" s="183" t="s">
        <v>1693</v>
      </c>
      <c r="H132" s="182" t="s">
        <v>1</v>
      </c>
      <c r="I132" s="184"/>
      <c r="L132" s="181"/>
      <c r="M132" s="185"/>
      <c r="T132" s="186"/>
      <c r="AT132" s="182" t="s">
        <v>140</v>
      </c>
      <c r="AU132" s="182" t="s">
        <v>82</v>
      </c>
      <c r="AV132" s="14" t="s">
        <v>80</v>
      </c>
      <c r="AW132" s="14" t="s">
        <v>29</v>
      </c>
      <c r="AX132" s="14" t="s">
        <v>72</v>
      </c>
      <c r="AY132" s="182" t="s">
        <v>125</v>
      </c>
    </row>
    <row r="133" spans="2:65" s="12" customFormat="1">
      <c r="B133" s="157"/>
      <c r="D133" s="150" t="s">
        <v>140</v>
      </c>
      <c r="E133" s="158" t="s">
        <v>1</v>
      </c>
      <c r="F133" s="159" t="s">
        <v>80</v>
      </c>
      <c r="H133" s="160">
        <v>1</v>
      </c>
      <c r="I133" s="161"/>
      <c r="L133" s="157"/>
      <c r="M133" s="162"/>
      <c r="T133" s="163"/>
      <c r="AT133" s="158" t="s">
        <v>140</v>
      </c>
      <c r="AU133" s="158" t="s">
        <v>82</v>
      </c>
      <c r="AV133" s="12" t="s">
        <v>82</v>
      </c>
      <c r="AW133" s="12" t="s">
        <v>29</v>
      </c>
      <c r="AX133" s="12" t="s">
        <v>80</v>
      </c>
      <c r="AY133" s="158" t="s">
        <v>125</v>
      </c>
    </row>
    <row r="134" spans="2:65" s="1" customFormat="1" ht="16.5" customHeight="1">
      <c r="B134" s="136"/>
      <c r="C134" s="137" t="s">
        <v>149</v>
      </c>
      <c r="D134" s="137" t="s">
        <v>127</v>
      </c>
      <c r="E134" s="138" t="s">
        <v>1694</v>
      </c>
      <c r="F134" s="139" t="s">
        <v>1695</v>
      </c>
      <c r="G134" s="140" t="s">
        <v>1549</v>
      </c>
      <c r="H134" s="141">
        <v>1</v>
      </c>
      <c r="I134" s="142"/>
      <c r="J134" s="143">
        <f>ROUND(I134*H134,2)</f>
        <v>0</v>
      </c>
      <c r="K134" s="139" t="s">
        <v>131</v>
      </c>
      <c r="L134" s="32"/>
      <c r="M134" s="144" t="s">
        <v>1</v>
      </c>
      <c r="N134" s="145" t="s">
        <v>37</v>
      </c>
      <c r="P134" s="146">
        <f>O134*H134</f>
        <v>0</v>
      </c>
      <c r="Q134" s="146">
        <v>0</v>
      </c>
      <c r="R134" s="146">
        <f>Q134*H134</f>
        <v>0</v>
      </c>
      <c r="S134" s="146">
        <v>0</v>
      </c>
      <c r="T134" s="147">
        <f>S134*H134</f>
        <v>0</v>
      </c>
      <c r="AR134" s="148" t="s">
        <v>1683</v>
      </c>
      <c r="AT134" s="148" t="s">
        <v>127</v>
      </c>
      <c r="AU134" s="148" t="s">
        <v>82</v>
      </c>
      <c r="AY134" s="17" t="s">
        <v>125</v>
      </c>
      <c r="BE134" s="149">
        <f>IF(N134="základní",J134,0)</f>
        <v>0</v>
      </c>
      <c r="BF134" s="149">
        <f>IF(N134="snížená",J134,0)</f>
        <v>0</v>
      </c>
      <c r="BG134" s="149">
        <f>IF(N134="zákl. přenesená",J134,0)</f>
        <v>0</v>
      </c>
      <c r="BH134" s="149">
        <f>IF(N134="sníž. přenesená",J134,0)</f>
        <v>0</v>
      </c>
      <c r="BI134" s="149">
        <f>IF(N134="nulová",J134,0)</f>
        <v>0</v>
      </c>
      <c r="BJ134" s="17" t="s">
        <v>80</v>
      </c>
      <c r="BK134" s="149">
        <f>ROUND(I134*H134,2)</f>
        <v>0</v>
      </c>
      <c r="BL134" s="17" t="s">
        <v>1683</v>
      </c>
      <c r="BM134" s="148" t="s">
        <v>1696</v>
      </c>
    </row>
    <row r="135" spans="2:65" s="1" customFormat="1">
      <c r="B135" s="32"/>
      <c r="D135" s="150" t="s">
        <v>134</v>
      </c>
      <c r="F135" s="151" t="s">
        <v>1695</v>
      </c>
      <c r="I135" s="152"/>
      <c r="L135" s="32"/>
      <c r="M135" s="153"/>
      <c r="T135" s="56"/>
      <c r="AT135" s="17" t="s">
        <v>134</v>
      </c>
      <c r="AU135" s="17" t="s">
        <v>82</v>
      </c>
    </row>
    <row r="136" spans="2:65" s="14" customFormat="1" ht="22.5">
      <c r="B136" s="181"/>
      <c r="D136" s="150" t="s">
        <v>140</v>
      </c>
      <c r="E136" s="182" t="s">
        <v>1</v>
      </c>
      <c r="F136" s="183" t="s">
        <v>1697</v>
      </c>
      <c r="H136" s="182" t="s">
        <v>1</v>
      </c>
      <c r="I136" s="184"/>
      <c r="L136" s="181"/>
      <c r="M136" s="185"/>
      <c r="T136" s="186"/>
      <c r="AT136" s="182" t="s">
        <v>140</v>
      </c>
      <c r="AU136" s="182" t="s">
        <v>82</v>
      </c>
      <c r="AV136" s="14" t="s">
        <v>80</v>
      </c>
      <c r="AW136" s="14" t="s">
        <v>29</v>
      </c>
      <c r="AX136" s="14" t="s">
        <v>72</v>
      </c>
      <c r="AY136" s="182" t="s">
        <v>125</v>
      </c>
    </row>
    <row r="137" spans="2:65" s="14" customFormat="1">
      <c r="B137" s="181"/>
      <c r="D137" s="150" t="s">
        <v>140</v>
      </c>
      <c r="E137" s="182" t="s">
        <v>1</v>
      </c>
      <c r="F137" s="183" t="s">
        <v>1698</v>
      </c>
      <c r="H137" s="182" t="s">
        <v>1</v>
      </c>
      <c r="I137" s="184"/>
      <c r="L137" s="181"/>
      <c r="M137" s="185"/>
      <c r="T137" s="186"/>
      <c r="AT137" s="182" t="s">
        <v>140</v>
      </c>
      <c r="AU137" s="182" t="s">
        <v>82</v>
      </c>
      <c r="AV137" s="14" t="s">
        <v>80</v>
      </c>
      <c r="AW137" s="14" t="s">
        <v>29</v>
      </c>
      <c r="AX137" s="14" t="s">
        <v>72</v>
      </c>
      <c r="AY137" s="182" t="s">
        <v>125</v>
      </c>
    </row>
    <row r="138" spans="2:65" s="12" customFormat="1">
      <c r="B138" s="157"/>
      <c r="D138" s="150" t="s">
        <v>140</v>
      </c>
      <c r="E138" s="158" t="s">
        <v>1</v>
      </c>
      <c r="F138" s="159" t="s">
        <v>80</v>
      </c>
      <c r="H138" s="160">
        <v>1</v>
      </c>
      <c r="I138" s="161"/>
      <c r="L138" s="157"/>
      <c r="M138" s="162"/>
      <c r="T138" s="163"/>
      <c r="AT138" s="158" t="s">
        <v>140</v>
      </c>
      <c r="AU138" s="158" t="s">
        <v>82</v>
      </c>
      <c r="AV138" s="12" t="s">
        <v>82</v>
      </c>
      <c r="AW138" s="12" t="s">
        <v>29</v>
      </c>
      <c r="AX138" s="12" t="s">
        <v>80</v>
      </c>
      <c r="AY138" s="158" t="s">
        <v>125</v>
      </c>
    </row>
    <row r="139" spans="2:65" s="1" customFormat="1" ht="16.5" customHeight="1">
      <c r="B139" s="136"/>
      <c r="C139" s="137" t="s">
        <v>132</v>
      </c>
      <c r="D139" s="137" t="s">
        <v>127</v>
      </c>
      <c r="E139" s="138" t="s">
        <v>1699</v>
      </c>
      <c r="F139" s="139" t="s">
        <v>1700</v>
      </c>
      <c r="G139" s="140" t="s">
        <v>1549</v>
      </c>
      <c r="H139" s="141">
        <v>1</v>
      </c>
      <c r="I139" s="142"/>
      <c r="J139" s="143">
        <f>ROUND(I139*H139,2)</f>
        <v>0</v>
      </c>
      <c r="K139" s="139" t="s">
        <v>131</v>
      </c>
      <c r="L139" s="32"/>
      <c r="M139" s="144" t="s">
        <v>1</v>
      </c>
      <c r="N139" s="145" t="s">
        <v>37</v>
      </c>
      <c r="P139" s="146">
        <f>O139*H139</f>
        <v>0</v>
      </c>
      <c r="Q139" s="146">
        <v>0</v>
      </c>
      <c r="R139" s="146">
        <f>Q139*H139</f>
        <v>0</v>
      </c>
      <c r="S139" s="146">
        <v>0</v>
      </c>
      <c r="T139" s="147">
        <f>S139*H139</f>
        <v>0</v>
      </c>
      <c r="AR139" s="148" t="s">
        <v>1683</v>
      </c>
      <c r="AT139" s="148" t="s">
        <v>127</v>
      </c>
      <c r="AU139" s="148" t="s">
        <v>82</v>
      </c>
      <c r="AY139" s="17" t="s">
        <v>125</v>
      </c>
      <c r="BE139" s="149">
        <f>IF(N139="základní",J139,0)</f>
        <v>0</v>
      </c>
      <c r="BF139" s="149">
        <f>IF(N139="snížená",J139,0)</f>
        <v>0</v>
      </c>
      <c r="BG139" s="149">
        <f>IF(N139="zákl. přenesená",J139,0)</f>
        <v>0</v>
      </c>
      <c r="BH139" s="149">
        <f>IF(N139="sníž. přenesená",J139,0)</f>
        <v>0</v>
      </c>
      <c r="BI139" s="149">
        <f>IF(N139="nulová",J139,0)</f>
        <v>0</v>
      </c>
      <c r="BJ139" s="17" t="s">
        <v>80</v>
      </c>
      <c r="BK139" s="149">
        <f>ROUND(I139*H139,2)</f>
        <v>0</v>
      </c>
      <c r="BL139" s="17" t="s">
        <v>1683</v>
      </c>
      <c r="BM139" s="148" t="s">
        <v>1701</v>
      </c>
    </row>
    <row r="140" spans="2:65" s="1" customFormat="1">
      <c r="B140" s="32"/>
      <c r="D140" s="150" t="s">
        <v>134</v>
      </c>
      <c r="F140" s="151" t="s">
        <v>1700</v>
      </c>
      <c r="I140" s="152"/>
      <c r="L140" s="32"/>
      <c r="M140" s="153"/>
      <c r="T140" s="56"/>
      <c r="AT140" s="17" t="s">
        <v>134</v>
      </c>
      <c r="AU140" s="17" t="s">
        <v>82</v>
      </c>
    </row>
    <row r="141" spans="2:65" s="14" customFormat="1" ht="22.5">
      <c r="B141" s="181"/>
      <c r="D141" s="150" t="s">
        <v>140</v>
      </c>
      <c r="E141" s="182" t="s">
        <v>1</v>
      </c>
      <c r="F141" s="183" t="s">
        <v>1702</v>
      </c>
      <c r="H141" s="182" t="s">
        <v>1</v>
      </c>
      <c r="I141" s="184"/>
      <c r="L141" s="181"/>
      <c r="M141" s="185"/>
      <c r="T141" s="186"/>
      <c r="AT141" s="182" t="s">
        <v>140</v>
      </c>
      <c r="AU141" s="182" t="s">
        <v>82</v>
      </c>
      <c r="AV141" s="14" t="s">
        <v>80</v>
      </c>
      <c r="AW141" s="14" t="s">
        <v>29</v>
      </c>
      <c r="AX141" s="14" t="s">
        <v>72</v>
      </c>
      <c r="AY141" s="182" t="s">
        <v>125</v>
      </c>
    </row>
    <row r="142" spans="2:65" s="14" customFormat="1">
      <c r="B142" s="181"/>
      <c r="D142" s="150" t="s">
        <v>140</v>
      </c>
      <c r="E142" s="182" t="s">
        <v>1</v>
      </c>
      <c r="F142" s="183" t="s">
        <v>1703</v>
      </c>
      <c r="H142" s="182" t="s">
        <v>1</v>
      </c>
      <c r="I142" s="184"/>
      <c r="L142" s="181"/>
      <c r="M142" s="185"/>
      <c r="T142" s="186"/>
      <c r="AT142" s="182" t="s">
        <v>140</v>
      </c>
      <c r="AU142" s="182" t="s">
        <v>82</v>
      </c>
      <c r="AV142" s="14" t="s">
        <v>80</v>
      </c>
      <c r="AW142" s="14" t="s">
        <v>29</v>
      </c>
      <c r="AX142" s="14" t="s">
        <v>72</v>
      </c>
      <c r="AY142" s="182" t="s">
        <v>125</v>
      </c>
    </row>
    <row r="143" spans="2:65" s="14" customFormat="1">
      <c r="B143" s="181"/>
      <c r="D143" s="150" t="s">
        <v>140</v>
      </c>
      <c r="E143" s="182" t="s">
        <v>1</v>
      </c>
      <c r="F143" s="183" t="s">
        <v>1704</v>
      </c>
      <c r="H143" s="182" t="s">
        <v>1</v>
      </c>
      <c r="I143" s="184"/>
      <c r="L143" s="181"/>
      <c r="M143" s="185"/>
      <c r="T143" s="186"/>
      <c r="AT143" s="182" t="s">
        <v>140</v>
      </c>
      <c r="AU143" s="182" t="s">
        <v>82</v>
      </c>
      <c r="AV143" s="14" t="s">
        <v>80</v>
      </c>
      <c r="AW143" s="14" t="s">
        <v>29</v>
      </c>
      <c r="AX143" s="14" t="s">
        <v>72</v>
      </c>
      <c r="AY143" s="182" t="s">
        <v>125</v>
      </c>
    </row>
    <row r="144" spans="2:65" s="12" customFormat="1">
      <c r="B144" s="157"/>
      <c r="D144" s="150" t="s">
        <v>140</v>
      </c>
      <c r="E144" s="158" t="s">
        <v>1</v>
      </c>
      <c r="F144" s="159" t="s">
        <v>80</v>
      </c>
      <c r="H144" s="160">
        <v>1</v>
      </c>
      <c r="I144" s="161"/>
      <c r="L144" s="157"/>
      <c r="M144" s="162"/>
      <c r="T144" s="163"/>
      <c r="AT144" s="158" t="s">
        <v>140</v>
      </c>
      <c r="AU144" s="158" t="s">
        <v>82</v>
      </c>
      <c r="AV144" s="12" t="s">
        <v>82</v>
      </c>
      <c r="AW144" s="12" t="s">
        <v>29</v>
      </c>
      <c r="AX144" s="12" t="s">
        <v>80</v>
      </c>
      <c r="AY144" s="158" t="s">
        <v>125</v>
      </c>
    </row>
    <row r="145" spans="2:65" s="1" customFormat="1" ht="16.5" customHeight="1">
      <c r="B145" s="136"/>
      <c r="C145" s="137" t="s">
        <v>168</v>
      </c>
      <c r="D145" s="137" t="s">
        <v>127</v>
      </c>
      <c r="E145" s="138" t="s">
        <v>1705</v>
      </c>
      <c r="F145" s="139" t="s">
        <v>1706</v>
      </c>
      <c r="G145" s="140" t="s">
        <v>1549</v>
      </c>
      <c r="H145" s="141">
        <v>1</v>
      </c>
      <c r="I145" s="142"/>
      <c r="J145" s="143">
        <f>ROUND(I145*H145,2)</f>
        <v>0</v>
      </c>
      <c r="K145" s="139" t="s">
        <v>131</v>
      </c>
      <c r="L145" s="32"/>
      <c r="M145" s="144" t="s">
        <v>1</v>
      </c>
      <c r="N145" s="145" t="s">
        <v>37</v>
      </c>
      <c r="P145" s="146">
        <f>O145*H145</f>
        <v>0</v>
      </c>
      <c r="Q145" s="146">
        <v>0</v>
      </c>
      <c r="R145" s="146">
        <f>Q145*H145</f>
        <v>0</v>
      </c>
      <c r="S145" s="146">
        <v>0</v>
      </c>
      <c r="T145" s="147">
        <f>S145*H145</f>
        <v>0</v>
      </c>
      <c r="AR145" s="148" t="s">
        <v>1683</v>
      </c>
      <c r="AT145" s="148" t="s">
        <v>127</v>
      </c>
      <c r="AU145" s="148" t="s">
        <v>82</v>
      </c>
      <c r="AY145" s="17" t="s">
        <v>125</v>
      </c>
      <c r="BE145" s="149">
        <f>IF(N145="základní",J145,0)</f>
        <v>0</v>
      </c>
      <c r="BF145" s="149">
        <f>IF(N145="snížená",J145,0)</f>
        <v>0</v>
      </c>
      <c r="BG145" s="149">
        <f>IF(N145="zákl. přenesená",J145,0)</f>
        <v>0</v>
      </c>
      <c r="BH145" s="149">
        <f>IF(N145="sníž. přenesená",J145,0)</f>
        <v>0</v>
      </c>
      <c r="BI145" s="149">
        <f>IF(N145="nulová",J145,0)</f>
        <v>0</v>
      </c>
      <c r="BJ145" s="17" t="s">
        <v>80</v>
      </c>
      <c r="BK145" s="149">
        <f>ROUND(I145*H145,2)</f>
        <v>0</v>
      </c>
      <c r="BL145" s="17" t="s">
        <v>1683</v>
      </c>
      <c r="BM145" s="148" t="s">
        <v>1707</v>
      </c>
    </row>
    <row r="146" spans="2:65" s="1" customFormat="1">
      <c r="B146" s="32"/>
      <c r="D146" s="150" t="s">
        <v>134</v>
      </c>
      <c r="F146" s="151" t="s">
        <v>1708</v>
      </c>
      <c r="I146" s="152"/>
      <c r="L146" s="32"/>
      <c r="M146" s="153"/>
      <c r="T146" s="56"/>
      <c r="AT146" s="17" t="s">
        <v>134</v>
      </c>
      <c r="AU146" s="17" t="s">
        <v>82</v>
      </c>
    </row>
    <row r="147" spans="2:65" s="14" customFormat="1">
      <c r="B147" s="181"/>
      <c r="D147" s="150" t="s">
        <v>140</v>
      </c>
      <c r="E147" s="182" t="s">
        <v>1</v>
      </c>
      <c r="F147" s="183" t="s">
        <v>1709</v>
      </c>
      <c r="H147" s="182" t="s">
        <v>1</v>
      </c>
      <c r="I147" s="184"/>
      <c r="L147" s="181"/>
      <c r="M147" s="185"/>
      <c r="T147" s="186"/>
      <c r="AT147" s="182" t="s">
        <v>140</v>
      </c>
      <c r="AU147" s="182" t="s">
        <v>82</v>
      </c>
      <c r="AV147" s="14" t="s">
        <v>80</v>
      </c>
      <c r="AW147" s="14" t="s">
        <v>29</v>
      </c>
      <c r="AX147" s="14" t="s">
        <v>72</v>
      </c>
      <c r="AY147" s="182" t="s">
        <v>125</v>
      </c>
    </row>
    <row r="148" spans="2:65" s="14" customFormat="1">
      <c r="B148" s="181"/>
      <c r="D148" s="150" t="s">
        <v>140</v>
      </c>
      <c r="E148" s="182" t="s">
        <v>1</v>
      </c>
      <c r="F148" s="183" t="s">
        <v>1710</v>
      </c>
      <c r="H148" s="182" t="s">
        <v>1</v>
      </c>
      <c r="I148" s="184"/>
      <c r="L148" s="181"/>
      <c r="M148" s="185"/>
      <c r="T148" s="186"/>
      <c r="AT148" s="182" t="s">
        <v>140</v>
      </c>
      <c r="AU148" s="182" t="s">
        <v>82</v>
      </c>
      <c r="AV148" s="14" t="s">
        <v>80</v>
      </c>
      <c r="AW148" s="14" t="s">
        <v>29</v>
      </c>
      <c r="AX148" s="14" t="s">
        <v>72</v>
      </c>
      <c r="AY148" s="182" t="s">
        <v>125</v>
      </c>
    </row>
    <row r="149" spans="2:65" s="14" customFormat="1">
      <c r="B149" s="181"/>
      <c r="D149" s="150" t="s">
        <v>140</v>
      </c>
      <c r="E149" s="182" t="s">
        <v>1</v>
      </c>
      <c r="F149" s="183" t="s">
        <v>1711</v>
      </c>
      <c r="H149" s="182" t="s">
        <v>1</v>
      </c>
      <c r="I149" s="184"/>
      <c r="L149" s="181"/>
      <c r="M149" s="185"/>
      <c r="T149" s="186"/>
      <c r="AT149" s="182" t="s">
        <v>140</v>
      </c>
      <c r="AU149" s="182" t="s">
        <v>82</v>
      </c>
      <c r="AV149" s="14" t="s">
        <v>80</v>
      </c>
      <c r="AW149" s="14" t="s">
        <v>29</v>
      </c>
      <c r="AX149" s="14" t="s">
        <v>72</v>
      </c>
      <c r="AY149" s="182" t="s">
        <v>125</v>
      </c>
    </row>
    <row r="150" spans="2:65" s="14" customFormat="1" ht="22.5">
      <c r="B150" s="181"/>
      <c r="D150" s="150" t="s">
        <v>140</v>
      </c>
      <c r="E150" s="182" t="s">
        <v>1</v>
      </c>
      <c r="F150" s="183" t="s">
        <v>1712</v>
      </c>
      <c r="H150" s="182" t="s">
        <v>1</v>
      </c>
      <c r="I150" s="184"/>
      <c r="L150" s="181"/>
      <c r="M150" s="185"/>
      <c r="T150" s="186"/>
      <c r="AT150" s="182" t="s">
        <v>140</v>
      </c>
      <c r="AU150" s="182" t="s">
        <v>82</v>
      </c>
      <c r="AV150" s="14" t="s">
        <v>80</v>
      </c>
      <c r="AW150" s="14" t="s">
        <v>29</v>
      </c>
      <c r="AX150" s="14" t="s">
        <v>72</v>
      </c>
      <c r="AY150" s="182" t="s">
        <v>125</v>
      </c>
    </row>
    <row r="151" spans="2:65" s="14" customFormat="1" ht="22.5">
      <c r="B151" s="181"/>
      <c r="D151" s="150" t="s">
        <v>140</v>
      </c>
      <c r="E151" s="182" t="s">
        <v>1</v>
      </c>
      <c r="F151" s="183" t="s">
        <v>1713</v>
      </c>
      <c r="H151" s="182" t="s">
        <v>1</v>
      </c>
      <c r="I151" s="184"/>
      <c r="L151" s="181"/>
      <c r="M151" s="185"/>
      <c r="T151" s="186"/>
      <c r="AT151" s="182" t="s">
        <v>140</v>
      </c>
      <c r="AU151" s="182" t="s">
        <v>82</v>
      </c>
      <c r="AV151" s="14" t="s">
        <v>80</v>
      </c>
      <c r="AW151" s="14" t="s">
        <v>29</v>
      </c>
      <c r="AX151" s="14" t="s">
        <v>72</v>
      </c>
      <c r="AY151" s="182" t="s">
        <v>125</v>
      </c>
    </row>
    <row r="152" spans="2:65" s="14" customFormat="1">
      <c r="B152" s="181"/>
      <c r="D152" s="150" t="s">
        <v>140</v>
      </c>
      <c r="E152" s="182" t="s">
        <v>1</v>
      </c>
      <c r="F152" s="183" t="s">
        <v>1714</v>
      </c>
      <c r="H152" s="182" t="s">
        <v>1</v>
      </c>
      <c r="I152" s="184"/>
      <c r="L152" s="181"/>
      <c r="M152" s="185"/>
      <c r="T152" s="186"/>
      <c r="AT152" s="182" t="s">
        <v>140</v>
      </c>
      <c r="AU152" s="182" t="s">
        <v>82</v>
      </c>
      <c r="AV152" s="14" t="s">
        <v>80</v>
      </c>
      <c r="AW152" s="14" t="s">
        <v>29</v>
      </c>
      <c r="AX152" s="14" t="s">
        <v>72</v>
      </c>
      <c r="AY152" s="182" t="s">
        <v>125</v>
      </c>
    </row>
    <row r="153" spans="2:65" s="12" customFormat="1">
      <c r="B153" s="157"/>
      <c r="D153" s="150" t="s">
        <v>140</v>
      </c>
      <c r="E153" s="158" t="s">
        <v>1</v>
      </c>
      <c r="F153" s="159" t="s">
        <v>80</v>
      </c>
      <c r="H153" s="160">
        <v>1</v>
      </c>
      <c r="I153" s="161"/>
      <c r="L153" s="157"/>
      <c r="M153" s="162"/>
      <c r="T153" s="163"/>
      <c r="AT153" s="158" t="s">
        <v>140</v>
      </c>
      <c r="AU153" s="158" t="s">
        <v>82</v>
      </c>
      <c r="AV153" s="12" t="s">
        <v>82</v>
      </c>
      <c r="AW153" s="12" t="s">
        <v>29</v>
      </c>
      <c r="AX153" s="12" t="s">
        <v>80</v>
      </c>
      <c r="AY153" s="158" t="s">
        <v>125</v>
      </c>
    </row>
    <row r="154" spans="2:65" s="11" customFormat="1" ht="22.9" customHeight="1">
      <c r="B154" s="124"/>
      <c r="D154" s="125" t="s">
        <v>71</v>
      </c>
      <c r="E154" s="134" t="s">
        <v>1136</v>
      </c>
      <c r="F154" s="134" t="s">
        <v>1137</v>
      </c>
      <c r="I154" s="127"/>
      <c r="J154" s="135">
        <f>BK154</f>
        <v>0</v>
      </c>
      <c r="L154" s="124"/>
      <c r="M154" s="129"/>
      <c r="P154" s="130">
        <f>SUM(P155:P202)</f>
        <v>0</v>
      </c>
      <c r="R154" s="130">
        <f>SUM(R155:R202)</f>
        <v>0</v>
      </c>
      <c r="T154" s="131">
        <f>SUM(T155:T202)</f>
        <v>0</v>
      </c>
      <c r="AR154" s="125" t="s">
        <v>168</v>
      </c>
      <c r="AT154" s="132" t="s">
        <v>71</v>
      </c>
      <c r="AU154" s="132" t="s">
        <v>80</v>
      </c>
      <c r="AY154" s="125" t="s">
        <v>125</v>
      </c>
      <c r="BK154" s="133">
        <f>SUM(BK155:BK202)</f>
        <v>0</v>
      </c>
    </row>
    <row r="155" spans="2:65" s="1" customFormat="1" ht="16.5" customHeight="1">
      <c r="B155" s="136"/>
      <c r="C155" s="137" t="s">
        <v>175</v>
      </c>
      <c r="D155" s="137" t="s">
        <v>127</v>
      </c>
      <c r="E155" s="138" t="s">
        <v>1715</v>
      </c>
      <c r="F155" s="139" t="s">
        <v>1716</v>
      </c>
      <c r="G155" s="140" t="s">
        <v>1549</v>
      </c>
      <c r="H155" s="141">
        <v>1</v>
      </c>
      <c r="I155" s="142"/>
      <c r="J155" s="143">
        <f>ROUND(I155*H155,2)</f>
        <v>0</v>
      </c>
      <c r="K155" s="139" t="s">
        <v>131</v>
      </c>
      <c r="L155" s="32"/>
      <c r="M155" s="144" t="s">
        <v>1</v>
      </c>
      <c r="N155" s="145" t="s">
        <v>37</v>
      </c>
      <c r="P155" s="146">
        <f>O155*H155</f>
        <v>0</v>
      </c>
      <c r="Q155" s="146">
        <v>0</v>
      </c>
      <c r="R155" s="146">
        <f>Q155*H155</f>
        <v>0</v>
      </c>
      <c r="S155" s="146">
        <v>0</v>
      </c>
      <c r="T155" s="147">
        <f>S155*H155</f>
        <v>0</v>
      </c>
      <c r="AR155" s="148" t="s">
        <v>1683</v>
      </c>
      <c r="AT155" s="148" t="s">
        <v>127</v>
      </c>
      <c r="AU155" s="148" t="s">
        <v>82</v>
      </c>
      <c r="AY155" s="17" t="s">
        <v>125</v>
      </c>
      <c r="BE155" s="149">
        <f>IF(N155="základní",J155,0)</f>
        <v>0</v>
      </c>
      <c r="BF155" s="149">
        <f>IF(N155="snížená",J155,0)</f>
        <v>0</v>
      </c>
      <c r="BG155" s="149">
        <f>IF(N155="zákl. přenesená",J155,0)</f>
        <v>0</v>
      </c>
      <c r="BH155" s="149">
        <f>IF(N155="sníž. přenesená",J155,0)</f>
        <v>0</v>
      </c>
      <c r="BI155" s="149">
        <f>IF(N155="nulová",J155,0)</f>
        <v>0</v>
      </c>
      <c r="BJ155" s="17" t="s">
        <v>80</v>
      </c>
      <c r="BK155" s="149">
        <f>ROUND(I155*H155,2)</f>
        <v>0</v>
      </c>
      <c r="BL155" s="17" t="s">
        <v>1683</v>
      </c>
      <c r="BM155" s="148" t="s">
        <v>1717</v>
      </c>
    </row>
    <row r="156" spans="2:65" s="1" customFormat="1">
      <c r="B156" s="32"/>
      <c r="D156" s="150" t="s">
        <v>134</v>
      </c>
      <c r="F156" s="151" t="s">
        <v>1718</v>
      </c>
      <c r="I156" s="152"/>
      <c r="L156" s="32"/>
      <c r="M156" s="153"/>
      <c r="T156" s="56"/>
      <c r="AT156" s="17" t="s">
        <v>134</v>
      </c>
      <c r="AU156" s="17" t="s">
        <v>82</v>
      </c>
    </row>
    <row r="157" spans="2:65" s="1" customFormat="1">
      <c r="B157" s="32"/>
      <c r="D157" s="154" t="s">
        <v>136</v>
      </c>
      <c r="F157" s="155" t="s">
        <v>1719</v>
      </c>
      <c r="I157" s="152"/>
      <c r="L157" s="32"/>
      <c r="M157" s="153"/>
      <c r="T157" s="56"/>
      <c r="AT157" s="17" t="s">
        <v>136</v>
      </c>
      <c r="AU157" s="17" t="s">
        <v>82</v>
      </c>
    </row>
    <row r="158" spans="2:65" s="14" customFormat="1" ht="22.5">
      <c r="B158" s="181"/>
      <c r="D158" s="150" t="s">
        <v>140</v>
      </c>
      <c r="E158" s="182" t="s">
        <v>1</v>
      </c>
      <c r="F158" s="183" t="s">
        <v>1720</v>
      </c>
      <c r="H158" s="182" t="s">
        <v>1</v>
      </c>
      <c r="I158" s="184"/>
      <c r="L158" s="181"/>
      <c r="M158" s="185"/>
      <c r="T158" s="186"/>
      <c r="AT158" s="182" t="s">
        <v>140</v>
      </c>
      <c r="AU158" s="182" t="s">
        <v>82</v>
      </c>
      <c r="AV158" s="14" t="s">
        <v>80</v>
      </c>
      <c r="AW158" s="14" t="s">
        <v>29</v>
      </c>
      <c r="AX158" s="14" t="s">
        <v>72</v>
      </c>
      <c r="AY158" s="182" t="s">
        <v>125</v>
      </c>
    </row>
    <row r="159" spans="2:65" s="14" customFormat="1" ht="22.5">
      <c r="B159" s="181"/>
      <c r="D159" s="150" t="s">
        <v>140</v>
      </c>
      <c r="E159" s="182" t="s">
        <v>1</v>
      </c>
      <c r="F159" s="183" t="s">
        <v>1721</v>
      </c>
      <c r="H159" s="182" t="s">
        <v>1</v>
      </c>
      <c r="I159" s="184"/>
      <c r="L159" s="181"/>
      <c r="M159" s="185"/>
      <c r="T159" s="186"/>
      <c r="AT159" s="182" t="s">
        <v>140</v>
      </c>
      <c r="AU159" s="182" t="s">
        <v>82</v>
      </c>
      <c r="AV159" s="14" t="s">
        <v>80</v>
      </c>
      <c r="AW159" s="14" t="s">
        <v>29</v>
      </c>
      <c r="AX159" s="14" t="s">
        <v>72</v>
      </c>
      <c r="AY159" s="182" t="s">
        <v>125</v>
      </c>
    </row>
    <row r="160" spans="2:65" s="12" customFormat="1">
      <c r="B160" s="157"/>
      <c r="D160" s="150" t="s">
        <v>140</v>
      </c>
      <c r="E160" s="158" t="s">
        <v>1</v>
      </c>
      <c r="F160" s="159" t="s">
        <v>80</v>
      </c>
      <c r="H160" s="160">
        <v>1</v>
      </c>
      <c r="I160" s="161"/>
      <c r="L160" s="157"/>
      <c r="M160" s="162"/>
      <c r="T160" s="163"/>
      <c r="AT160" s="158" t="s">
        <v>140</v>
      </c>
      <c r="AU160" s="158" t="s">
        <v>82</v>
      </c>
      <c r="AV160" s="12" t="s">
        <v>82</v>
      </c>
      <c r="AW160" s="12" t="s">
        <v>29</v>
      </c>
      <c r="AX160" s="12" t="s">
        <v>80</v>
      </c>
      <c r="AY160" s="158" t="s">
        <v>125</v>
      </c>
    </row>
    <row r="161" spans="2:65" s="1" customFormat="1" ht="16.5" customHeight="1">
      <c r="B161" s="136"/>
      <c r="C161" s="137" t="s">
        <v>184</v>
      </c>
      <c r="D161" s="137" t="s">
        <v>127</v>
      </c>
      <c r="E161" s="138" t="s">
        <v>1722</v>
      </c>
      <c r="F161" s="139" t="s">
        <v>1723</v>
      </c>
      <c r="G161" s="140" t="s">
        <v>1549</v>
      </c>
      <c r="H161" s="141">
        <v>1</v>
      </c>
      <c r="I161" s="142"/>
      <c r="J161" s="143">
        <f>ROUND(I161*H161,2)</f>
        <v>0</v>
      </c>
      <c r="K161" s="139" t="s">
        <v>131</v>
      </c>
      <c r="L161" s="32"/>
      <c r="M161" s="144" t="s">
        <v>1</v>
      </c>
      <c r="N161" s="145" t="s">
        <v>37</v>
      </c>
      <c r="P161" s="146">
        <f>O161*H161</f>
        <v>0</v>
      </c>
      <c r="Q161" s="146">
        <v>0</v>
      </c>
      <c r="R161" s="146">
        <f>Q161*H161</f>
        <v>0</v>
      </c>
      <c r="S161" s="146">
        <v>0</v>
      </c>
      <c r="T161" s="147">
        <f>S161*H161</f>
        <v>0</v>
      </c>
      <c r="AR161" s="148" t="s">
        <v>1683</v>
      </c>
      <c r="AT161" s="148" t="s">
        <v>127</v>
      </c>
      <c r="AU161" s="148" t="s">
        <v>82</v>
      </c>
      <c r="AY161" s="17" t="s">
        <v>125</v>
      </c>
      <c r="BE161" s="149">
        <f>IF(N161="základní",J161,0)</f>
        <v>0</v>
      </c>
      <c r="BF161" s="149">
        <f>IF(N161="snížená",J161,0)</f>
        <v>0</v>
      </c>
      <c r="BG161" s="149">
        <f>IF(N161="zákl. přenesená",J161,0)</f>
        <v>0</v>
      </c>
      <c r="BH161" s="149">
        <f>IF(N161="sníž. přenesená",J161,0)</f>
        <v>0</v>
      </c>
      <c r="BI161" s="149">
        <f>IF(N161="nulová",J161,0)</f>
        <v>0</v>
      </c>
      <c r="BJ161" s="17" t="s">
        <v>80</v>
      </c>
      <c r="BK161" s="149">
        <f>ROUND(I161*H161,2)</f>
        <v>0</v>
      </c>
      <c r="BL161" s="17" t="s">
        <v>1683</v>
      </c>
      <c r="BM161" s="148" t="s">
        <v>1724</v>
      </c>
    </row>
    <row r="162" spans="2:65" s="1" customFormat="1">
      <c r="B162" s="32"/>
      <c r="D162" s="150" t="s">
        <v>134</v>
      </c>
      <c r="F162" s="151" t="s">
        <v>1718</v>
      </c>
      <c r="I162" s="152"/>
      <c r="L162" s="32"/>
      <c r="M162" s="153"/>
      <c r="T162" s="56"/>
      <c r="AT162" s="17" t="s">
        <v>134</v>
      </c>
      <c r="AU162" s="17" t="s">
        <v>82</v>
      </c>
    </row>
    <row r="163" spans="2:65" s="14" customFormat="1">
      <c r="B163" s="181"/>
      <c r="D163" s="150" t="s">
        <v>140</v>
      </c>
      <c r="E163" s="182" t="s">
        <v>1</v>
      </c>
      <c r="F163" s="183" t="s">
        <v>1725</v>
      </c>
      <c r="H163" s="182" t="s">
        <v>1</v>
      </c>
      <c r="I163" s="184"/>
      <c r="L163" s="181"/>
      <c r="M163" s="185"/>
      <c r="T163" s="186"/>
      <c r="AT163" s="182" t="s">
        <v>140</v>
      </c>
      <c r="AU163" s="182" t="s">
        <v>82</v>
      </c>
      <c r="AV163" s="14" t="s">
        <v>80</v>
      </c>
      <c r="AW163" s="14" t="s">
        <v>29</v>
      </c>
      <c r="AX163" s="14" t="s">
        <v>72</v>
      </c>
      <c r="AY163" s="182" t="s">
        <v>125</v>
      </c>
    </row>
    <row r="164" spans="2:65" s="14" customFormat="1" ht="22.5">
      <c r="B164" s="181"/>
      <c r="D164" s="150" t="s">
        <v>140</v>
      </c>
      <c r="E164" s="182" t="s">
        <v>1</v>
      </c>
      <c r="F164" s="183" t="s">
        <v>1726</v>
      </c>
      <c r="H164" s="182" t="s">
        <v>1</v>
      </c>
      <c r="I164" s="184"/>
      <c r="L164" s="181"/>
      <c r="M164" s="185"/>
      <c r="T164" s="186"/>
      <c r="AT164" s="182" t="s">
        <v>140</v>
      </c>
      <c r="AU164" s="182" t="s">
        <v>82</v>
      </c>
      <c r="AV164" s="14" t="s">
        <v>80</v>
      </c>
      <c r="AW164" s="14" t="s">
        <v>29</v>
      </c>
      <c r="AX164" s="14" t="s">
        <v>72</v>
      </c>
      <c r="AY164" s="182" t="s">
        <v>125</v>
      </c>
    </row>
    <row r="165" spans="2:65" s="12" customFormat="1">
      <c r="B165" s="157"/>
      <c r="D165" s="150" t="s">
        <v>140</v>
      </c>
      <c r="E165" s="158" t="s">
        <v>1</v>
      </c>
      <c r="F165" s="159" t="s">
        <v>80</v>
      </c>
      <c r="H165" s="160">
        <v>1</v>
      </c>
      <c r="I165" s="161"/>
      <c r="L165" s="157"/>
      <c r="M165" s="162"/>
      <c r="T165" s="163"/>
      <c r="AT165" s="158" t="s">
        <v>140</v>
      </c>
      <c r="AU165" s="158" t="s">
        <v>82</v>
      </c>
      <c r="AV165" s="12" t="s">
        <v>82</v>
      </c>
      <c r="AW165" s="12" t="s">
        <v>29</v>
      </c>
      <c r="AX165" s="12" t="s">
        <v>80</v>
      </c>
      <c r="AY165" s="158" t="s">
        <v>125</v>
      </c>
    </row>
    <row r="166" spans="2:65" s="1" customFormat="1" ht="16.5" customHeight="1">
      <c r="B166" s="136"/>
      <c r="C166" s="137" t="s">
        <v>191</v>
      </c>
      <c r="D166" s="137" t="s">
        <v>127</v>
      </c>
      <c r="E166" s="138" t="s">
        <v>1727</v>
      </c>
      <c r="F166" s="139" t="s">
        <v>1728</v>
      </c>
      <c r="G166" s="140" t="s">
        <v>1549</v>
      </c>
      <c r="H166" s="141">
        <v>1</v>
      </c>
      <c r="I166" s="142"/>
      <c r="J166" s="143">
        <f>ROUND(I166*H166,2)</f>
        <v>0</v>
      </c>
      <c r="K166" s="139" t="s">
        <v>131</v>
      </c>
      <c r="L166" s="32"/>
      <c r="M166" s="144" t="s">
        <v>1</v>
      </c>
      <c r="N166" s="145" t="s">
        <v>37</v>
      </c>
      <c r="P166" s="146">
        <f>O166*H166</f>
        <v>0</v>
      </c>
      <c r="Q166" s="146">
        <v>0</v>
      </c>
      <c r="R166" s="146">
        <f>Q166*H166</f>
        <v>0</v>
      </c>
      <c r="S166" s="146">
        <v>0</v>
      </c>
      <c r="T166" s="147">
        <f>S166*H166</f>
        <v>0</v>
      </c>
      <c r="AR166" s="148" t="s">
        <v>1683</v>
      </c>
      <c r="AT166" s="148" t="s">
        <v>127</v>
      </c>
      <c r="AU166" s="148" t="s">
        <v>82</v>
      </c>
      <c r="AY166" s="17" t="s">
        <v>125</v>
      </c>
      <c r="BE166" s="149">
        <f>IF(N166="základní",J166,0)</f>
        <v>0</v>
      </c>
      <c r="BF166" s="149">
        <f>IF(N166="snížená",J166,0)</f>
        <v>0</v>
      </c>
      <c r="BG166" s="149">
        <f>IF(N166="zákl. přenesená",J166,0)</f>
        <v>0</v>
      </c>
      <c r="BH166" s="149">
        <f>IF(N166="sníž. přenesená",J166,0)</f>
        <v>0</v>
      </c>
      <c r="BI166" s="149">
        <f>IF(N166="nulová",J166,0)</f>
        <v>0</v>
      </c>
      <c r="BJ166" s="17" t="s">
        <v>80</v>
      </c>
      <c r="BK166" s="149">
        <f>ROUND(I166*H166,2)</f>
        <v>0</v>
      </c>
      <c r="BL166" s="17" t="s">
        <v>1683</v>
      </c>
      <c r="BM166" s="148" t="s">
        <v>1729</v>
      </c>
    </row>
    <row r="167" spans="2:65" s="1" customFormat="1">
      <c r="B167" s="32"/>
      <c r="D167" s="150" t="s">
        <v>134</v>
      </c>
      <c r="F167" s="151" t="s">
        <v>1718</v>
      </c>
      <c r="I167" s="152"/>
      <c r="L167" s="32"/>
      <c r="M167" s="153"/>
      <c r="T167" s="56"/>
      <c r="AT167" s="17" t="s">
        <v>134</v>
      </c>
      <c r="AU167" s="17" t="s">
        <v>82</v>
      </c>
    </row>
    <row r="168" spans="2:65" s="14" customFormat="1">
      <c r="B168" s="181"/>
      <c r="D168" s="150" t="s">
        <v>140</v>
      </c>
      <c r="E168" s="182" t="s">
        <v>1</v>
      </c>
      <c r="F168" s="183" t="s">
        <v>1730</v>
      </c>
      <c r="H168" s="182" t="s">
        <v>1</v>
      </c>
      <c r="I168" s="184"/>
      <c r="L168" s="181"/>
      <c r="M168" s="185"/>
      <c r="T168" s="186"/>
      <c r="AT168" s="182" t="s">
        <v>140</v>
      </c>
      <c r="AU168" s="182" t="s">
        <v>82</v>
      </c>
      <c r="AV168" s="14" t="s">
        <v>80</v>
      </c>
      <c r="AW168" s="14" t="s">
        <v>29</v>
      </c>
      <c r="AX168" s="14" t="s">
        <v>72</v>
      </c>
      <c r="AY168" s="182" t="s">
        <v>125</v>
      </c>
    </row>
    <row r="169" spans="2:65" s="12" customFormat="1">
      <c r="B169" s="157"/>
      <c r="D169" s="150" t="s">
        <v>140</v>
      </c>
      <c r="E169" s="158" t="s">
        <v>1</v>
      </c>
      <c r="F169" s="159" t="s">
        <v>80</v>
      </c>
      <c r="H169" s="160">
        <v>1</v>
      </c>
      <c r="I169" s="161"/>
      <c r="L169" s="157"/>
      <c r="M169" s="162"/>
      <c r="T169" s="163"/>
      <c r="AT169" s="158" t="s">
        <v>140</v>
      </c>
      <c r="AU169" s="158" t="s">
        <v>82</v>
      </c>
      <c r="AV169" s="12" t="s">
        <v>82</v>
      </c>
      <c r="AW169" s="12" t="s">
        <v>29</v>
      </c>
      <c r="AX169" s="12" t="s">
        <v>80</v>
      </c>
      <c r="AY169" s="158" t="s">
        <v>125</v>
      </c>
    </row>
    <row r="170" spans="2:65" s="1" customFormat="1" ht="16.5" customHeight="1">
      <c r="B170" s="136"/>
      <c r="C170" s="137" t="s">
        <v>200</v>
      </c>
      <c r="D170" s="137" t="s">
        <v>127</v>
      </c>
      <c r="E170" s="138" t="s">
        <v>1731</v>
      </c>
      <c r="F170" s="139" t="s">
        <v>1732</v>
      </c>
      <c r="G170" s="140" t="s">
        <v>1549</v>
      </c>
      <c r="H170" s="141">
        <v>1</v>
      </c>
      <c r="I170" s="142"/>
      <c r="J170" s="143">
        <f>ROUND(I170*H170,2)</f>
        <v>0</v>
      </c>
      <c r="K170" s="139" t="s">
        <v>131</v>
      </c>
      <c r="L170" s="32"/>
      <c r="M170" s="144" t="s">
        <v>1</v>
      </c>
      <c r="N170" s="145" t="s">
        <v>37</v>
      </c>
      <c r="P170" s="146">
        <f>O170*H170</f>
        <v>0</v>
      </c>
      <c r="Q170" s="146">
        <v>0</v>
      </c>
      <c r="R170" s="146">
        <f>Q170*H170</f>
        <v>0</v>
      </c>
      <c r="S170" s="146">
        <v>0</v>
      </c>
      <c r="T170" s="147">
        <f>S170*H170</f>
        <v>0</v>
      </c>
      <c r="AR170" s="148" t="s">
        <v>1683</v>
      </c>
      <c r="AT170" s="148" t="s">
        <v>127</v>
      </c>
      <c r="AU170" s="148" t="s">
        <v>82</v>
      </c>
      <c r="AY170" s="17" t="s">
        <v>125</v>
      </c>
      <c r="BE170" s="149">
        <f>IF(N170="základní",J170,0)</f>
        <v>0</v>
      </c>
      <c r="BF170" s="149">
        <f>IF(N170="snížená",J170,0)</f>
        <v>0</v>
      </c>
      <c r="BG170" s="149">
        <f>IF(N170="zákl. přenesená",J170,0)</f>
        <v>0</v>
      </c>
      <c r="BH170" s="149">
        <f>IF(N170="sníž. přenesená",J170,0)</f>
        <v>0</v>
      </c>
      <c r="BI170" s="149">
        <f>IF(N170="nulová",J170,0)</f>
        <v>0</v>
      </c>
      <c r="BJ170" s="17" t="s">
        <v>80</v>
      </c>
      <c r="BK170" s="149">
        <f>ROUND(I170*H170,2)</f>
        <v>0</v>
      </c>
      <c r="BL170" s="17" t="s">
        <v>1683</v>
      </c>
      <c r="BM170" s="148" t="s">
        <v>1733</v>
      </c>
    </row>
    <row r="171" spans="2:65" s="1" customFormat="1">
      <c r="B171" s="32"/>
      <c r="D171" s="150" t="s">
        <v>134</v>
      </c>
      <c r="F171" s="151" t="s">
        <v>1718</v>
      </c>
      <c r="I171" s="152"/>
      <c r="L171" s="32"/>
      <c r="M171" s="153"/>
      <c r="T171" s="56"/>
      <c r="AT171" s="17" t="s">
        <v>134</v>
      </c>
      <c r="AU171" s="17" t="s">
        <v>82</v>
      </c>
    </row>
    <row r="172" spans="2:65" s="14" customFormat="1" ht="22.5">
      <c r="B172" s="181"/>
      <c r="D172" s="150" t="s">
        <v>140</v>
      </c>
      <c r="E172" s="182" t="s">
        <v>1</v>
      </c>
      <c r="F172" s="183" t="s">
        <v>1734</v>
      </c>
      <c r="H172" s="182" t="s">
        <v>1</v>
      </c>
      <c r="I172" s="184"/>
      <c r="L172" s="181"/>
      <c r="M172" s="185"/>
      <c r="T172" s="186"/>
      <c r="AT172" s="182" t="s">
        <v>140</v>
      </c>
      <c r="AU172" s="182" t="s">
        <v>82</v>
      </c>
      <c r="AV172" s="14" t="s">
        <v>80</v>
      </c>
      <c r="AW172" s="14" t="s">
        <v>29</v>
      </c>
      <c r="AX172" s="14" t="s">
        <v>72</v>
      </c>
      <c r="AY172" s="182" t="s">
        <v>125</v>
      </c>
    </row>
    <row r="173" spans="2:65" s="14" customFormat="1">
      <c r="B173" s="181"/>
      <c r="D173" s="150" t="s">
        <v>140</v>
      </c>
      <c r="E173" s="182" t="s">
        <v>1</v>
      </c>
      <c r="F173" s="183" t="s">
        <v>1735</v>
      </c>
      <c r="H173" s="182" t="s">
        <v>1</v>
      </c>
      <c r="I173" s="184"/>
      <c r="L173" s="181"/>
      <c r="M173" s="185"/>
      <c r="T173" s="186"/>
      <c r="AT173" s="182" t="s">
        <v>140</v>
      </c>
      <c r="AU173" s="182" t="s">
        <v>82</v>
      </c>
      <c r="AV173" s="14" t="s">
        <v>80</v>
      </c>
      <c r="AW173" s="14" t="s">
        <v>29</v>
      </c>
      <c r="AX173" s="14" t="s">
        <v>72</v>
      </c>
      <c r="AY173" s="182" t="s">
        <v>125</v>
      </c>
    </row>
    <row r="174" spans="2:65" s="12" customFormat="1">
      <c r="B174" s="157"/>
      <c r="D174" s="150" t="s">
        <v>140</v>
      </c>
      <c r="E174" s="158" t="s">
        <v>1</v>
      </c>
      <c r="F174" s="159" t="s">
        <v>80</v>
      </c>
      <c r="H174" s="160">
        <v>1</v>
      </c>
      <c r="I174" s="161"/>
      <c r="L174" s="157"/>
      <c r="M174" s="162"/>
      <c r="T174" s="163"/>
      <c r="AT174" s="158" t="s">
        <v>140</v>
      </c>
      <c r="AU174" s="158" t="s">
        <v>82</v>
      </c>
      <c r="AV174" s="12" t="s">
        <v>82</v>
      </c>
      <c r="AW174" s="12" t="s">
        <v>29</v>
      </c>
      <c r="AX174" s="12" t="s">
        <v>80</v>
      </c>
      <c r="AY174" s="158" t="s">
        <v>125</v>
      </c>
    </row>
    <row r="175" spans="2:65" s="1" customFormat="1" ht="16.5" customHeight="1">
      <c r="B175" s="136"/>
      <c r="C175" s="137" t="s">
        <v>209</v>
      </c>
      <c r="D175" s="137" t="s">
        <v>127</v>
      </c>
      <c r="E175" s="138" t="s">
        <v>1736</v>
      </c>
      <c r="F175" s="139" t="s">
        <v>1737</v>
      </c>
      <c r="G175" s="140" t="s">
        <v>1549</v>
      </c>
      <c r="H175" s="141">
        <v>1</v>
      </c>
      <c r="I175" s="142"/>
      <c r="J175" s="143">
        <f>ROUND(I175*H175,2)</f>
        <v>0</v>
      </c>
      <c r="K175" s="139" t="s">
        <v>131</v>
      </c>
      <c r="L175" s="32"/>
      <c r="M175" s="144" t="s">
        <v>1</v>
      </c>
      <c r="N175" s="145" t="s">
        <v>37</v>
      </c>
      <c r="P175" s="146">
        <f>O175*H175</f>
        <v>0</v>
      </c>
      <c r="Q175" s="146">
        <v>0</v>
      </c>
      <c r="R175" s="146">
        <f>Q175*H175</f>
        <v>0</v>
      </c>
      <c r="S175" s="146">
        <v>0</v>
      </c>
      <c r="T175" s="147">
        <f>S175*H175</f>
        <v>0</v>
      </c>
      <c r="AR175" s="148" t="s">
        <v>1683</v>
      </c>
      <c r="AT175" s="148" t="s">
        <v>127</v>
      </c>
      <c r="AU175" s="148" t="s">
        <v>82</v>
      </c>
      <c r="AY175" s="17" t="s">
        <v>125</v>
      </c>
      <c r="BE175" s="149">
        <f>IF(N175="základní",J175,0)</f>
        <v>0</v>
      </c>
      <c r="BF175" s="149">
        <f>IF(N175="snížená",J175,0)</f>
        <v>0</v>
      </c>
      <c r="BG175" s="149">
        <f>IF(N175="zákl. přenesená",J175,0)</f>
        <v>0</v>
      </c>
      <c r="BH175" s="149">
        <f>IF(N175="sníž. přenesená",J175,0)</f>
        <v>0</v>
      </c>
      <c r="BI175" s="149">
        <f>IF(N175="nulová",J175,0)</f>
        <v>0</v>
      </c>
      <c r="BJ175" s="17" t="s">
        <v>80</v>
      </c>
      <c r="BK175" s="149">
        <f>ROUND(I175*H175,2)</f>
        <v>0</v>
      </c>
      <c r="BL175" s="17" t="s">
        <v>1683</v>
      </c>
      <c r="BM175" s="148" t="s">
        <v>1738</v>
      </c>
    </row>
    <row r="176" spans="2:65" s="1" customFormat="1">
      <c r="B176" s="32"/>
      <c r="D176" s="150" t="s">
        <v>134</v>
      </c>
      <c r="F176" s="151" t="s">
        <v>1718</v>
      </c>
      <c r="I176" s="152"/>
      <c r="L176" s="32"/>
      <c r="M176" s="153"/>
      <c r="T176" s="56"/>
      <c r="AT176" s="17" t="s">
        <v>134</v>
      </c>
      <c r="AU176" s="17" t="s">
        <v>82</v>
      </c>
    </row>
    <row r="177" spans="2:65" s="14" customFormat="1" ht="22.5">
      <c r="B177" s="181"/>
      <c r="D177" s="150" t="s">
        <v>140</v>
      </c>
      <c r="E177" s="182" t="s">
        <v>1</v>
      </c>
      <c r="F177" s="183" t="s">
        <v>1739</v>
      </c>
      <c r="H177" s="182" t="s">
        <v>1</v>
      </c>
      <c r="I177" s="184"/>
      <c r="L177" s="181"/>
      <c r="M177" s="185"/>
      <c r="T177" s="186"/>
      <c r="AT177" s="182" t="s">
        <v>140</v>
      </c>
      <c r="AU177" s="182" t="s">
        <v>82</v>
      </c>
      <c r="AV177" s="14" t="s">
        <v>80</v>
      </c>
      <c r="AW177" s="14" t="s">
        <v>29</v>
      </c>
      <c r="AX177" s="14" t="s">
        <v>72</v>
      </c>
      <c r="AY177" s="182" t="s">
        <v>125</v>
      </c>
    </row>
    <row r="178" spans="2:65" s="14" customFormat="1">
      <c r="B178" s="181"/>
      <c r="D178" s="150" t="s">
        <v>140</v>
      </c>
      <c r="E178" s="182" t="s">
        <v>1</v>
      </c>
      <c r="F178" s="183" t="s">
        <v>1740</v>
      </c>
      <c r="H178" s="182" t="s">
        <v>1</v>
      </c>
      <c r="I178" s="184"/>
      <c r="L178" s="181"/>
      <c r="M178" s="185"/>
      <c r="T178" s="186"/>
      <c r="AT178" s="182" t="s">
        <v>140</v>
      </c>
      <c r="AU178" s="182" t="s">
        <v>82</v>
      </c>
      <c r="AV178" s="14" t="s">
        <v>80</v>
      </c>
      <c r="AW178" s="14" t="s">
        <v>29</v>
      </c>
      <c r="AX178" s="14" t="s">
        <v>72</v>
      </c>
      <c r="AY178" s="182" t="s">
        <v>125</v>
      </c>
    </row>
    <row r="179" spans="2:65" s="12" customFormat="1">
      <c r="B179" s="157"/>
      <c r="D179" s="150" t="s">
        <v>140</v>
      </c>
      <c r="E179" s="158" t="s">
        <v>1</v>
      </c>
      <c r="F179" s="159" t="s">
        <v>80</v>
      </c>
      <c r="H179" s="160">
        <v>1</v>
      </c>
      <c r="I179" s="161"/>
      <c r="L179" s="157"/>
      <c r="M179" s="162"/>
      <c r="T179" s="163"/>
      <c r="AT179" s="158" t="s">
        <v>140</v>
      </c>
      <c r="AU179" s="158" t="s">
        <v>82</v>
      </c>
      <c r="AV179" s="12" t="s">
        <v>82</v>
      </c>
      <c r="AW179" s="12" t="s">
        <v>29</v>
      </c>
      <c r="AX179" s="12" t="s">
        <v>80</v>
      </c>
      <c r="AY179" s="158" t="s">
        <v>125</v>
      </c>
    </row>
    <row r="180" spans="2:65" s="1" customFormat="1" ht="16.5" customHeight="1">
      <c r="B180" s="136"/>
      <c r="C180" s="137" t="s">
        <v>216</v>
      </c>
      <c r="D180" s="137" t="s">
        <v>127</v>
      </c>
      <c r="E180" s="138" t="s">
        <v>1741</v>
      </c>
      <c r="F180" s="139" t="s">
        <v>1742</v>
      </c>
      <c r="G180" s="140" t="s">
        <v>1549</v>
      </c>
      <c r="H180" s="141">
        <v>1</v>
      </c>
      <c r="I180" s="142"/>
      <c r="J180" s="143">
        <f>ROUND(I180*H180,2)</f>
        <v>0</v>
      </c>
      <c r="K180" s="139" t="s">
        <v>131</v>
      </c>
      <c r="L180" s="32"/>
      <c r="M180" s="144" t="s">
        <v>1</v>
      </c>
      <c r="N180" s="145" t="s">
        <v>37</v>
      </c>
      <c r="P180" s="146">
        <f>O180*H180</f>
        <v>0</v>
      </c>
      <c r="Q180" s="146">
        <v>0</v>
      </c>
      <c r="R180" s="146">
        <f>Q180*H180</f>
        <v>0</v>
      </c>
      <c r="S180" s="146">
        <v>0</v>
      </c>
      <c r="T180" s="147">
        <f>S180*H180</f>
        <v>0</v>
      </c>
      <c r="AR180" s="148" t="s">
        <v>1683</v>
      </c>
      <c r="AT180" s="148" t="s">
        <v>127</v>
      </c>
      <c r="AU180" s="148" t="s">
        <v>82</v>
      </c>
      <c r="AY180" s="17" t="s">
        <v>125</v>
      </c>
      <c r="BE180" s="149">
        <f>IF(N180="základní",J180,0)</f>
        <v>0</v>
      </c>
      <c r="BF180" s="149">
        <f>IF(N180="snížená",J180,0)</f>
        <v>0</v>
      </c>
      <c r="BG180" s="149">
        <f>IF(N180="zákl. přenesená",J180,0)</f>
        <v>0</v>
      </c>
      <c r="BH180" s="149">
        <f>IF(N180="sníž. přenesená",J180,0)</f>
        <v>0</v>
      </c>
      <c r="BI180" s="149">
        <f>IF(N180="nulová",J180,0)</f>
        <v>0</v>
      </c>
      <c r="BJ180" s="17" t="s">
        <v>80</v>
      </c>
      <c r="BK180" s="149">
        <f>ROUND(I180*H180,2)</f>
        <v>0</v>
      </c>
      <c r="BL180" s="17" t="s">
        <v>1683</v>
      </c>
      <c r="BM180" s="148" t="s">
        <v>1743</v>
      </c>
    </row>
    <row r="181" spans="2:65" s="1" customFormat="1">
      <c r="B181" s="32"/>
      <c r="D181" s="150" t="s">
        <v>134</v>
      </c>
      <c r="F181" s="151" t="s">
        <v>1718</v>
      </c>
      <c r="I181" s="152"/>
      <c r="L181" s="32"/>
      <c r="M181" s="153"/>
      <c r="T181" s="56"/>
      <c r="AT181" s="17" t="s">
        <v>134</v>
      </c>
      <c r="AU181" s="17" t="s">
        <v>82</v>
      </c>
    </row>
    <row r="182" spans="2:65" s="14" customFormat="1">
      <c r="B182" s="181"/>
      <c r="D182" s="150" t="s">
        <v>140</v>
      </c>
      <c r="E182" s="182" t="s">
        <v>1</v>
      </c>
      <c r="F182" s="183" t="s">
        <v>1744</v>
      </c>
      <c r="H182" s="182" t="s">
        <v>1</v>
      </c>
      <c r="I182" s="184"/>
      <c r="L182" s="181"/>
      <c r="M182" s="185"/>
      <c r="T182" s="186"/>
      <c r="AT182" s="182" t="s">
        <v>140</v>
      </c>
      <c r="AU182" s="182" t="s">
        <v>82</v>
      </c>
      <c r="AV182" s="14" t="s">
        <v>80</v>
      </c>
      <c r="AW182" s="14" t="s">
        <v>29</v>
      </c>
      <c r="AX182" s="14" t="s">
        <v>72</v>
      </c>
      <c r="AY182" s="182" t="s">
        <v>125</v>
      </c>
    </row>
    <row r="183" spans="2:65" s="14" customFormat="1">
      <c r="B183" s="181"/>
      <c r="D183" s="150" t="s">
        <v>140</v>
      </c>
      <c r="E183" s="182" t="s">
        <v>1</v>
      </c>
      <c r="F183" s="183" t="s">
        <v>1745</v>
      </c>
      <c r="H183" s="182" t="s">
        <v>1</v>
      </c>
      <c r="I183" s="184"/>
      <c r="L183" s="181"/>
      <c r="M183" s="185"/>
      <c r="T183" s="186"/>
      <c r="AT183" s="182" t="s">
        <v>140</v>
      </c>
      <c r="AU183" s="182" t="s">
        <v>82</v>
      </c>
      <c r="AV183" s="14" t="s">
        <v>80</v>
      </c>
      <c r="AW183" s="14" t="s">
        <v>29</v>
      </c>
      <c r="AX183" s="14" t="s">
        <v>72</v>
      </c>
      <c r="AY183" s="182" t="s">
        <v>125</v>
      </c>
    </row>
    <row r="184" spans="2:65" s="14" customFormat="1">
      <c r="B184" s="181"/>
      <c r="D184" s="150" t="s">
        <v>140</v>
      </c>
      <c r="E184" s="182" t="s">
        <v>1</v>
      </c>
      <c r="F184" s="183" t="s">
        <v>1746</v>
      </c>
      <c r="H184" s="182" t="s">
        <v>1</v>
      </c>
      <c r="I184" s="184"/>
      <c r="L184" s="181"/>
      <c r="M184" s="185"/>
      <c r="T184" s="186"/>
      <c r="AT184" s="182" t="s">
        <v>140</v>
      </c>
      <c r="AU184" s="182" t="s">
        <v>82</v>
      </c>
      <c r="AV184" s="14" t="s">
        <v>80</v>
      </c>
      <c r="AW184" s="14" t="s">
        <v>29</v>
      </c>
      <c r="AX184" s="14" t="s">
        <v>72</v>
      </c>
      <c r="AY184" s="182" t="s">
        <v>125</v>
      </c>
    </row>
    <row r="185" spans="2:65" s="14" customFormat="1">
      <c r="B185" s="181"/>
      <c r="D185" s="150" t="s">
        <v>140</v>
      </c>
      <c r="E185" s="182" t="s">
        <v>1</v>
      </c>
      <c r="F185" s="183" t="s">
        <v>1747</v>
      </c>
      <c r="H185" s="182" t="s">
        <v>1</v>
      </c>
      <c r="I185" s="184"/>
      <c r="L185" s="181"/>
      <c r="M185" s="185"/>
      <c r="T185" s="186"/>
      <c r="AT185" s="182" t="s">
        <v>140</v>
      </c>
      <c r="AU185" s="182" t="s">
        <v>82</v>
      </c>
      <c r="AV185" s="14" t="s">
        <v>80</v>
      </c>
      <c r="AW185" s="14" t="s">
        <v>29</v>
      </c>
      <c r="AX185" s="14" t="s">
        <v>72</v>
      </c>
      <c r="AY185" s="182" t="s">
        <v>125</v>
      </c>
    </row>
    <row r="186" spans="2:65" s="14" customFormat="1">
      <c r="B186" s="181"/>
      <c r="D186" s="150" t="s">
        <v>140</v>
      </c>
      <c r="E186" s="182" t="s">
        <v>1</v>
      </c>
      <c r="F186" s="183" t="s">
        <v>1748</v>
      </c>
      <c r="H186" s="182" t="s">
        <v>1</v>
      </c>
      <c r="I186" s="184"/>
      <c r="L186" s="181"/>
      <c r="M186" s="185"/>
      <c r="T186" s="186"/>
      <c r="AT186" s="182" t="s">
        <v>140</v>
      </c>
      <c r="AU186" s="182" t="s">
        <v>82</v>
      </c>
      <c r="AV186" s="14" t="s">
        <v>80</v>
      </c>
      <c r="AW186" s="14" t="s">
        <v>29</v>
      </c>
      <c r="AX186" s="14" t="s">
        <v>72</v>
      </c>
      <c r="AY186" s="182" t="s">
        <v>125</v>
      </c>
    </row>
    <row r="187" spans="2:65" s="14" customFormat="1">
      <c r="B187" s="181"/>
      <c r="D187" s="150" t="s">
        <v>140</v>
      </c>
      <c r="E187" s="182" t="s">
        <v>1</v>
      </c>
      <c r="F187" s="183" t="s">
        <v>1749</v>
      </c>
      <c r="H187" s="182" t="s">
        <v>1</v>
      </c>
      <c r="I187" s="184"/>
      <c r="L187" s="181"/>
      <c r="M187" s="185"/>
      <c r="T187" s="186"/>
      <c r="AT187" s="182" t="s">
        <v>140</v>
      </c>
      <c r="AU187" s="182" t="s">
        <v>82</v>
      </c>
      <c r="AV187" s="14" t="s">
        <v>80</v>
      </c>
      <c r="AW187" s="14" t="s">
        <v>29</v>
      </c>
      <c r="AX187" s="14" t="s">
        <v>72</v>
      </c>
      <c r="AY187" s="182" t="s">
        <v>125</v>
      </c>
    </row>
    <row r="188" spans="2:65" s="12" customFormat="1">
      <c r="B188" s="157"/>
      <c r="D188" s="150" t="s">
        <v>140</v>
      </c>
      <c r="E188" s="158" t="s">
        <v>1</v>
      </c>
      <c r="F188" s="159" t="s">
        <v>80</v>
      </c>
      <c r="H188" s="160">
        <v>1</v>
      </c>
      <c r="I188" s="161"/>
      <c r="L188" s="157"/>
      <c r="M188" s="162"/>
      <c r="T188" s="163"/>
      <c r="AT188" s="158" t="s">
        <v>140</v>
      </c>
      <c r="AU188" s="158" t="s">
        <v>82</v>
      </c>
      <c r="AV188" s="12" t="s">
        <v>82</v>
      </c>
      <c r="AW188" s="12" t="s">
        <v>29</v>
      </c>
      <c r="AX188" s="12" t="s">
        <v>80</v>
      </c>
      <c r="AY188" s="158" t="s">
        <v>125</v>
      </c>
    </row>
    <row r="189" spans="2:65" s="1" customFormat="1" ht="16.5" customHeight="1">
      <c r="B189" s="136"/>
      <c r="C189" s="137" t="s">
        <v>222</v>
      </c>
      <c r="D189" s="137" t="s">
        <v>127</v>
      </c>
      <c r="E189" s="138" t="s">
        <v>1750</v>
      </c>
      <c r="F189" s="139" t="s">
        <v>970</v>
      </c>
      <c r="G189" s="140" t="s">
        <v>1549</v>
      </c>
      <c r="H189" s="141">
        <v>1</v>
      </c>
      <c r="I189" s="142"/>
      <c r="J189" s="143">
        <f>ROUND(I189*H189,2)</f>
        <v>0</v>
      </c>
      <c r="K189" s="139" t="s">
        <v>131</v>
      </c>
      <c r="L189" s="32"/>
      <c r="M189" s="144" t="s">
        <v>1</v>
      </c>
      <c r="N189" s="145" t="s">
        <v>37</v>
      </c>
      <c r="P189" s="146">
        <f>O189*H189</f>
        <v>0</v>
      </c>
      <c r="Q189" s="146">
        <v>0</v>
      </c>
      <c r="R189" s="146">
        <f>Q189*H189</f>
        <v>0</v>
      </c>
      <c r="S189" s="146">
        <v>0</v>
      </c>
      <c r="T189" s="147">
        <f>S189*H189</f>
        <v>0</v>
      </c>
      <c r="AR189" s="148" t="s">
        <v>1683</v>
      </c>
      <c r="AT189" s="148" t="s">
        <v>127</v>
      </c>
      <c r="AU189" s="148" t="s">
        <v>82</v>
      </c>
      <c r="AY189" s="17" t="s">
        <v>125</v>
      </c>
      <c r="BE189" s="149">
        <f>IF(N189="základní",J189,0)</f>
        <v>0</v>
      </c>
      <c r="BF189" s="149">
        <f>IF(N189="snížená",J189,0)</f>
        <v>0</v>
      </c>
      <c r="BG189" s="149">
        <f>IF(N189="zákl. přenesená",J189,0)</f>
        <v>0</v>
      </c>
      <c r="BH189" s="149">
        <f>IF(N189="sníž. přenesená",J189,0)</f>
        <v>0</v>
      </c>
      <c r="BI189" s="149">
        <f>IF(N189="nulová",J189,0)</f>
        <v>0</v>
      </c>
      <c r="BJ189" s="17" t="s">
        <v>80</v>
      </c>
      <c r="BK189" s="149">
        <f>ROUND(I189*H189,2)</f>
        <v>0</v>
      </c>
      <c r="BL189" s="17" t="s">
        <v>1683</v>
      </c>
      <c r="BM189" s="148" t="s">
        <v>1751</v>
      </c>
    </row>
    <row r="190" spans="2:65" s="1" customFormat="1">
      <c r="B190" s="32"/>
      <c r="D190" s="150" t="s">
        <v>134</v>
      </c>
      <c r="F190" s="151" t="s">
        <v>1718</v>
      </c>
      <c r="I190" s="152"/>
      <c r="L190" s="32"/>
      <c r="M190" s="153"/>
      <c r="T190" s="56"/>
      <c r="AT190" s="17" t="s">
        <v>134</v>
      </c>
      <c r="AU190" s="17" t="s">
        <v>82</v>
      </c>
    </row>
    <row r="191" spans="2:65" s="14" customFormat="1" ht="22.5">
      <c r="B191" s="181"/>
      <c r="D191" s="150" t="s">
        <v>140</v>
      </c>
      <c r="E191" s="182" t="s">
        <v>1</v>
      </c>
      <c r="F191" s="183" t="s">
        <v>1752</v>
      </c>
      <c r="H191" s="182" t="s">
        <v>1</v>
      </c>
      <c r="I191" s="184"/>
      <c r="L191" s="181"/>
      <c r="M191" s="185"/>
      <c r="T191" s="186"/>
      <c r="AT191" s="182" t="s">
        <v>140</v>
      </c>
      <c r="AU191" s="182" t="s">
        <v>82</v>
      </c>
      <c r="AV191" s="14" t="s">
        <v>80</v>
      </c>
      <c r="AW191" s="14" t="s">
        <v>29</v>
      </c>
      <c r="AX191" s="14" t="s">
        <v>72</v>
      </c>
      <c r="AY191" s="182" t="s">
        <v>125</v>
      </c>
    </row>
    <row r="192" spans="2:65" s="12" customFormat="1">
      <c r="B192" s="157"/>
      <c r="D192" s="150" t="s">
        <v>140</v>
      </c>
      <c r="E192" s="158" t="s">
        <v>1</v>
      </c>
      <c r="F192" s="159" t="s">
        <v>80</v>
      </c>
      <c r="H192" s="160">
        <v>1</v>
      </c>
      <c r="I192" s="161"/>
      <c r="L192" s="157"/>
      <c r="M192" s="162"/>
      <c r="T192" s="163"/>
      <c r="AT192" s="158" t="s">
        <v>140</v>
      </c>
      <c r="AU192" s="158" t="s">
        <v>82</v>
      </c>
      <c r="AV192" s="12" t="s">
        <v>82</v>
      </c>
      <c r="AW192" s="12" t="s">
        <v>29</v>
      </c>
      <c r="AX192" s="12" t="s">
        <v>80</v>
      </c>
      <c r="AY192" s="158" t="s">
        <v>125</v>
      </c>
    </row>
    <row r="193" spans="2:65" s="1" customFormat="1" ht="16.5" customHeight="1">
      <c r="B193" s="136"/>
      <c r="C193" s="137" t="s">
        <v>230</v>
      </c>
      <c r="D193" s="137" t="s">
        <v>127</v>
      </c>
      <c r="E193" s="138" t="s">
        <v>1753</v>
      </c>
      <c r="F193" s="139" t="s">
        <v>1754</v>
      </c>
      <c r="G193" s="140" t="s">
        <v>1549</v>
      </c>
      <c r="H193" s="141">
        <v>2</v>
      </c>
      <c r="I193" s="142"/>
      <c r="J193" s="143">
        <f>ROUND(I193*H193,2)</f>
        <v>0</v>
      </c>
      <c r="K193" s="139" t="s">
        <v>131</v>
      </c>
      <c r="L193" s="32"/>
      <c r="M193" s="144" t="s">
        <v>1</v>
      </c>
      <c r="N193" s="145" t="s">
        <v>37</v>
      </c>
      <c r="P193" s="146">
        <f>O193*H193</f>
        <v>0</v>
      </c>
      <c r="Q193" s="146">
        <v>0</v>
      </c>
      <c r="R193" s="146">
        <f>Q193*H193</f>
        <v>0</v>
      </c>
      <c r="S193" s="146">
        <v>0</v>
      </c>
      <c r="T193" s="147">
        <f>S193*H193</f>
        <v>0</v>
      </c>
      <c r="AR193" s="148" t="s">
        <v>1683</v>
      </c>
      <c r="AT193" s="148" t="s">
        <v>127</v>
      </c>
      <c r="AU193" s="148" t="s">
        <v>82</v>
      </c>
      <c r="AY193" s="17" t="s">
        <v>125</v>
      </c>
      <c r="BE193" s="149">
        <f>IF(N193="základní",J193,0)</f>
        <v>0</v>
      </c>
      <c r="BF193" s="149">
        <f>IF(N193="snížená",J193,0)</f>
        <v>0</v>
      </c>
      <c r="BG193" s="149">
        <f>IF(N193="zákl. přenesená",J193,0)</f>
        <v>0</v>
      </c>
      <c r="BH193" s="149">
        <f>IF(N193="sníž. přenesená",J193,0)</f>
        <v>0</v>
      </c>
      <c r="BI193" s="149">
        <f>IF(N193="nulová",J193,0)</f>
        <v>0</v>
      </c>
      <c r="BJ193" s="17" t="s">
        <v>80</v>
      </c>
      <c r="BK193" s="149">
        <f>ROUND(I193*H193,2)</f>
        <v>0</v>
      </c>
      <c r="BL193" s="17" t="s">
        <v>1683</v>
      </c>
      <c r="BM193" s="148" t="s">
        <v>1755</v>
      </c>
    </row>
    <row r="194" spans="2:65" s="1" customFormat="1">
      <c r="B194" s="32"/>
      <c r="D194" s="150" t="s">
        <v>134</v>
      </c>
      <c r="F194" s="151" t="s">
        <v>1718</v>
      </c>
      <c r="I194" s="152"/>
      <c r="L194" s="32"/>
      <c r="M194" s="153"/>
      <c r="T194" s="56"/>
      <c r="AT194" s="17" t="s">
        <v>134</v>
      </c>
      <c r="AU194" s="17" t="s">
        <v>82</v>
      </c>
    </row>
    <row r="195" spans="2:65" s="14" customFormat="1">
      <c r="B195" s="181"/>
      <c r="D195" s="150" t="s">
        <v>140</v>
      </c>
      <c r="E195" s="182" t="s">
        <v>1</v>
      </c>
      <c r="F195" s="183" t="s">
        <v>1756</v>
      </c>
      <c r="H195" s="182" t="s">
        <v>1</v>
      </c>
      <c r="I195" s="184"/>
      <c r="L195" s="181"/>
      <c r="M195" s="185"/>
      <c r="T195" s="186"/>
      <c r="AT195" s="182" t="s">
        <v>140</v>
      </c>
      <c r="AU195" s="182" t="s">
        <v>82</v>
      </c>
      <c r="AV195" s="14" t="s">
        <v>80</v>
      </c>
      <c r="AW195" s="14" t="s">
        <v>29</v>
      </c>
      <c r="AX195" s="14" t="s">
        <v>72</v>
      </c>
      <c r="AY195" s="182" t="s">
        <v>125</v>
      </c>
    </row>
    <row r="196" spans="2:65" s="14" customFormat="1">
      <c r="B196" s="181"/>
      <c r="D196" s="150" t="s">
        <v>140</v>
      </c>
      <c r="E196" s="182" t="s">
        <v>1</v>
      </c>
      <c r="F196" s="183" t="s">
        <v>1757</v>
      </c>
      <c r="H196" s="182" t="s">
        <v>1</v>
      </c>
      <c r="I196" s="184"/>
      <c r="L196" s="181"/>
      <c r="M196" s="185"/>
      <c r="T196" s="186"/>
      <c r="AT196" s="182" t="s">
        <v>140</v>
      </c>
      <c r="AU196" s="182" t="s">
        <v>82</v>
      </c>
      <c r="AV196" s="14" t="s">
        <v>80</v>
      </c>
      <c r="AW196" s="14" t="s">
        <v>29</v>
      </c>
      <c r="AX196" s="14" t="s">
        <v>72</v>
      </c>
      <c r="AY196" s="182" t="s">
        <v>125</v>
      </c>
    </row>
    <row r="197" spans="2:65" s="12" customFormat="1">
      <c r="B197" s="157"/>
      <c r="D197" s="150" t="s">
        <v>140</v>
      </c>
      <c r="E197" s="158" t="s">
        <v>1</v>
      </c>
      <c r="F197" s="159" t="s">
        <v>82</v>
      </c>
      <c r="H197" s="160">
        <v>2</v>
      </c>
      <c r="I197" s="161"/>
      <c r="L197" s="157"/>
      <c r="M197" s="162"/>
      <c r="T197" s="163"/>
      <c r="AT197" s="158" t="s">
        <v>140</v>
      </c>
      <c r="AU197" s="158" t="s">
        <v>82</v>
      </c>
      <c r="AV197" s="12" t="s">
        <v>82</v>
      </c>
      <c r="AW197" s="12" t="s">
        <v>29</v>
      </c>
      <c r="AX197" s="12" t="s">
        <v>80</v>
      </c>
      <c r="AY197" s="158" t="s">
        <v>125</v>
      </c>
    </row>
    <row r="198" spans="2:65" s="1" customFormat="1" ht="16.5" customHeight="1">
      <c r="B198" s="136"/>
      <c r="C198" s="137" t="s">
        <v>238</v>
      </c>
      <c r="D198" s="137" t="s">
        <v>127</v>
      </c>
      <c r="E198" s="138" t="s">
        <v>1758</v>
      </c>
      <c r="F198" s="139" t="s">
        <v>1759</v>
      </c>
      <c r="G198" s="140" t="s">
        <v>1549</v>
      </c>
      <c r="H198" s="141">
        <v>3</v>
      </c>
      <c r="I198" s="142"/>
      <c r="J198" s="143">
        <f>ROUND(I198*H198,2)</f>
        <v>0</v>
      </c>
      <c r="K198" s="139" t="s">
        <v>131</v>
      </c>
      <c r="L198" s="32"/>
      <c r="M198" s="144" t="s">
        <v>1</v>
      </c>
      <c r="N198" s="145" t="s">
        <v>37</v>
      </c>
      <c r="P198" s="146">
        <f>O198*H198</f>
        <v>0</v>
      </c>
      <c r="Q198" s="146">
        <v>0</v>
      </c>
      <c r="R198" s="146">
        <f>Q198*H198</f>
        <v>0</v>
      </c>
      <c r="S198" s="146">
        <v>0</v>
      </c>
      <c r="T198" s="147">
        <f>S198*H198</f>
        <v>0</v>
      </c>
      <c r="AR198" s="148" t="s">
        <v>1683</v>
      </c>
      <c r="AT198" s="148" t="s">
        <v>127</v>
      </c>
      <c r="AU198" s="148" t="s">
        <v>82</v>
      </c>
      <c r="AY198" s="17" t="s">
        <v>125</v>
      </c>
      <c r="BE198" s="149">
        <f>IF(N198="základní",J198,0)</f>
        <v>0</v>
      </c>
      <c r="BF198" s="149">
        <f>IF(N198="snížená",J198,0)</f>
        <v>0</v>
      </c>
      <c r="BG198" s="149">
        <f>IF(N198="zákl. přenesená",J198,0)</f>
        <v>0</v>
      </c>
      <c r="BH198" s="149">
        <f>IF(N198="sníž. přenesená",J198,0)</f>
        <v>0</v>
      </c>
      <c r="BI198" s="149">
        <f>IF(N198="nulová",J198,0)</f>
        <v>0</v>
      </c>
      <c r="BJ198" s="17" t="s">
        <v>80</v>
      </c>
      <c r="BK198" s="149">
        <f>ROUND(I198*H198,2)</f>
        <v>0</v>
      </c>
      <c r="BL198" s="17" t="s">
        <v>1683</v>
      </c>
      <c r="BM198" s="148" t="s">
        <v>1760</v>
      </c>
    </row>
    <row r="199" spans="2:65" s="1" customFormat="1">
      <c r="B199" s="32"/>
      <c r="D199" s="150" t="s">
        <v>134</v>
      </c>
      <c r="F199" s="151" t="s">
        <v>1718</v>
      </c>
      <c r="I199" s="152"/>
      <c r="L199" s="32"/>
      <c r="M199" s="153"/>
      <c r="T199" s="56"/>
      <c r="AT199" s="17" t="s">
        <v>134</v>
      </c>
      <c r="AU199" s="17" t="s">
        <v>82</v>
      </c>
    </row>
    <row r="200" spans="2:65" s="14" customFormat="1">
      <c r="B200" s="181"/>
      <c r="D200" s="150" t="s">
        <v>140</v>
      </c>
      <c r="E200" s="182" t="s">
        <v>1</v>
      </c>
      <c r="F200" s="183" t="s">
        <v>1761</v>
      </c>
      <c r="H200" s="182" t="s">
        <v>1</v>
      </c>
      <c r="I200" s="184"/>
      <c r="L200" s="181"/>
      <c r="M200" s="185"/>
      <c r="T200" s="186"/>
      <c r="AT200" s="182" t="s">
        <v>140</v>
      </c>
      <c r="AU200" s="182" t="s">
        <v>82</v>
      </c>
      <c r="AV200" s="14" t="s">
        <v>80</v>
      </c>
      <c r="AW200" s="14" t="s">
        <v>29</v>
      </c>
      <c r="AX200" s="14" t="s">
        <v>72</v>
      </c>
      <c r="AY200" s="182" t="s">
        <v>125</v>
      </c>
    </row>
    <row r="201" spans="2:65" s="14" customFormat="1">
      <c r="B201" s="181"/>
      <c r="D201" s="150" t="s">
        <v>140</v>
      </c>
      <c r="E201" s="182" t="s">
        <v>1</v>
      </c>
      <c r="F201" s="183" t="s">
        <v>1762</v>
      </c>
      <c r="H201" s="182" t="s">
        <v>1</v>
      </c>
      <c r="I201" s="184"/>
      <c r="L201" s="181"/>
      <c r="M201" s="185"/>
      <c r="T201" s="186"/>
      <c r="AT201" s="182" t="s">
        <v>140</v>
      </c>
      <c r="AU201" s="182" t="s">
        <v>82</v>
      </c>
      <c r="AV201" s="14" t="s">
        <v>80</v>
      </c>
      <c r="AW201" s="14" t="s">
        <v>29</v>
      </c>
      <c r="AX201" s="14" t="s">
        <v>72</v>
      </c>
      <c r="AY201" s="182" t="s">
        <v>125</v>
      </c>
    </row>
    <row r="202" spans="2:65" s="12" customFormat="1">
      <c r="B202" s="157"/>
      <c r="D202" s="150" t="s">
        <v>140</v>
      </c>
      <c r="E202" s="158" t="s">
        <v>1</v>
      </c>
      <c r="F202" s="159" t="s">
        <v>149</v>
      </c>
      <c r="H202" s="160">
        <v>3</v>
      </c>
      <c r="I202" s="161"/>
      <c r="L202" s="157"/>
      <c r="M202" s="198"/>
      <c r="N202" s="199"/>
      <c r="O202" s="199"/>
      <c r="P202" s="199"/>
      <c r="Q202" s="199"/>
      <c r="R202" s="199"/>
      <c r="S202" s="199"/>
      <c r="T202" s="200"/>
      <c r="AT202" s="158" t="s">
        <v>140</v>
      </c>
      <c r="AU202" s="158" t="s">
        <v>82</v>
      </c>
      <c r="AV202" s="12" t="s">
        <v>82</v>
      </c>
      <c r="AW202" s="12" t="s">
        <v>29</v>
      </c>
      <c r="AX202" s="12" t="s">
        <v>80</v>
      </c>
      <c r="AY202" s="158" t="s">
        <v>125</v>
      </c>
    </row>
    <row r="203" spans="2:65" s="1" customFormat="1" ht="6.95" customHeight="1">
      <c r="B203" s="44"/>
      <c r="C203" s="45"/>
      <c r="D203" s="45"/>
      <c r="E203" s="45"/>
      <c r="F203" s="45"/>
      <c r="G203" s="45"/>
      <c r="H203" s="45"/>
      <c r="I203" s="45"/>
      <c r="J203" s="45"/>
      <c r="K203" s="45"/>
      <c r="L203" s="32"/>
    </row>
  </sheetData>
  <autoFilter ref="C118:K202" xr:uid="{00000000-0009-0000-0000-000006000000}"/>
  <mergeCells count="9">
    <mergeCell ref="E87:H87"/>
    <mergeCell ref="E109:H109"/>
    <mergeCell ref="E111:H111"/>
    <mergeCell ref="L2:V2"/>
    <mergeCell ref="E7:H7"/>
    <mergeCell ref="E9:H9"/>
    <mergeCell ref="E18:H18"/>
    <mergeCell ref="E27:H27"/>
    <mergeCell ref="E85:H85"/>
  </mergeCells>
  <hyperlinks>
    <hyperlink ref="F124" r:id="rId1" xr:uid="{00000000-0004-0000-0600-000000000000}"/>
    <hyperlink ref="F157" r:id="rId2" xr:uid="{00000000-0004-0000-0600-000001000000}"/>
  </hyperlinks>
  <pageMargins left="0.39374999999999999" right="0.39374999999999999" top="0.39374999999999999" bottom="0.39374999999999999" header="0" footer="0"/>
  <pageSetup paperSize="9" fitToHeight="100" orientation="landscape" blackAndWhite="1"/>
  <headerFooter>
    <oddFooter>&amp;CStrana &amp;P z &amp;N</oddFooter>
  </headerFooter>
  <drawing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B1:H167"/>
  <sheetViews>
    <sheetView showGridLines="0" workbookViewId="0"/>
  </sheetViews>
  <sheetFormatPr defaultRowHeight="11.25"/>
  <cols>
    <col min="1" max="1" width="8.33203125" customWidth="1"/>
    <col min="2" max="2" width="1.6640625" customWidth="1"/>
    <col min="3" max="3" width="25" customWidth="1"/>
    <col min="4" max="4" width="130.83203125" customWidth="1"/>
    <col min="5" max="5" width="13.33203125" customWidth="1"/>
    <col min="6" max="6" width="20" customWidth="1"/>
    <col min="7" max="7" width="1.6640625" customWidth="1"/>
    <col min="8" max="8" width="8.33203125" customWidth="1"/>
  </cols>
  <sheetData>
    <row r="1" spans="2:8" ht="11.25" customHeight="1"/>
    <row r="2" spans="2:8" ht="36.950000000000003" customHeight="1"/>
    <row r="3" spans="2:8" ht="6.95" customHeight="1">
      <c r="B3" s="18"/>
      <c r="C3" s="19"/>
      <c r="D3" s="19"/>
      <c r="E3" s="19"/>
      <c r="F3" s="19"/>
      <c r="G3" s="19"/>
      <c r="H3" s="20"/>
    </row>
    <row r="4" spans="2:8" ht="24.95" customHeight="1">
      <c r="B4" s="20"/>
      <c r="C4" s="21" t="s">
        <v>1763</v>
      </c>
      <c r="H4" s="20"/>
    </row>
    <row r="5" spans="2:8" ht="12" customHeight="1">
      <c r="B5" s="20"/>
      <c r="C5" s="24" t="s">
        <v>13</v>
      </c>
      <c r="D5" s="225" t="s">
        <v>14</v>
      </c>
      <c r="E5" s="210"/>
      <c r="F5" s="210"/>
      <c r="H5" s="20"/>
    </row>
    <row r="6" spans="2:8" ht="36.950000000000003" customHeight="1">
      <c r="B6" s="20"/>
      <c r="C6" s="26" t="s">
        <v>16</v>
      </c>
      <c r="D6" s="222" t="s">
        <v>17</v>
      </c>
      <c r="E6" s="210"/>
      <c r="F6" s="210"/>
      <c r="H6" s="20"/>
    </row>
    <row r="7" spans="2:8" ht="16.5" customHeight="1">
      <c r="B7" s="20"/>
      <c r="C7" s="27" t="s">
        <v>22</v>
      </c>
      <c r="D7" s="52">
        <f>'Rekapitulace stavby'!AN8</f>
        <v>45149</v>
      </c>
      <c r="H7" s="20"/>
    </row>
    <row r="8" spans="2:8" s="1" customFormat="1" ht="10.9" customHeight="1">
      <c r="B8" s="32"/>
      <c r="H8" s="32"/>
    </row>
    <row r="9" spans="2:8" s="10" customFormat="1" ht="29.25" customHeight="1">
      <c r="B9" s="116"/>
      <c r="C9" s="117" t="s">
        <v>53</v>
      </c>
      <c r="D9" s="118" t="s">
        <v>54</v>
      </c>
      <c r="E9" s="118" t="s">
        <v>112</v>
      </c>
      <c r="F9" s="119" t="s">
        <v>1764</v>
      </c>
      <c r="H9" s="116"/>
    </row>
    <row r="10" spans="2:8" s="1" customFormat="1" ht="26.45" customHeight="1">
      <c r="B10" s="32"/>
      <c r="C10" s="201" t="s">
        <v>1765</v>
      </c>
      <c r="D10" s="201" t="s">
        <v>78</v>
      </c>
      <c r="H10" s="32"/>
    </row>
    <row r="11" spans="2:8" s="1" customFormat="1" ht="16.899999999999999" customHeight="1">
      <c r="B11" s="32"/>
      <c r="C11" s="202" t="s">
        <v>1766</v>
      </c>
      <c r="D11" s="203" t="s">
        <v>1</v>
      </c>
      <c r="E11" s="204" t="s">
        <v>1</v>
      </c>
      <c r="F11" s="205">
        <v>56.6</v>
      </c>
      <c r="H11" s="32"/>
    </row>
    <row r="12" spans="2:8" s="1" customFormat="1" ht="16.899999999999999" customHeight="1">
      <c r="B12" s="32"/>
      <c r="C12" s="202" t="s">
        <v>1267</v>
      </c>
      <c r="D12" s="203" t="s">
        <v>1</v>
      </c>
      <c r="E12" s="204" t="s">
        <v>1</v>
      </c>
      <c r="F12" s="205">
        <v>14.96</v>
      </c>
      <c r="H12" s="32"/>
    </row>
    <row r="13" spans="2:8" s="1" customFormat="1" ht="16.899999999999999" customHeight="1">
      <c r="B13" s="32"/>
      <c r="C13" s="202" t="s">
        <v>1269</v>
      </c>
      <c r="D13" s="203" t="s">
        <v>1</v>
      </c>
      <c r="E13" s="204" t="s">
        <v>1</v>
      </c>
      <c r="F13" s="205">
        <v>3.4</v>
      </c>
      <c r="H13" s="32"/>
    </row>
    <row r="14" spans="2:8" s="1" customFormat="1" ht="16.899999999999999" customHeight="1">
      <c r="B14" s="32"/>
      <c r="C14" s="202" t="s">
        <v>1767</v>
      </c>
      <c r="D14" s="203" t="s">
        <v>1</v>
      </c>
      <c r="E14" s="204" t="s">
        <v>1</v>
      </c>
      <c r="F14" s="205">
        <v>25.048999999999999</v>
      </c>
      <c r="H14" s="32"/>
    </row>
    <row r="15" spans="2:8" s="1" customFormat="1" ht="16.899999999999999" customHeight="1">
      <c r="B15" s="32"/>
      <c r="C15" s="202" t="s">
        <v>1193</v>
      </c>
      <c r="D15" s="203" t="s">
        <v>1</v>
      </c>
      <c r="E15" s="204" t="s">
        <v>1</v>
      </c>
      <c r="F15" s="205">
        <v>119.68</v>
      </c>
      <c r="H15" s="32"/>
    </row>
    <row r="16" spans="2:8" s="1" customFormat="1" ht="16.899999999999999" customHeight="1">
      <c r="B16" s="32"/>
      <c r="C16" s="202" t="s">
        <v>1181</v>
      </c>
      <c r="D16" s="203" t="s">
        <v>1</v>
      </c>
      <c r="E16" s="204" t="s">
        <v>1</v>
      </c>
      <c r="F16" s="205">
        <v>150.28</v>
      </c>
      <c r="H16" s="32"/>
    </row>
    <row r="17" spans="2:8" s="1" customFormat="1" ht="16.899999999999999" customHeight="1">
      <c r="B17" s="32"/>
      <c r="C17" s="202" t="s">
        <v>1183</v>
      </c>
      <c r="D17" s="203" t="s">
        <v>1</v>
      </c>
      <c r="E17" s="204" t="s">
        <v>1</v>
      </c>
      <c r="F17" s="205">
        <v>30.6</v>
      </c>
      <c r="H17" s="32"/>
    </row>
    <row r="18" spans="2:8" s="1" customFormat="1" ht="16.899999999999999" customHeight="1">
      <c r="B18" s="32"/>
      <c r="C18" s="202" t="s">
        <v>1768</v>
      </c>
      <c r="D18" s="203" t="s">
        <v>1</v>
      </c>
      <c r="E18" s="204" t="s">
        <v>1</v>
      </c>
      <c r="F18" s="205">
        <v>206.88</v>
      </c>
      <c r="H18" s="32"/>
    </row>
    <row r="19" spans="2:8" s="1" customFormat="1" ht="26.45" customHeight="1">
      <c r="B19" s="32"/>
      <c r="C19" s="201" t="s">
        <v>1769</v>
      </c>
      <c r="D19" s="201" t="s">
        <v>85</v>
      </c>
      <c r="H19" s="32"/>
    </row>
    <row r="20" spans="2:8" s="1" customFormat="1" ht="16.899999999999999" customHeight="1">
      <c r="B20" s="32"/>
      <c r="C20" s="202" t="s">
        <v>590</v>
      </c>
      <c r="D20" s="203" t="s">
        <v>590</v>
      </c>
      <c r="E20" s="204" t="s">
        <v>1</v>
      </c>
      <c r="F20" s="205">
        <v>17.5</v>
      </c>
      <c r="H20" s="32"/>
    </row>
    <row r="21" spans="2:8" s="1" customFormat="1" ht="16.899999999999999" customHeight="1">
      <c r="B21" s="32"/>
      <c r="C21" s="206" t="s">
        <v>590</v>
      </c>
      <c r="D21" s="206" t="s">
        <v>651</v>
      </c>
      <c r="E21" s="17" t="s">
        <v>1</v>
      </c>
      <c r="F21" s="207">
        <v>17.5</v>
      </c>
      <c r="H21" s="32"/>
    </row>
    <row r="22" spans="2:8" s="1" customFormat="1" ht="16.899999999999999" customHeight="1">
      <c r="B22" s="32"/>
      <c r="C22" s="208" t="s">
        <v>1770</v>
      </c>
      <c r="H22" s="32"/>
    </row>
    <row r="23" spans="2:8" s="1" customFormat="1" ht="16.899999999999999" customHeight="1">
      <c r="B23" s="32"/>
      <c r="C23" s="206" t="s">
        <v>647</v>
      </c>
      <c r="D23" s="206" t="s">
        <v>648</v>
      </c>
      <c r="E23" s="17" t="s">
        <v>649</v>
      </c>
      <c r="F23" s="207">
        <v>17.5</v>
      </c>
      <c r="H23" s="32"/>
    </row>
    <row r="24" spans="2:8" s="1" customFormat="1" ht="16.899999999999999" customHeight="1">
      <c r="B24" s="32"/>
      <c r="C24" s="206" t="s">
        <v>656</v>
      </c>
      <c r="D24" s="206" t="s">
        <v>657</v>
      </c>
      <c r="E24" s="17" t="s">
        <v>194</v>
      </c>
      <c r="F24" s="207">
        <v>17.5</v>
      </c>
      <c r="H24" s="32"/>
    </row>
    <row r="25" spans="2:8" s="1" customFormat="1" ht="16.899999999999999" customHeight="1">
      <c r="B25" s="32"/>
      <c r="C25" s="206" t="s">
        <v>652</v>
      </c>
      <c r="D25" s="206" t="s">
        <v>653</v>
      </c>
      <c r="E25" s="17" t="s">
        <v>530</v>
      </c>
      <c r="F25" s="207">
        <v>42</v>
      </c>
      <c r="H25" s="32"/>
    </row>
    <row r="26" spans="2:8" s="1" customFormat="1" ht="16.899999999999999" customHeight="1">
      <c r="B26" s="32"/>
      <c r="C26" s="202" t="s">
        <v>691</v>
      </c>
      <c r="D26" s="203" t="s">
        <v>691</v>
      </c>
      <c r="E26" s="204" t="s">
        <v>1</v>
      </c>
      <c r="F26" s="205">
        <v>3.5087999999999999</v>
      </c>
      <c r="H26" s="32"/>
    </row>
    <row r="27" spans="2:8" s="1" customFormat="1" ht="16.899999999999999" customHeight="1">
      <c r="B27" s="32"/>
      <c r="C27" s="206" t="s">
        <v>691</v>
      </c>
      <c r="D27" s="206" t="s">
        <v>692</v>
      </c>
      <c r="E27" s="17" t="s">
        <v>1</v>
      </c>
      <c r="F27" s="207">
        <v>3.5089999999999999</v>
      </c>
      <c r="H27" s="32"/>
    </row>
    <row r="28" spans="2:8" s="1" customFormat="1" ht="16.899999999999999" customHeight="1">
      <c r="B28" s="32"/>
      <c r="C28" s="202" t="s">
        <v>596</v>
      </c>
      <c r="D28" s="203" t="s">
        <v>1</v>
      </c>
      <c r="E28" s="204" t="s">
        <v>1</v>
      </c>
      <c r="F28" s="205">
        <v>6.6820000000000004</v>
      </c>
      <c r="H28" s="32"/>
    </row>
    <row r="29" spans="2:8" s="1" customFormat="1" ht="16.899999999999999" customHeight="1">
      <c r="B29" s="32"/>
      <c r="C29" s="206" t="s">
        <v>1</v>
      </c>
      <c r="D29" s="206" t="s">
        <v>1000</v>
      </c>
      <c r="E29" s="17" t="s">
        <v>1</v>
      </c>
      <c r="F29" s="207">
        <v>2.1560000000000001</v>
      </c>
      <c r="H29" s="32"/>
    </row>
    <row r="30" spans="2:8" s="1" customFormat="1" ht="16.899999999999999" customHeight="1">
      <c r="B30" s="32"/>
      <c r="C30" s="206" t="s">
        <v>1</v>
      </c>
      <c r="D30" s="206" t="s">
        <v>1001</v>
      </c>
      <c r="E30" s="17" t="s">
        <v>1</v>
      </c>
      <c r="F30" s="207">
        <v>4.5259999999999998</v>
      </c>
      <c r="H30" s="32"/>
    </row>
    <row r="31" spans="2:8" s="1" customFormat="1" ht="16.899999999999999" customHeight="1">
      <c r="B31" s="32"/>
      <c r="C31" s="206" t="s">
        <v>596</v>
      </c>
      <c r="D31" s="206" t="s">
        <v>142</v>
      </c>
      <c r="E31" s="17" t="s">
        <v>1</v>
      </c>
      <c r="F31" s="207">
        <v>6.6820000000000004</v>
      </c>
      <c r="H31" s="32"/>
    </row>
    <row r="32" spans="2:8" s="1" customFormat="1" ht="16.899999999999999" customHeight="1">
      <c r="B32" s="32"/>
      <c r="C32" s="208" t="s">
        <v>1770</v>
      </c>
      <c r="H32" s="32"/>
    </row>
    <row r="33" spans="2:8" s="1" customFormat="1" ht="16.899999999999999" customHeight="1">
      <c r="B33" s="32"/>
      <c r="C33" s="206" t="s">
        <v>996</v>
      </c>
      <c r="D33" s="206" t="s">
        <v>997</v>
      </c>
      <c r="E33" s="17" t="s">
        <v>194</v>
      </c>
      <c r="F33" s="207">
        <v>6.6820000000000004</v>
      </c>
      <c r="H33" s="32"/>
    </row>
    <row r="34" spans="2:8" s="1" customFormat="1" ht="16.899999999999999" customHeight="1">
      <c r="B34" s="32"/>
      <c r="C34" s="206" t="s">
        <v>1024</v>
      </c>
      <c r="D34" s="206" t="s">
        <v>1025</v>
      </c>
      <c r="E34" s="17" t="s">
        <v>530</v>
      </c>
      <c r="F34" s="207">
        <v>0.86899999999999999</v>
      </c>
      <c r="H34" s="32"/>
    </row>
    <row r="35" spans="2:8" s="1" customFormat="1" ht="16.899999999999999" customHeight="1">
      <c r="B35" s="32"/>
      <c r="C35" s="202" t="s">
        <v>603</v>
      </c>
      <c r="D35" s="203" t="s">
        <v>1</v>
      </c>
      <c r="E35" s="204" t="s">
        <v>1</v>
      </c>
      <c r="F35" s="205">
        <v>60.34</v>
      </c>
      <c r="H35" s="32"/>
    </row>
    <row r="36" spans="2:8" s="1" customFormat="1" ht="16.899999999999999" customHeight="1">
      <c r="B36" s="32"/>
      <c r="C36" s="206" t="s">
        <v>1</v>
      </c>
      <c r="D36" s="206" t="s">
        <v>1071</v>
      </c>
      <c r="E36" s="17" t="s">
        <v>1</v>
      </c>
      <c r="F36" s="207">
        <v>3.06</v>
      </c>
      <c r="H36" s="32"/>
    </row>
    <row r="37" spans="2:8" s="1" customFormat="1" ht="16.899999999999999" customHeight="1">
      <c r="B37" s="32"/>
      <c r="C37" s="206" t="s">
        <v>1</v>
      </c>
      <c r="D37" s="206" t="s">
        <v>1072</v>
      </c>
      <c r="E37" s="17" t="s">
        <v>1</v>
      </c>
      <c r="F37" s="207">
        <v>2.88</v>
      </c>
      <c r="H37" s="32"/>
    </row>
    <row r="38" spans="2:8" s="1" customFormat="1" ht="16.899999999999999" customHeight="1">
      <c r="B38" s="32"/>
      <c r="C38" s="206" t="s">
        <v>1</v>
      </c>
      <c r="D38" s="206" t="s">
        <v>1073</v>
      </c>
      <c r="E38" s="17" t="s">
        <v>1</v>
      </c>
      <c r="F38" s="207">
        <v>54.4</v>
      </c>
      <c r="H38" s="32"/>
    </row>
    <row r="39" spans="2:8" s="1" customFormat="1" ht="16.899999999999999" customHeight="1">
      <c r="B39" s="32"/>
      <c r="C39" s="206" t="s">
        <v>603</v>
      </c>
      <c r="D39" s="206" t="s">
        <v>142</v>
      </c>
      <c r="E39" s="17" t="s">
        <v>1</v>
      </c>
      <c r="F39" s="207">
        <v>60.34</v>
      </c>
      <c r="H39" s="32"/>
    </row>
    <row r="40" spans="2:8" s="1" customFormat="1" ht="16.899999999999999" customHeight="1">
      <c r="B40" s="32"/>
      <c r="C40" s="208" t="s">
        <v>1770</v>
      </c>
      <c r="H40" s="32"/>
    </row>
    <row r="41" spans="2:8" s="1" customFormat="1" ht="16.899999999999999" customHeight="1">
      <c r="B41" s="32"/>
      <c r="C41" s="206" t="s">
        <v>1067</v>
      </c>
      <c r="D41" s="206" t="s">
        <v>1068</v>
      </c>
      <c r="E41" s="17" t="s">
        <v>130</v>
      </c>
      <c r="F41" s="207">
        <v>60.34</v>
      </c>
      <c r="H41" s="32"/>
    </row>
    <row r="42" spans="2:8" s="1" customFormat="1" ht="16.899999999999999" customHeight="1">
      <c r="B42" s="32"/>
      <c r="C42" s="206" t="s">
        <v>1075</v>
      </c>
      <c r="D42" s="206" t="s">
        <v>1076</v>
      </c>
      <c r="E42" s="17" t="s">
        <v>130</v>
      </c>
      <c r="F42" s="207">
        <v>60.34</v>
      </c>
      <c r="H42" s="32"/>
    </row>
    <row r="43" spans="2:8" s="1" customFormat="1" ht="16.899999999999999" customHeight="1">
      <c r="B43" s="32"/>
      <c r="C43" s="202" t="s">
        <v>601</v>
      </c>
      <c r="D43" s="203" t="s">
        <v>1</v>
      </c>
      <c r="E43" s="204" t="s">
        <v>1</v>
      </c>
      <c r="F43" s="205">
        <v>24</v>
      </c>
      <c r="H43" s="32"/>
    </row>
    <row r="44" spans="2:8" s="1" customFormat="1" ht="16.899999999999999" customHeight="1">
      <c r="B44" s="32"/>
      <c r="C44" s="206" t="s">
        <v>601</v>
      </c>
      <c r="D44" s="206" t="s">
        <v>1060</v>
      </c>
      <c r="E44" s="17" t="s">
        <v>1</v>
      </c>
      <c r="F44" s="207">
        <v>24</v>
      </c>
      <c r="H44" s="32"/>
    </row>
    <row r="45" spans="2:8" s="1" customFormat="1" ht="16.899999999999999" customHeight="1">
      <c r="B45" s="32"/>
      <c r="C45" s="208" t="s">
        <v>1770</v>
      </c>
      <c r="H45" s="32"/>
    </row>
    <row r="46" spans="2:8" s="1" customFormat="1" ht="16.899999999999999" customHeight="1">
      <c r="B46" s="32"/>
      <c r="C46" s="206" t="s">
        <v>1056</v>
      </c>
      <c r="D46" s="206" t="s">
        <v>1057</v>
      </c>
      <c r="E46" s="17" t="s">
        <v>194</v>
      </c>
      <c r="F46" s="207">
        <v>24</v>
      </c>
      <c r="H46" s="32"/>
    </row>
    <row r="47" spans="2:8" s="1" customFormat="1" ht="16.899999999999999" customHeight="1">
      <c r="B47" s="32"/>
      <c r="C47" s="206" t="s">
        <v>1080</v>
      </c>
      <c r="D47" s="206" t="s">
        <v>1081</v>
      </c>
      <c r="E47" s="17" t="s">
        <v>530</v>
      </c>
      <c r="F47" s="207">
        <v>4.8</v>
      </c>
      <c r="H47" s="32"/>
    </row>
    <row r="48" spans="2:8" s="1" customFormat="1" ht="16.899999999999999" customHeight="1">
      <c r="B48" s="32"/>
      <c r="C48" s="206" t="s">
        <v>1062</v>
      </c>
      <c r="D48" s="206" t="s">
        <v>1063</v>
      </c>
      <c r="E48" s="17" t="s">
        <v>194</v>
      </c>
      <c r="F48" s="207">
        <v>40.244999999999997</v>
      </c>
      <c r="H48" s="32"/>
    </row>
    <row r="49" spans="2:8" s="1" customFormat="1" ht="16.899999999999999" customHeight="1">
      <c r="B49" s="32"/>
      <c r="C49" s="202" t="s">
        <v>598</v>
      </c>
      <c r="D49" s="203" t="s">
        <v>1</v>
      </c>
      <c r="E49" s="204" t="s">
        <v>1</v>
      </c>
      <c r="F49" s="205">
        <v>16.245000000000001</v>
      </c>
      <c r="H49" s="32"/>
    </row>
    <row r="50" spans="2:8" s="1" customFormat="1" ht="16.899999999999999" customHeight="1">
      <c r="B50" s="32"/>
      <c r="C50" s="206" t="s">
        <v>1</v>
      </c>
      <c r="D50" s="206" t="s">
        <v>1034</v>
      </c>
      <c r="E50" s="17" t="s">
        <v>1</v>
      </c>
      <c r="F50" s="207">
        <v>8.19</v>
      </c>
      <c r="H50" s="32"/>
    </row>
    <row r="51" spans="2:8" s="1" customFormat="1" ht="16.899999999999999" customHeight="1">
      <c r="B51" s="32"/>
      <c r="C51" s="206" t="s">
        <v>1</v>
      </c>
      <c r="D51" s="206" t="s">
        <v>1035</v>
      </c>
      <c r="E51" s="17" t="s">
        <v>1</v>
      </c>
      <c r="F51" s="207">
        <v>8.0549999999999997</v>
      </c>
      <c r="H51" s="32"/>
    </row>
    <row r="52" spans="2:8" s="1" customFormat="1" ht="16.899999999999999" customHeight="1">
      <c r="B52" s="32"/>
      <c r="C52" s="206" t="s">
        <v>598</v>
      </c>
      <c r="D52" s="206" t="s">
        <v>142</v>
      </c>
      <c r="E52" s="17" t="s">
        <v>1</v>
      </c>
      <c r="F52" s="207">
        <v>16.245000000000001</v>
      </c>
      <c r="H52" s="32"/>
    </row>
    <row r="53" spans="2:8" s="1" customFormat="1" ht="16.899999999999999" customHeight="1">
      <c r="B53" s="32"/>
      <c r="C53" s="208" t="s">
        <v>1770</v>
      </c>
      <c r="H53" s="32"/>
    </row>
    <row r="54" spans="2:8" s="1" customFormat="1" ht="16.899999999999999" customHeight="1">
      <c r="B54" s="32"/>
      <c r="C54" s="206" t="s">
        <v>1030</v>
      </c>
      <c r="D54" s="206" t="s">
        <v>1031</v>
      </c>
      <c r="E54" s="17" t="s">
        <v>194</v>
      </c>
      <c r="F54" s="207">
        <v>16.245000000000001</v>
      </c>
      <c r="H54" s="32"/>
    </row>
    <row r="55" spans="2:8" s="1" customFormat="1" ht="16.899999999999999" customHeight="1">
      <c r="B55" s="32"/>
      <c r="C55" s="206" t="s">
        <v>1050</v>
      </c>
      <c r="D55" s="206" t="s">
        <v>1051</v>
      </c>
      <c r="E55" s="17" t="s">
        <v>530</v>
      </c>
      <c r="F55" s="207">
        <v>1.9490000000000001</v>
      </c>
      <c r="H55" s="32"/>
    </row>
    <row r="56" spans="2:8" s="1" customFormat="1" ht="16.899999999999999" customHeight="1">
      <c r="B56" s="32"/>
      <c r="C56" s="206" t="s">
        <v>1062</v>
      </c>
      <c r="D56" s="206" t="s">
        <v>1063</v>
      </c>
      <c r="E56" s="17" t="s">
        <v>194</v>
      </c>
      <c r="F56" s="207">
        <v>40.244999999999997</v>
      </c>
      <c r="H56" s="32"/>
    </row>
    <row r="57" spans="2:8" s="1" customFormat="1" ht="16.899999999999999" customHeight="1">
      <c r="B57" s="32"/>
      <c r="C57" s="202" t="s">
        <v>611</v>
      </c>
      <c r="D57" s="203" t="s">
        <v>1</v>
      </c>
      <c r="E57" s="204" t="s">
        <v>1</v>
      </c>
      <c r="F57" s="205">
        <v>63.75</v>
      </c>
      <c r="H57" s="32"/>
    </row>
    <row r="58" spans="2:8" s="1" customFormat="1" ht="16.899999999999999" customHeight="1">
      <c r="B58" s="32"/>
      <c r="C58" s="206" t="s">
        <v>611</v>
      </c>
      <c r="D58" s="206" t="s">
        <v>783</v>
      </c>
      <c r="E58" s="17" t="s">
        <v>1</v>
      </c>
      <c r="F58" s="207">
        <v>63.75</v>
      </c>
      <c r="H58" s="32"/>
    </row>
    <row r="59" spans="2:8" s="1" customFormat="1" ht="16.899999999999999" customHeight="1">
      <c r="B59" s="32"/>
      <c r="C59" s="208" t="s">
        <v>1770</v>
      </c>
      <c r="H59" s="32"/>
    </row>
    <row r="60" spans="2:8" s="1" customFormat="1" ht="16.899999999999999" customHeight="1">
      <c r="B60" s="32"/>
      <c r="C60" s="206" t="s">
        <v>780</v>
      </c>
      <c r="D60" s="206" t="s">
        <v>781</v>
      </c>
      <c r="E60" s="17" t="s">
        <v>641</v>
      </c>
      <c r="F60" s="207">
        <v>63.75</v>
      </c>
      <c r="H60" s="32"/>
    </row>
    <row r="61" spans="2:8" s="1" customFormat="1" ht="16.899999999999999" customHeight="1">
      <c r="B61" s="32"/>
      <c r="C61" s="206" t="s">
        <v>784</v>
      </c>
      <c r="D61" s="206" t="s">
        <v>785</v>
      </c>
      <c r="E61" s="17" t="s">
        <v>130</v>
      </c>
      <c r="F61" s="207">
        <v>76.5</v>
      </c>
      <c r="H61" s="32"/>
    </row>
    <row r="62" spans="2:8" s="1" customFormat="1" ht="16.899999999999999" customHeight="1">
      <c r="B62" s="32"/>
      <c r="C62" s="202" t="s">
        <v>613</v>
      </c>
      <c r="D62" s="203" t="s">
        <v>1</v>
      </c>
      <c r="E62" s="204" t="s">
        <v>1</v>
      </c>
      <c r="F62" s="205">
        <v>20.7</v>
      </c>
      <c r="H62" s="32"/>
    </row>
    <row r="63" spans="2:8" s="1" customFormat="1" ht="16.899999999999999" customHeight="1">
      <c r="B63" s="32"/>
      <c r="C63" s="206" t="s">
        <v>613</v>
      </c>
      <c r="D63" s="206" t="s">
        <v>796</v>
      </c>
      <c r="E63" s="17" t="s">
        <v>1</v>
      </c>
      <c r="F63" s="207">
        <v>20.7</v>
      </c>
      <c r="H63" s="32"/>
    </row>
    <row r="64" spans="2:8" s="1" customFormat="1" ht="16.899999999999999" customHeight="1">
      <c r="B64" s="32"/>
      <c r="C64" s="208" t="s">
        <v>1770</v>
      </c>
      <c r="H64" s="32"/>
    </row>
    <row r="65" spans="2:8" s="1" customFormat="1" ht="16.899999999999999" customHeight="1">
      <c r="B65" s="32"/>
      <c r="C65" s="206" t="s">
        <v>792</v>
      </c>
      <c r="D65" s="206" t="s">
        <v>793</v>
      </c>
      <c r="E65" s="17" t="s">
        <v>130</v>
      </c>
      <c r="F65" s="207">
        <v>20.7</v>
      </c>
      <c r="H65" s="32"/>
    </row>
    <row r="66" spans="2:8" s="1" customFormat="1" ht="16.899999999999999" customHeight="1">
      <c r="B66" s="32"/>
      <c r="C66" s="206" t="s">
        <v>788</v>
      </c>
      <c r="D66" s="206" t="s">
        <v>789</v>
      </c>
      <c r="E66" s="17" t="s">
        <v>130</v>
      </c>
      <c r="F66" s="207">
        <v>24.84</v>
      </c>
      <c r="H66" s="32"/>
    </row>
    <row r="67" spans="2:8" s="1" customFormat="1" ht="16.899999999999999" customHeight="1">
      <c r="B67" s="32"/>
      <c r="C67" s="202" t="s">
        <v>607</v>
      </c>
      <c r="D67" s="203" t="s">
        <v>1</v>
      </c>
      <c r="E67" s="204" t="s">
        <v>1</v>
      </c>
      <c r="F67" s="205">
        <v>58.662999999999997</v>
      </c>
      <c r="H67" s="32"/>
    </row>
    <row r="68" spans="2:8" s="1" customFormat="1" ht="16.899999999999999" customHeight="1">
      <c r="B68" s="32"/>
      <c r="C68" s="206" t="s">
        <v>1</v>
      </c>
      <c r="D68" s="206" t="s">
        <v>753</v>
      </c>
      <c r="E68" s="17" t="s">
        <v>1</v>
      </c>
      <c r="F68" s="207">
        <v>32.49</v>
      </c>
      <c r="H68" s="32"/>
    </row>
    <row r="69" spans="2:8" s="1" customFormat="1" ht="16.899999999999999" customHeight="1">
      <c r="B69" s="32"/>
      <c r="C69" s="206" t="s">
        <v>1</v>
      </c>
      <c r="D69" s="206" t="s">
        <v>754</v>
      </c>
      <c r="E69" s="17" t="s">
        <v>1</v>
      </c>
      <c r="F69" s="207">
        <v>26.172999999999998</v>
      </c>
      <c r="H69" s="32"/>
    </row>
    <row r="70" spans="2:8" s="1" customFormat="1" ht="16.899999999999999" customHeight="1">
      <c r="B70" s="32"/>
      <c r="C70" s="206" t="s">
        <v>607</v>
      </c>
      <c r="D70" s="206" t="s">
        <v>142</v>
      </c>
      <c r="E70" s="17" t="s">
        <v>1</v>
      </c>
      <c r="F70" s="207">
        <v>58.662999999999997</v>
      </c>
      <c r="H70" s="32"/>
    </row>
    <row r="71" spans="2:8" s="1" customFormat="1" ht="16.899999999999999" customHeight="1">
      <c r="B71" s="32"/>
      <c r="C71" s="208" t="s">
        <v>1770</v>
      </c>
      <c r="H71" s="32"/>
    </row>
    <row r="72" spans="2:8" s="1" customFormat="1" ht="16.899999999999999" customHeight="1">
      <c r="B72" s="32"/>
      <c r="C72" s="206" t="s">
        <v>750</v>
      </c>
      <c r="D72" s="206" t="s">
        <v>751</v>
      </c>
      <c r="E72" s="17" t="s">
        <v>641</v>
      </c>
      <c r="F72" s="207">
        <v>58.662999999999997</v>
      </c>
      <c r="H72" s="32"/>
    </row>
    <row r="73" spans="2:8" s="1" customFormat="1" ht="16.899999999999999" customHeight="1">
      <c r="B73" s="32"/>
      <c r="C73" s="206" t="s">
        <v>759</v>
      </c>
      <c r="D73" s="206" t="s">
        <v>760</v>
      </c>
      <c r="E73" s="17" t="s">
        <v>641</v>
      </c>
      <c r="F73" s="207">
        <v>58.662999999999997</v>
      </c>
      <c r="H73" s="32"/>
    </row>
    <row r="74" spans="2:8" s="1" customFormat="1" ht="16.899999999999999" customHeight="1">
      <c r="B74" s="32"/>
      <c r="C74" s="206" t="s">
        <v>797</v>
      </c>
      <c r="D74" s="206" t="s">
        <v>798</v>
      </c>
      <c r="E74" s="17" t="s">
        <v>641</v>
      </c>
      <c r="F74" s="207">
        <v>185.01300000000001</v>
      </c>
      <c r="H74" s="32"/>
    </row>
    <row r="75" spans="2:8" s="1" customFormat="1" ht="16.899999999999999" customHeight="1">
      <c r="B75" s="32"/>
      <c r="C75" s="206" t="s">
        <v>755</v>
      </c>
      <c r="D75" s="206" t="s">
        <v>756</v>
      </c>
      <c r="E75" s="17" t="s">
        <v>530</v>
      </c>
      <c r="F75" s="207">
        <v>2.1000000000000001E-2</v>
      </c>
      <c r="H75" s="32"/>
    </row>
    <row r="76" spans="2:8" s="1" customFormat="1" ht="16.899999999999999" customHeight="1">
      <c r="B76" s="32"/>
      <c r="C76" s="206" t="s">
        <v>763</v>
      </c>
      <c r="D76" s="206" t="s">
        <v>764</v>
      </c>
      <c r="E76" s="17" t="s">
        <v>530</v>
      </c>
      <c r="F76" s="207">
        <v>2.3E-2</v>
      </c>
      <c r="H76" s="32"/>
    </row>
    <row r="77" spans="2:8" s="1" customFormat="1" ht="16.899999999999999" customHeight="1">
      <c r="B77" s="32"/>
      <c r="C77" s="206" t="s">
        <v>801</v>
      </c>
      <c r="D77" s="206" t="s">
        <v>802</v>
      </c>
      <c r="E77" s="17" t="s">
        <v>130</v>
      </c>
      <c r="F77" s="207">
        <v>222.01599999999999</v>
      </c>
      <c r="H77" s="32"/>
    </row>
    <row r="78" spans="2:8" s="1" customFormat="1" ht="16.899999999999999" customHeight="1">
      <c r="B78" s="32"/>
      <c r="C78" s="202" t="s">
        <v>609</v>
      </c>
      <c r="D78" s="203" t="s">
        <v>1</v>
      </c>
      <c r="E78" s="204" t="s">
        <v>1</v>
      </c>
      <c r="F78" s="205">
        <v>63.174999999999997</v>
      </c>
      <c r="H78" s="32"/>
    </row>
    <row r="79" spans="2:8" s="1" customFormat="1" ht="16.899999999999999" customHeight="1">
      <c r="B79" s="32"/>
      <c r="C79" s="206" t="s">
        <v>1</v>
      </c>
      <c r="D79" s="206" t="s">
        <v>774</v>
      </c>
      <c r="E79" s="17" t="s">
        <v>1</v>
      </c>
      <c r="F79" s="207">
        <v>45.125</v>
      </c>
      <c r="H79" s="32"/>
    </row>
    <row r="80" spans="2:8" s="1" customFormat="1" ht="16.899999999999999" customHeight="1">
      <c r="B80" s="32"/>
      <c r="C80" s="206" t="s">
        <v>1</v>
      </c>
      <c r="D80" s="206" t="s">
        <v>775</v>
      </c>
      <c r="E80" s="17" t="s">
        <v>1</v>
      </c>
      <c r="F80" s="207">
        <v>18.05</v>
      </c>
      <c r="H80" s="32"/>
    </row>
    <row r="81" spans="2:8" s="1" customFormat="1" ht="16.899999999999999" customHeight="1">
      <c r="B81" s="32"/>
      <c r="C81" s="206" t="s">
        <v>609</v>
      </c>
      <c r="D81" s="206" t="s">
        <v>142</v>
      </c>
      <c r="E81" s="17" t="s">
        <v>1</v>
      </c>
      <c r="F81" s="207">
        <v>63.174999999999997</v>
      </c>
      <c r="H81" s="32"/>
    </row>
    <row r="82" spans="2:8" s="1" customFormat="1" ht="16.899999999999999" customHeight="1">
      <c r="B82" s="32"/>
      <c r="C82" s="208" t="s">
        <v>1770</v>
      </c>
      <c r="H82" s="32"/>
    </row>
    <row r="83" spans="2:8" s="1" customFormat="1" ht="16.899999999999999" customHeight="1">
      <c r="B83" s="32"/>
      <c r="C83" s="206" t="s">
        <v>771</v>
      </c>
      <c r="D83" s="206" t="s">
        <v>772</v>
      </c>
      <c r="E83" s="17" t="s">
        <v>641</v>
      </c>
      <c r="F83" s="207">
        <v>63.174999999999997</v>
      </c>
      <c r="H83" s="32"/>
    </row>
    <row r="84" spans="2:8" s="1" customFormat="1" ht="16.899999999999999" customHeight="1">
      <c r="B84" s="32"/>
      <c r="C84" s="206" t="s">
        <v>797</v>
      </c>
      <c r="D84" s="206" t="s">
        <v>798</v>
      </c>
      <c r="E84" s="17" t="s">
        <v>641</v>
      </c>
      <c r="F84" s="207">
        <v>185.01300000000001</v>
      </c>
      <c r="H84" s="32"/>
    </row>
    <row r="85" spans="2:8" s="1" customFormat="1" ht="16.899999999999999" customHeight="1">
      <c r="B85" s="32"/>
      <c r="C85" s="206" t="s">
        <v>776</v>
      </c>
      <c r="D85" s="206" t="s">
        <v>777</v>
      </c>
      <c r="E85" s="17" t="s">
        <v>130</v>
      </c>
      <c r="F85" s="207">
        <v>75.81</v>
      </c>
      <c r="H85" s="32"/>
    </row>
    <row r="86" spans="2:8" s="1" customFormat="1" ht="16.899999999999999" customHeight="1">
      <c r="B86" s="32"/>
      <c r="C86" s="206" t="s">
        <v>801</v>
      </c>
      <c r="D86" s="206" t="s">
        <v>802</v>
      </c>
      <c r="E86" s="17" t="s">
        <v>130</v>
      </c>
      <c r="F86" s="207">
        <v>222.01599999999999</v>
      </c>
      <c r="H86" s="32"/>
    </row>
    <row r="87" spans="2:8" s="1" customFormat="1" ht="16.899999999999999" customHeight="1">
      <c r="B87" s="32"/>
      <c r="C87" s="202" t="s">
        <v>615</v>
      </c>
      <c r="D87" s="203" t="s">
        <v>1</v>
      </c>
      <c r="E87" s="204" t="s">
        <v>1</v>
      </c>
      <c r="F87" s="205">
        <v>32.49</v>
      </c>
      <c r="H87" s="32"/>
    </row>
    <row r="88" spans="2:8" s="1" customFormat="1" ht="16.899999999999999" customHeight="1">
      <c r="B88" s="32"/>
      <c r="C88" s="206" t="s">
        <v>615</v>
      </c>
      <c r="D88" s="206" t="s">
        <v>855</v>
      </c>
      <c r="E88" s="17" t="s">
        <v>1</v>
      </c>
      <c r="F88" s="207">
        <v>32.49</v>
      </c>
      <c r="H88" s="32"/>
    </row>
    <row r="89" spans="2:8" s="1" customFormat="1" ht="16.899999999999999" customHeight="1">
      <c r="B89" s="32"/>
      <c r="C89" s="208" t="s">
        <v>1770</v>
      </c>
      <c r="H89" s="32"/>
    </row>
    <row r="90" spans="2:8" s="1" customFormat="1" ht="16.899999999999999" customHeight="1">
      <c r="B90" s="32"/>
      <c r="C90" s="206" t="s">
        <v>851</v>
      </c>
      <c r="D90" s="206" t="s">
        <v>852</v>
      </c>
      <c r="E90" s="17" t="s">
        <v>130</v>
      </c>
      <c r="F90" s="207">
        <v>32.49</v>
      </c>
      <c r="H90" s="32"/>
    </row>
    <row r="91" spans="2:8" s="1" customFormat="1" ht="16.899999999999999" customHeight="1">
      <c r="B91" s="32"/>
      <c r="C91" s="206" t="s">
        <v>845</v>
      </c>
      <c r="D91" s="206" t="s">
        <v>846</v>
      </c>
      <c r="E91" s="17" t="s">
        <v>194</v>
      </c>
      <c r="F91" s="207">
        <v>29.187000000000001</v>
      </c>
      <c r="H91" s="32"/>
    </row>
    <row r="92" spans="2:8" s="1" customFormat="1" ht="16.899999999999999" customHeight="1">
      <c r="B92" s="32"/>
      <c r="C92" s="206" t="s">
        <v>878</v>
      </c>
      <c r="D92" s="206" t="s">
        <v>879</v>
      </c>
      <c r="E92" s="17" t="s">
        <v>130</v>
      </c>
      <c r="F92" s="207">
        <v>58.41</v>
      </c>
      <c r="H92" s="32"/>
    </row>
    <row r="93" spans="2:8" s="1" customFormat="1" ht="16.899999999999999" customHeight="1">
      <c r="B93" s="32"/>
      <c r="C93" s="202" t="s">
        <v>592</v>
      </c>
      <c r="D93" s="203" t="s">
        <v>1</v>
      </c>
      <c r="E93" s="204" t="s">
        <v>1</v>
      </c>
      <c r="F93" s="205">
        <v>41.65</v>
      </c>
      <c r="H93" s="32"/>
    </row>
    <row r="94" spans="2:8" s="1" customFormat="1" ht="16.899999999999999" customHeight="1">
      <c r="B94" s="32"/>
      <c r="C94" s="206" t="s">
        <v>592</v>
      </c>
      <c r="D94" s="206" t="s">
        <v>1090</v>
      </c>
      <c r="E94" s="17" t="s">
        <v>1</v>
      </c>
      <c r="F94" s="207">
        <v>41.65</v>
      </c>
      <c r="H94" s="32"/>
    </row>
    <row r="95" spans="2:8" s="1" customFormat="1" ht="16.899999999999999" customHeight="1">
      <c r="B95" s="32"/>
      <c r="C95" s="208" t="s">
        <v>1770</v>
      </c>
      <c r="H95" s="32"/>
    </row>
    <row r="96" spans="2:8" s="1" customFormat="1" ht="16.899999999999999" customHeight="1">
      <c r="B96" s="32"/>
      <c r="C96" s="206" t="s">
        <v>1086</v>
      </c>
      <c r="D96" s="206" t="s">
        <v>1087</v>
      </c>
      <c r="E96" s="17" t="s">
        <v>130</v>
      </c>
      <c r="F96" s="207">
        <v>41.65</v>
      </c>
      <c r="H96" s="32"/>
    </row>
    <row r="97" spans="2:8" s="1" customFormat="1" ht="16.899999999999999" customHeight="1">
      <c r="B97" s="32"/>
      <c r="C97" s="206" t="s">
        <v>1109</v>
      </c>
      <c r="D97" s="206" t="s">
        <v>1110</v>
      </c>
      <c r="E97" s="17" t="s">
        <v>194</v>
      </c>
      <c r="F97" s="207">
        <v>45.16</v>
      </c>
      <c r="H97" s="32"/>
    </row>
    <row r="98" spans="2:8" s="1" customFormat="1" ht="16.899999999999999" customHeight="1">
      <c r="B98" s="32"/>
      <c r="C98" s="202" t="s">
        <v>594</v>
      </c>
      <c r="D98" s="203" t="s">
        <v>1</v>
      </c>
      <c r="E98" s="204" t="s">
        <v>1</v>
      </c>
      <c r="F98" s="205">
        <v>3.51</v>
      </c>
      <c r="H98" s="32"/>
    </row>
    <row r="99" spans="2:8" s="1" customFormat="1" ht="16.899999999999999" customHeight="1">
      <c r="B99" s="32"/>
      <c r="C99" s="206" t="s">
        <v>594</v>
      </c>
      <c r="D99" s="206" t="s">
        <v>1107</v>
      </c>
      <c r="E99" s="17" t="s">
        <v>1</v>
      </c>
      <c r="F99" s="207">
        <v>3.51</v>
      </c>
      <c r="H99" s="32"/>
    </row>
    <row r="100" spans="2:8" s="1" customFormat="1" ht="16.899999999999999" customHeight="1">
      <c r="B100" s="32"/>
      <c r="C100" s="208" t="s">
        <v>1770</v>
      </c>
      <c r="H100" s="32"/>
    </row>
    <row r="101" spans="2:8" s="1" customFormat="1" ht="16.899999999999999" customHeight="1">
      <c r="B101" s="32"/>
      <c r="C101" s="206" t="s">
        <v>1103</v>
      </c>
      <c r="D101" s="206" t="s">
        <v>1104</v>
      </c>
      <c r="E101" s="17" t="s">
        <v>194</v>
      </c>
      <c r="F101" s="207">
        <v>3.51</v>
      </c>
      <c r="H101" s="32"/>
    </row>
    <row r="102" spans="2:8" s="1" customFormat="1" ht="16.899999999999999" customHeight="1">
      <c r="B102" s="32"/>
      <c r="C102" s="206" t="s">
        <v>1109</v>
      </c>
      <c r="D102" s="206" t="s">
        <v>1110</v>
      </c>
      <c r="E102" s="17" t="s">
        <v>194</v>
      </c>
      <c r="F102" s="207">
        <v>45.16</v>
      </c>
      <c r="H102" s="32"/>
    </row>
    <row r="103" spans="2:8" s="1" customFormat="1" ht="16.899999999999999" customHeight="1">
      <c r="B103" s="32"/>
      <c r="C103" s="202" t="s">
        <v>621</v>
      </c>
      <c r="D103" s="203" t="s">
        <v>1</v>
      </c>
      <c r="E103" s="204" t="s">
        <v>1</v>
      </c>
      <c r="F103" s="205">
        <v>8.9280000000000008</v>
      </c>
      <c r="H103" s="32"/>
    </row>
    <row r="104" spans="2:8" s="1" customFormat="1" ht="16.899999999999999" customHeight="1">
      <c r="B104" s="32"/>
      <c r="C104" s="206" t="s">
        <v>621</v>
      </c>
      <c r="D104" s="206" t="s">
        <v>922</v>
      </c>
      <c r="E104" s="17" t="s">
        <v>1</v>
      </c>
      <c r="F104" s="207">
        <v>8.9280000000000008</v>
      </c>
      <c r="H104" s="32"/>
    </row>
    <row r="105" spans="2:8" s="1" customFormat="1" ht="16.899999999999999" customHeight="1">
      <c r="B105" s="32"/>
      <c r="C105" s="208" t="s">
        <v>1770</v>
      </c>
      <c r="H105" s="32"/>
    </row>
    <row r="106" spans="2:8" s="1" customFormat="1" ht="16.899999999999999" customHeight="1">
      <c r="B106" s="32"/>
      <c r="C106" s="206" t="s">
        <v>918</v>
      </c>
      <c r="D106" s="206" t="s">
        <v>919</v>
      </c>
      <c r="E106" s="17" t="s">
        <v>194</v>
      </c>
      <c r="F106" s="207">
        <v>8.9280000000000008</v>
      </c>
      <c r="H106" s="32"/>
    </row>
    <row r="107" spans="2:8" s="1" customFormat="1" ht="16.899999999999999" customHeight="1">
      <c r="B107" s="32"/>
      <c r="C107" s="206" t="s">
        <v>680</v>
      </c>
      <c r="D107" s="206" t="s">
        <v>681</v>
      </c>
      <c r="E107" s="17" t="s">
        <v>530</v>
      </c>
      <c r="F107" s="207">
        <v>96.694999999999993</v>
      </c>
      <c r="H107" s="32"/>
    </row>
    <row r="108" spans="2:8" s="1" customFormat="1" ht="16.899999999999999" customHeight="1">
      <c r="B108" s="32"/>
      <c r="C108" s="202" t="s">
        <v>619</v>
      </c>
      <c r="D108" s="203" t="s">
        <v>1</v>
      </c>
      <c r="E108" s="204" t="s">
        <v>1</v>
      </c>
      <c r="F108" s="205">
        <v>29.75</v>
      </c>
      <c r="H108" s="32"/>
    </row>
    <row r="109" spans="2:8" s="1" customFormat="1" ht="16.899999999999999" customHeight="1">
      <c r="B109" s="32"/>
      <c r="C109" s="206" t="s">
        <v>1</v>
      </c>
      <c r="D109" s="206" t="s">
        <v>939</v>
      </c>
      <c r="E109" s="17" t="s">
        <v>1</v>
      </c>
      <c r="F109" s="207">
        <v>19.125</v>
      </c>
      <c r="H109" s="32"/>
    </row>
    <row r="110" spans="2:8" s="1" customFormat="1" ht="16.899999999999999" customHeight="1">
      <c r="B110" s="32"/>
      <c r="C110" s="206" t="s">
        <v>1</v>
      </c>
      <c r="D110" s="206" t="s">
        <v>940</v>
      </c>
      <c r="E110" s="17" t="s">
        <v>1</v>
      </c>
      <c r="F110" s="207">
        <v>10.625</v>
      </c>
      <c r="H110" s="32"/>
    </row>
    <row r="111" spans="2:8" s="1" customFormat="1" ht="16.899999999999999" customHeight="1">
      <c r="B111" s="32"/>
      <c r="C111" s="206" t="s">
        <v>619</v>
      </c>
      <c r="D111" s="206" t="s">
        <v>142</v>
      </c>
      <c r="E111" s="17" t="s">
        <v>1</v>
      </c>
      <c r="F111" s="207">
        <v>29.75</v>
      </c>
      <c r="H111" s="32"/>
    </row>
    <row r="112" spans="2:8" s="1" customFormat="1" ht="16.899999999999999" customHeight="1">
      <c r="B112" s="32"/>
      <c r="C112" s="208" t="s">
        <v>1770</v>
      </c>
      <c r="H112" s="32"/>
    </row>
    <row r="113" spans="2:8" s="1" customFormat="1" ht="16.899999999999999" customHeight="1">
      <c r="B113" s="32"/>
      <c r="C113" s="206" t="s">
        <v>935</v>
      </c>
      <c r="D113" s="206" t="s">
        <v>936</v>
      </c>
      <c r="E113" s="17" t="s">
        <v>194</v>
      </c>
      <c r="F113" s="207">
        <v>29.75</v>
      </c>
      <c r="H113" s="32"/>
    </row>
    <row r="114" spans="2:8" s="1" customFormat="1" ht="16.899999999999999" customHeight="1">
      <c r="B114" s="32"/>
      <c r="C114" s="206" t="s">
        <v>680</v>
      </c>
      <c r="D114" s="206" t="s">
        <v>681</v>
      </c>
      <c r="E114" s="17" t="s">
        <v>530</v>
      </c>
      <c r="F114" s="207">
        <v>96.694999999999993</v>
      </c>
      <c r="H114" s="32"/>
    </row>
    <row r="115" spans="2:8" s="1" customFormat="1" ht="16.899999999999999" customHeight="1">
      <c r="B115" s="32"/>
      <c r="C115" s="202" t="s">
        <v>617</v>
      </c>
      <c r="D115" s="203" t="s">
        <v>1</v>
      </c>
      <c r="E115" s="204" t="s">
        <v>1</v>
      </c>
      <c r="F115" s="205">
        <v>19.440000000000001</v>
      </c>
      <c r="H115" s="32"/>
    </row>
    <row r="116" spans="2:8" s="1" customFormat="1" ht="16.899999999999999" customHeight="1">
      <c r="B116" s="32"/>
      <c r="C116" s="206" t="s">
        <v>617</v>
      </c>
      <c r="D116" s="206" t="s">
        <v>933</v>
      </c>
      <c r="E116" s="17" t="s">
        <v>1</v>
      </c>
      <c r="F116" s="207">
        <v>19.440000000000001</v>
      </c>
      <c r="H116" s="32"/>
    </row>
    <row r="117" spans="2:8" s="1" customFormat="1" ht="16.899999999999999" customHeight="1">
      <c r="B117" s="32"/>
      <c r="C117" s="208" t="s">
        <v>1770</v>
      </c>
      <c r="H117" s="32"/>
    </row>
    <row r="118" spans="2:8" s="1" customFormat="1" ht="16.899999999999999" customHeight="1">
      <c r="B118" s="32"/>
      <c r="C118" s="206" t="s">
        <v>929</v>
      </c>
      <c r="D118" s="206" t="s">
        <v>930</v>
      </c>
      <c r="E118" s="17" t="s">
        <v>194</v>
      </c>
      <c r="F118" s="207">
        <v>19.440000000000001</v>
      </c>
      <c r="H118" s="32"/>
    </row>
    <row r="119" spans="2:8" s="1" customFormat="1" ht="16.899999999999999" customHeight="1">
      <c r="B119" s="32"/>
      <c r="C119" s="206" t="s">
        <v>1159</v>
      </c>
      <c r="D119" s="206" t="s">
        <v>1160</v>
      </c>
      <c r="E119" s="17" t="s">
        <v>530</v>
      </c>
      <c r="F119" s="207">
        <v>576.93100000000004</v>
      </c>
      <c r="H119" s="32"/>
    </row>
    <row r="120" spans="2:8" s="1" customFormat="1" ht="16.899999999999999" customHeight="1">
      <c r="B120" s="32"/>
      <c r="C120" s="202" t="s">
        <v>606</v>
      </c>
      <c r="D120" s="203" t="s">
        <v>1</v>
      </c>
      <c r="E120" s="204" t="s">
        <v>1</v>
      </c>
      <c r="F120" s="205">
        <v>45</v>
      </c>
      <c r="H120" s="32"/>
    </row>
    <row r="121" spans="2:8" s="1" customFormat="1" ht="16.899999999999999" customHeight="1">
      <c r="B121" s="32"/>
      <c r="C121" s="206" t="s">
        <v>606</v>
      </c>
      <c r="D121" s="206" t="s">
        <v>717</v>
      </c>
      <c r="E121" s="17" t="s">
        <v>1</v>
      </c>
      <c r="F121" s="207">
        <v>45</v>
      </c>
      <c r="H121" s="32"/>
    </row>
    <row r="122" spans="2:8" s="1" customFormat="1" ht="16.899999999999999" customHeight="1">
      <c r="B122" s="32"/>
      <c r="C122" s="208" t="s">
        <v>1770</v>
      </c>
      <c r="H122" s="32"/>
    </row>
    <row r="123" spans="2:8" s="1" customFormat="1" ht="16.899999999999999" customHeight="1">
      <c r="B123" s="32"/>
      <c r="C123" s="206" t="s">
        <v>714</v>
      </c>
      <c r="D123" s="206" t="s">
        <v>715</v>
      </c>
      <c r="E123" s="17" t="s">
        <v>641</v>
      </c>
      <c r="F123" s="207">
        <v>45</v>
      </c>
      <c r="H123" s="32"/>
    </row>
    <row r="124" spans="2:8" s="1" customFormat="1" ht="16.899999999999999" customHeight="1">
      <c r="B124" s="32"/>
      <c r="C124" s="206" t="s">
        <v>718</v>
      </c>
      <c r="D124" s="206" t="s">
        <v>719</v>
      </c>
      <c r="E124" s="17" t="s">
        <v>641</v>
      </c>
      <c r="F124" s="207">
        <v>45</v>
      </c>
      <c r="H124" s="32"/>
    </row>
    <row r="125" spans="2:8" s="1" customFormat="1" ht="16.899999999999999" customHeight="1">
      <c r="B125" s="32"/>
      <c r="C125" s="206" t="s">
        <v>672</v>
      </c>
      <c r="D125" s="206" t="s">
        <v>673</v>
      </c>
      <c r="E125" s="17" t="s">
        <v>130</v>
      </c>
      <c r="F125" s="207">
        <v>45</v>
      </c>
      <c r="H125" s="32"/>
    </row>
    <row r="126" spans="2:8" s="1" customFormat="1" ht="16.899999999999999" customHeight="1">
      <c r="B126" s="32"/>
      <c r="C126" s="206" t="s">
        <v>676</v>
      </c>
      <c r="D126" s="206" t="s">
        <v>677</v>
      </c>
      <c r="E126" s="17" t="s">
        <v>530</v>
      </c>
      <c r="F126" s="207">
        <v>3.9380000000000002</v>
      </c>
      <c r="H126" s="32"/>
    </row>
    <row r="127" spans="2:8" s="1" customFormat="1" ht="16.899999999999999" customHeight="1">
      <c r="B127" s="32"/>
      <c r="C127" s="206" t="s">
        <v>668</v>
      </c>
      <c r="D127" s="206" t="s">
        <v>669</v>
      </c>
      <c r="E127" s="17" t="s">
        <v>530</v>
      </c>
      <c r="F127" s="207">
        <v>4.5</v>
      </c>
      <c r="H127" s="32"/>
    </row>
    <row r="128" spans="2:8" s="1" customFormat="1" ht="16.899999999999999" customHeight="1">
      <c r="B128" s="32"/>
      <c r="C128" s="202" t="s">
        <v>586</v>
      </c>
      <c r="D128" s="203" t="s">
        <v>1</v>
      </c>
      <c r="E128" s="204" t="s">
        <v>1</v>
      </c>
      <c r="F128" s="205">
        <v>220.13800000000001</v>
      </c>
      <c r="H128" s="32"/>
    </row>
    <row r="129" spans="2:8" s="1" customFormat="1" ht="16.899999999999999" customHeight="1">
      <c r="B129" s="32"/>
      <c r="C129" s="206" t="s">
        <v>1</v>
      </c>
      <c r="D129" s="206" t="s">
        <v>1150</v>
      </c>
      <c r="E129" s="17" t="s">
        <v>1</v>
      </c>
      <c r="F129" s="207">
        <v>76.5</v>
      </c>
      <c r="H129" s="32"/>
    </row>
    <row r="130" spans="2:8" s="1" customFormat="1" ht="16.899999999999999" customHeight="1">
      <c r="B130" s="32"/>
      <c r="C130" s="206" t="s">
        <v>1</v>
      </c>
      <c r="D130" s="206" t="s">
        <v>1151</v>
      </c>
      <c r="E130" s="17" t="s">
        <v>1</v>
      </c>
      <c r="F130" s="207">
        <v>121.5</v>
      </c>
      <c r="H130" s="32"/>
    </row>
    <row r="131" spans="2:8" s="1" customFormat="1" ht="16.899999999999999" customHeight="1">
      <c r="B131" s="32"/>
      <c r="C131" s="206" t="s">
        <v>1</v>
      </c>
      <c r="D131" s="206" t="s">
        <v>1152</v>
      </c>
      <c r="E131" s="17" t="s">
        <v>1</v>
      </c>
      <c r="F131" s="207">
        <v>22.138000000000002</v>
      </c>
      <c r="H131" s="32"/>
    </row>
    <row r="132" spans="2:8" s="1" customFormat="1" ht="16.899999999999999" customHeight="1">
      <c r="B132" s="32"/>
      <c r="C132" s="206" t="s">
        <v>586</v>
      </c>
      <c r="D132" s="206" t="s">
        <v>142</v>
      </c>
      <c r="E132" s="17" t="s">
        <v>1</v>
      </c>
      <c r="F132" s="207">
        <v>220.13800000000001</v>
      </c>
      <c r="H132" s="32"/>
    </row>
    <row r="133" spans="2:8" s="1" customFormat="1" ht="16.899999999999999" customHeight="1">
      <c r="B133" s="32"/>
      <c r="C133" s="208" t="s">
        <v>1770</v>
      </c>
      <c r="H133" s="32"/>
    </row>
    <row r="134" spans="2:8" s="1" customFormat="1" ht="16.899999999999999" customHeight="1">
      <c r="B134" s="32"/>
      <c r="C134" s="206" t="s">
        <v>1146</v>
      </c>
      <c r="D134" s="206" t="s">
        <v>1147</v>
      </c>
      <c r="E134" s="17" t="s">
        <v>194</v>
      </c>
      <c r="F134" s="207">
        <v>220.13800000000001</v>
      </c>
      <c r="H134" s="32"/>
    </row>
    <row r="135" spans="2:8" s="1" customFormat="1" ht="16.899999999999999" customHeight="1">
      <c r="B135" s="32"/>
      <c r="C135" s="206" t="s">
        <v>1159</v>
      </c>
      <c r="D135" s="206" t="s">
        <v>1160</v>
      </c>
      <c r="E135" s="17" t="s">
        <v>530</v>
      </c>
      <c r="F135" s="207">
        <v>576.93100000000004</v>
      </c>
      <c r="H135" s="32"/>
    </row>
    <row r="136" spans="2:8" s="1" customFormat="1" ht="16.899999999999999" customHeight="1">
      <c r="B136" s="32"/>
      <c r="C136" s="202" t="s">
        <v>588</v>
      </c>
      <c r="D136" s="203" t="s">
        <v>1</v>
      </c>
      <c r="E136" s="204" t="s">
        <v>1</v>
      </c>
      <c r="F136" s="205">
        <v>129.09</v>
      </c>
      <c r="H136" s="32"/>
    </row>
    <row r="137" spans="2:8" s="1" customFormat="1" ht="16.899999999999999" customHeight="1">
      <c r="B137" s="32"/>
      <c r="C137" s="206" t="s">
        <v>1</v>
      </c>
      <c r="D137" s="206" t="s">
        <v>1169</v>
      </c>
      <c r="E137" s="17" t="s">
        <v>1</v>
      </c>
      <c r="F137" s="207">
        <v>9.18</v>
      </c>
      <c r="H137" s="32"/>
    </row>
    <row r="138" spans="2:8" s="1" customFormat="1" ht="16.899999999999999" customHeight="1">
      <c r="B138" s="32"/>
      <c r="C138" s="206" t="s">
        <v>1</v>
      </c>
      <c r="D138" s="206" t="s">
        <v>1170</v>
      </c>
      <c r="E138" s="17" t="s">
        <v>1</v>
      </c>
      <c r="F138" s="207">
        <v>59.16</v>
      </c>
      <c r="H138" s="32"/>
    </row>
    <row r="139" spans="2:8" s="1" customFormat="1" ht="16.899999999999999" customHeight="1">
      <c r="B139" s="32"/>
      <c r="C139" s="206" t="s">
        <v>1</v>
      </c>
      <c r="D139" s="206" t="s">
        <v>1171</v>
      </c>
      <c r="E139" s="17" t="s">
        <v>1</v>
      </c>
      <c r="F139" s="207">
        <v>60.75</v>
      </c>
      <c r="H139" s="32"/>
    </row>
    <row r="140" spans="2:8" s="1" customFormat="1" ht="16.899999999999999" customHeight="1">
      <c r="B140" s="32"/>
      <c r="C140" s="206" t="s">
        <v>588</v>
      </c>
      <c r="D140" s="206" t="s">
        <v>142</v>
      </c>
      <c r="E140" s="17" t="s">
        <v>1</v>
      </c>
      <c r="F140" s="207">
        <v>129.09</v>
      </c>
      <c r="H140" s="32"/>
    </row>
    <row r="141" spans="2:8" s="1" customFormat="1" ht="16.899999999999999" customHeight="1">
      <c r="B141" s="32"/>
      <c r="C141" s="208" t="s">
        <v>1770</v>
      </c>
      <c r="H141" s="32"/>
    </row>
    <row r="142" spans="2:8" s="1" customFormat="1" ht="16.899999999999999" customHeight="1">
      <c r="B142" s="32"/>
      <c r="C142" s="206" t="s">
        <v>1165</v>
      </c>
      <c r="D142" s="206" t="s">
        <v>1166</v>
      </c>
      <c r="E142" s="17" t="s">
        <v>194</v>
      </c>
      <c r="F142" s="207">
        <v>129.09</v>
      </c>
      <c r="H142" s="32"/>
    </row>
    <row r="143" spans="2:8" s="1" customFormat="1" ht="16.899999999999999" customHeight="1">
      <c r="B143" s="32"/>
      <c r="C143" s="206" t="s">
        <v>1173</v>
      </c>
      <c r="D143" s="206" t="s">
        <v>1174</v>
      </c>
      <c r="E143" s="17" t="s">
        <v>530</v>
      </c>
      <c r="F143" s="207">
        <v>309.81599999999997</v>
      </c>
      <c r="H143" s="32"/>
    </row>
    <row r="144" spans="2:8" s="1" customFormat="1" ht="26.45" customHeight="1">
      <c r="B144" s="32"/>
      <c r="C144" s="201" t="s">
        <v>1771</v>
      </c>
      <c r="D144" s="201" t="s">
        <v>88</v>
      </c>
      <c r="H144" s="32"/>
    </row>
    <row r="145" spans="2:8" s="1" customFormat="1" ht="16.899999999999999" customHeight="1">
      <c r="B145" s="32"/>
      <c r="C145" s="202" t="s">
        <v>1200</v>
      </c>
      <c r="D145" s="203" t="s">
        <v>1</v>
      </c>
      <c r="E145" s="204" t="s">
        <v>1</v>
      </c>
      <c r="F145" s="205">
        <v>50.4</v>
      </c>
      <c r="H145" s="32"/>
    </row>
    <row r="146" spans="2:8" s="1" customFormat="1" ht="16.899999999999999" customHeight="1">
      <c r="B146" s="32"/>
      <c r="C146" s="206" t="s">
        <v>1200</v>
      </c>
      <c r="D146" s="206" t="s">
        <v>1201</v>
      </c>
      <c r="E146" s="17" t="s">
        <v>1</v>
      </c>
      <c r="F146" s="207">
        <v>50.4</v>
      </c>
      <c r="H146" s="32"/>
    </row>
    <row r="147" spans="2:8" s="1" customFormat="1" ht="16.899999999999999" customHeight="1">
      <c r="B147" s="32"/>
      <c r="C147" s="202" t="s">
        <v>1766</v>
      </c>
      <c r="D147" s="203" t="s">
        <v>1</v>
      </c>
      <c r="E147" s="204" t="s">
        <v>1</v>
      </c>
      <c r="F147" s="205">
        <v>56.6</v>
      </c>
      <c r="H147" s="32"/>
    </row>
    <row r="148" spans="2:8" s="1" customFormat="1" ht="16.899999999999999" customHeight="1">
      <c r="B148" s="32"/>
      <c r="C148" s="202" t="s">
        <v>1267</v>
      </c>
      <c r="D148" s="203" t="s">
        <v>1</v>
      </c>
      <c r="E148" s="204" t="s">
        <v>1</v>
      </c>
      <c r="F148" s="205">
        <v>3.68</v>
      </c>
      <c r="H148" s="32"/>
    </row>
    <row r="149" spans="2:8" s="1" customFormat="1" ht="16.899999999999999" customHeight="1">
      <c r="B149" s="32"/>
      <c r="C149" s="206" t="s">
        <v>1267</v>
      </c>
      <c r="D149" s="206" t="s">
        <v>1268</v>
      </c>
      <c r="E149" s="17" t="s">
        <v>1</v>
      </c>
      <c r="F149" s="207">
        <v>3.68</v>
      </c>
      <c r="H149" s="32"/>
    </row>
    <row r="150" spans="2:8" s="1" customFormat="1" ht="16.899999999999999" customHeight="1">
      <c r="B150" s="32"/>
      <c r="C150" s="202" t="s">
        <v>1269</v>
      </c>
      <c r="D150" s="203" t="s">
        <v>1</v>
      </c>
      <c r="E150" s="204" t="s">
        <v>1</v>
      </c>
      <c r="F150" s="205">
        <v>0.6</v>
      </c>
      <c r="H150" s="32"/>
    </row>
    <row r="151" spans="2:8" s="1" customFormat="1" ht="16.899999999999999" customHeight="1">
      <c r="B151" s="32"/>
      <c r="C151" s="206" t="s">
        <v>1269</v>
      </c>
      <c r="D151" s="206" t="s">
        <v>1270</v>
      </c>
      <c r="E151" s="17" t="s">
        <v>1</v>
      </c>
      <c r="F151" s="207">
        <v>0.6</v>
      </c>
      <c r="H151" s="32"/>
    </row>
    <row r="152" spans="2:8" s="1" customFormat="1" ht="16.899999999999999" customHeight="1">
      <c r="B152" s="32"/>
      <c r="C152" s="202" t="s">
        <v>1271</v>
      </c>
      <c r="D152" s="203" t="s">
        <v>1</v>
      </c>
      <c r="E152" s="204" t="s">
        <v>1</v>
      </c>
      <c r="F152" s="205">
        <v>5.6</v>
      </c>
      <c r="H152" s="32"/>
    </row>
    <row r="153" spans="2:8" s="1" customFormat="1" ht="16.899999999999999" customHeight="1">
      <c r="B153" s="32"/>
      <c r="C153" s="206" t="s">
        <v>1271</v>
      </c>
      <c r="D153" s="206" t="s">
        <v>1272</v>
      </c>
      <c r="E153" s="17" t="s">
        <v>1</v>
      </c>
      <c r="F153" s="207">
        <v>5.6</v>
      </c>
      <c r="H153" s="32"/>
    </row>
    <row r="154" spans="2:8" s="1" customFormat="1" ht="16.899999999999999" customHeight="1">
      <c r="B154" s="32"/>
      <c r="C154" s="202" t="s">
        <v>1273</v>
      </c>
      <c r="D154" s="203" t="s">
        <v>1</v>
      </c>
      <c r="E154" s="204" t="s">
        <v>1</v>
      </c>
      <c r="F154" s="205">
        <v>0.6</v>
      </c>
      <c r="H154" s="32"/>
    </row>
    <row r="155" spans="2:8" s="1" customFormat="1" ht="16.899999999999999" customHeight="1">
      <c r="B155" s="32"/>
      <c r="C155" s="206" t="s">
        <v>1273</v>
      </c>
      <c r="D155" s="206" t="s">
        <v>1274</v>
      </c>
      <c r="E155" s="17" t="s">
        <v>1</v>
      </c>
      <c r="F155" s="207">
        <v>0.6</v>
      </c>
      <c r="H155" s="32"/>
    </row>
    <row r="156" spans="2:8" s="1" customFormat="1" ht="16.899999999999999" customHeight="1">
      <c r="B156" s="32"/>
      <c r="C156" s="202" t="s">
        <v>1767</v>
      </c>
      <c r="D156" s="203" t="s">
        <v>1</v>
      </c>
      <c r="E156" s="204" t="s">
        <v>1</v>
      </c>
      <c r="F156" s="205">
        <v>25.048999999999999</v>
      </c>
      <c r="H156" s="32"/>
    </row>
    <row r="157" spans="2:8" s="1" customFormat="1" ht="16.899999999999999" customHeight="1">
      <c r="B157" s="32"/>
      <c r="C157" s="202" t="s">
        <v>1193</v>
      </c>
      <c r="D157" s="203" t="s">
        <v>1</v>
      </c>
      <c r="E157" s="204" t="s">
        <v>1</v>
      </c>
      <c r="F157" s="205">
        <v>16.32</v>
      </c>
      <c r="H157" s="32"/>
    </row>
    <row r="158" spans="2:8" s="1" customFormat="1" ht="16.899999999999999" customHeight="1">
      <c r="B158" s="32"/>
      <c r="C158" s="206" t="s">
        <v>1193</v>
      </c>
      <c r="D158" s="206" t="s">
        <v>1194</v>
      </c>
      <c r="E158" s="17" t="s">
        <v>1</v>
      </c>
      <c r="F158" s="207">
        <v>16.32</v>
      </c>
      <c r="H158" s="32"/>
    </row>
    <row r="159" spans="2:8" s="1" customFormat="1" ht="16.899999999999999" customHeight="1">
      <c r="B159" s="32"/>
      <c r="C159" s="202" t="s">
        <v>1195</v>
      </c>
      <c r="D159" s="203" t="s">
        <v>1</v>
      </c>
      <c r="E159" s="204" t="s">
        <v>1</v>
      </c>
      <c r="F159" s="205">
        <v>7.68</v>
      </c>
      <c r="H159" s="32"/>
    </row>
    <row r="160" spans="2:8" s="1" customFormat="1" ht="16.899999999999999" customHeight="1">
      <c r="B160" s="32"/>
      <c r="C160" s="206" t="s">
        <v>1195</v>
      </c>
      <c r="D160" s="206" t="s">
        <v>1196</v>
      </c>
      <c r="E160" s="17" t="s">
        <v>1</v>
      </c>
      <c r="F160" s="207">
        <v>7.68</v>
      </c>
      <c r="H160" s="32"/>
    </row>
    <row r="161" spans="2:8" s="1" customFormat="1" ht="16.899999999999999" customHeight="1">
      <c r="B161" s="32"/>
      <c r="C161" s="202" t="s">
        <v>1181</v>
      </c>
      <c r="D161" s="203" t="s">
        <v>1</v>
      </c>
      <c r="E161" s="204" t="s">
        <v>1</v>
      </c>
      <c r="F161" s="205">
        <v>150.28</v>
      </c>
      <c r="H161" s="32"/>
    </row>
    <row r="162" spans="2:8" s="1" customFormat="1" ht="16.899999999999999" customHeight="1">
      <c r="B162" s="32"/>
      <c r="C162" s="202" t="s">
        <v>1198</v>
      </c>
      <c r="D162" s="203" t="s">
        <v>1</v>
      </c>
      <c r="E162" s="204" t="s">
        <v>1</v>
      </c>
      <c r="F162" s="205">
        <v>6.3</v>
      </c>
      <c r="H162" s="32"/>
    </row>
    <row r="163" spans="2:8" s="1" customFormat="1" ht="16.899999999999999" customHeight="1">
      <c r="B163" s="32"/>
      <c r="C163" s="206" t="s">
        <v>1198</v>
      </c>
      <c r="D163" s="206" t="s">
        <v>1199</v>
      </c>
      <c r="E163" s="17" t="s">
        <v>1</v>
      </c>
      <c r="F163" s="207">
        <v>6.3</v>
      </c>
      <c r="H163" s="32"/>
    </row>
    <row r="164" spans="2:8" s="1" customFormat="1" ht="16.899999999999999" customHeight="1">
      <c r="B164" s="32"/>
      <c r="C164" s="202" t="s">
        <v>1183</v>
      </c>
      <c r="D164" s="203" t="s">
        <v>1</v>
      </c>
      <c r="E164" s="204" t="s">
        <v>1</v>
      </c>
      <c r="F164" s="205">
        <v>5.4</v>
      </c>
      <c r="H164" s="32"/>
    </row>
    <row r="165" spans="2:8" s="1" customFormat="1" ht="16.899999999999999" customHeight="1">
      <c r="B165" s="32"/>
      <c r="C165" s="206" t="s">
        <v>1183</v>
      </c>
      <c r="D165" s="206" t="s">
        <v>1197</v>
      </c>
      <c r="E165" s="17" t="s">
        <v>1</v>
      </c>
      <c r="F165" s="207">
        <v>5.4</v>
      </c>
      <c r="H165" s="32"/>
    </row>
    <row r="166" spans="2:8" s="1" customFormat="1" ht="7.35" customHeight="1">
      <c r="B166" s="44"/>
      <c r="C166" s="45"/>
      <c r="D166" s="45"/>
      <c r="E166" s="45"/>
      <c r="F166" s="45"/>
      <c r="G166" s="45"/>
      <c r="H166" s="32"/>
    </row>
    <row r="167" spans="2:8" s="1" customFormat="1"/>
  </sheetData>
  <mergeCells count="2">
    <mergeCell ref="D5:F5"/>
    <mergeCell ref="D6:F6"/>
  </mergeCells>
  <pageMargins left="0.7" right="0.7" top="0.78740157499999996" bottom="0.78740157499999996" header="0.3" footer="0.3"/>
  <pageSetup paperSize="9" fitToHeight="100" orientation="landscape" blackAndWhite="1"/>
  <headerFooter>
    <oddFooter>&amp;CStrana &amp;P z &amp;N</oddFooter>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8</vt:i4>
      </vt:variant>
      <vt:variant>
        <vt:lpstr>Pojmenované oblasti</vt:lpstr>
      </vt:variant>
      <vt:variant>
        <vt:i4>16</vt:i4>
      </vt:variant>
    </vt:vector>
  </HeadingPairs>
  <TitlesOfParts>
    <vt:vector size="24" baseType="lpstr">
      <vt:lpstr>Rekapitulace stavby</vt:lpstr>
      <vt:lpstr>část - A - SO - 101 - kom...</vt:lpstr>
      <vt:lpstr>SO 201 - Most na ulici u ...</vt:lpstr>
      <vt:lpstr>část - A - S0 - 301</vt:lpstr>
      <vt:lpstr>část - A - SO - 302 - Pře...</vt:lpstr>
      <vt:lpstr>část - A - SO - 401</vt:lpstr>
      <vt:lpstr>část A -  VRN</vt:lpstr>
      <vt:lpstr>Seznam figur</vt:lpstr>
      <vt:lpstr>'část - A - S0 - 301'!Názvy_tisku</vt:lpstr>
      <vt:lpstr>'část - A - SO - 101 - kom...'!Názvy_tisku</vt:lpstr>
      <vt:lpstr>'část - A - SO - 302 - Pře...'!Názvy_tisku</vt:lpstr>
      <vt:lpstr>'část - A - SO - 401'!Názvy_tisku</vt:lpstr>
      <vt:lpstr>'část A -  VRN'!Názvy_tisku</vt:lpstr>
      <vt:lpstr>'Rekapitulace stavby'!Názvy_tisku</vt:lpstr>
      <vt:lpstr>'Seznam figur'!Názvy_tisku</vt:lpstr>
      <vt:lpstr>'SO 201 - Most na ulici u ...'!Názvy_tisku</vt:lpstr>
      <vt:lpstr>'část - A - S0 - 301'!Oblast_tisku</vt:lpstr>
      <vt:lpstr>'část - A - SO - 101 - kom...'!Oblast_tisku</vt:lpstr>
      <vt:lpstr>'část - A - SO - 302 - Pře...'!Oblast_tisku</vt:lpstr>
      <vt:lpstr>'část - A - SO - 401'!Oblast_tisku</vt:lpstr>
      <vt:lpstr>'část A -  VRN'!Oblast_tisku</vt:lpstr>
      <vt:lpstr>'Rekapitulace stavby'!Oblast_tisku</vt:lpstr>
      <vt:lpstr>'Seznam figur'!Oblast_tisku</vt:lpstr>
      <vt:lpstr>'SO 201 - Most na ulici u ...'!Oblast_tisku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ROZPOCET1\lproj</dc:creator>
  <cp:lastModifiedBy>Ing. Barandovski</cp:lastModifiedBy>
  <dcterms:created xsi:type="dcterms:W3CDTF">2023-11-06T14:02:33Z</dcterms:created>
  <dcterms:modified xsi:type="dcterms:W3CDTF">2023-11-06T14:16:40Z</dcterms:modified>
</cp:coreProperties>
</file>