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jana.hronska\AppData\Local\Microsoft\Windows\INetCache\Content.Outlook\WXKGDV3V\"/>
    </mc:Choice>
  </mc:AlternateContent>
  <xr:revisionPtr revIDLastSave="0" documentId="13_ncr:1_{8C6F9198-88D2-4EEB-A5EB-6A2CE70A68FE}" xr6:coauthVersionLast="47" xr6:coauthVersionMax="47" xr10:uidLastSave="{00000000-0000-0000-0000-000000000000}"/>
  <bookViews>
    <workbookView xWindow="33225" yWindow="90" windowWidth="19875" windowHeight="15390" xr2:uid="{00000000-000D-0000-FFFF-FFFF00000000}"/>
  </bookViews>
  <sheets>
    <sheet name="Rekapitulácia stavby" sheetId="1" r:id="rId1"/>
    <sheet name="SO 01 - Sanácia oporného ..." sheetId="2" r:id="rId2"/>
  </sheets>
  <definedNames>
    <definedName name="_xlnm._FilterDatabase" localSheetId="1" hidden="1">'SO 01 - Sanácia oporného ...'!$C$130:$K$298</definedName>
    <definedName name="_xlnm.Print_Titles" localSheetId="0">'Rekapitulácia stavby'!$92:$92</definedName>
    <definedName name="_xlnm.Print_Titles" localSheetId="1">'SO 01 - Sanácia oporného ...'!$130:$130</definedName>
    <definedName name="_xlnm.Print_Area" localSheetId="0">'Rekapitulácia stavby'!$D$4:$AO$76,'Rekapitulácia stavby'!$C$82:$AQ$96</definedName>
    <definedName name="_xlnm.Print_Area" localSheetId="1">'SO 01 - Sanácia oporného ...'!$C$4:$J$75,'SO 01 - Sanácia oporného ...'!$C$118:$J$298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4" i="2" l="1"/>
  <c r="P133" i="2" s="1"/>
  <c r="R134" i="2"/>
  <c r="T134" i="2"/>
  <c r="P136" i="2"/>
  <c r="R136" i="2"/>
  <c r="R133" i="2" s="1"/>
  <c r="T136" i="2"/>
  <c r="P138" i="2"/>
  <c r="R138" i="2"/>
  <c r="T138" i="2"/>
  <c r="T133" i="2" s="1"/>
  <c r="P141" i="2"/>
  <c r="R141" i="2"/>
  <c r="T141" i="2"/>
  <c r="P143" i="2"/>
  <c r="R143" i="2"/>
  <c r="T143" i="2"/>
  <c r="P146" i="2"/>
  <c r="R146" i="2"/>
  <c r="T146" i="2"/>
  <c r="P149" i="2"/>
  <c r="R149" i="2"/>
  <c r="T149" i="2"/>
  <c r="P151" i="2"/>
  <c r="R151" i="2"/>
  <c r="T151" i="2"/>
  <c r="P156" i="2"/>
  <c r="R156" i="2"/>
  <c r="T156" i="2"/>
  <c r="P158" i="2"/>
  <c r="R158" i="2"/>
  <c r="T158" i="2"/>
  <c r="P161" i="2"/>
  <c r="R161" i="2"/>
  <c r="T161" i="2"/>
  <c r="P163" i="2"/>
  <c r="R163" i="2"/>
  <c r="T163" i="2"/>
  <c r="P165" i="2"/>
  <c r="R165" i="2"/>
  <c r="T165" i="2"/>
  <c r="R168" i="2"/>
  <c r="P169" i="2"/>
  <c r="R169" i="2"/>
  <c r="T169" i="2"/>
  <c r="T168" i="2" s="1"/>
  <c r="P172" i="2"/>
  <c r="R172" i="2"/>
  <c r="T172" i="2"/>
  <c r="P175" i="2"/>
  <c r="P168" i="2" s="1"/>
  <c r="R175" i="2"/>
  <c r="T175" i="2"/>
  <c r="P178" i="2"/>
  <c r="R178" i="2"/>
  <c r="T178" i="2"/>
  <c r="P181" i="2"/>
  <c r="R181" i="2"/>
  <c r="T181" i="2"/>
  <c r="P188" i="2"/>
  <c r="R188" i="2"/>
  <c r="T188" i="2"/>
  <c r="P191" i="2"/>
  <c r="R191" i="2"/>
  <c r="T191" i="2"/>
  <c r="R194" i="2"/>
  <c r="P195" i="2"/>
  <c r="R195" i="2"/>
  <c r="T195" i="2"/>
  <c r="T194" i="2" s="1"/>
  <c r="P198" i="2"/>
  <c r="R198" i="2"/>
  <c r="T198" i="2"/>
  <c r="P202" i="2"/>
  <c r="P194" i="2" s="1"/>
  <c r="R202" i="2"/>
  <c r="T202" i="2"/>
  <c r="P205" i="2"/>
  <c r="R205" i="2"/>
  <c r="T205" i="2"/>
  <c r="P207" i="2"/>
  <c r="R207" i="2"/>
  <c r="T207" i="2"/>
  <c r="P210" i="2"/>
  <c r="R210" i="2"/>
  <c r="T210" i="2"/>
  <c r="P213" i="2"/>
  <c r="T213" i="2"/>
  <c r="P214" i="2"/>
  <c r="R214" i="2"/>
  <c r="R213" i="2" s="1"/>
  <c r="T214" i="2"/>
  <c r="P217" i="2"/>
  <c r="T217" i="2"/>
  <c r="P218" i="2"/>
  <c r="R218" i="2"/>
  <c r="R217" i="2" s="1"/>
  <c r="T218" i="2"/>
  <c r="P221" i="2"/>
  <c r="P222" i="2"/>
  <c r="R222" i="2"/>
  <c r="R221" i="2" s="1"/>
  <c r="T222" i="2"/>
  <c r="P225" i="2"/>
  <c r="R225" i="2"/>
  <c r="T225" i="2"/>
  <c r="T221" i="2" s="1"/>
  <c r="P228" i="2"/>
  <c r="R228" i="2"/>
  <c r="T228" i="2"/>
  <c r="P231" i="2"/>
  <c r="R231" i="2"/>
  <c r="T231" i="2"/>
  <c r="P234" i="2"/>
  <c r="R234" i="2"/>
  <c r="T234" i="2"/>
  <c r="P237" i="2"/>
  <c r="R237" i="2"/>
  <c r="T237" i="2"/>
  <c r="R238" i="2"/>
  <c r="T238" i="2"/>
  <c r="P239" i="2"/>
  <c r="P238" i="2" s="1"/>
  <c r="R239" i="2"/>
  <c r="T239" i="2"/>
  <c r="T241" i="2"/>
  <c r="P242" i="2"/>
  <c r="R242" i="2"/>
  <c r="T242" i="2"/>
  <c r="P245" i="2"/>
  <c r="P241" i="2" s="1"/>
  <c r="P240" i="2" s="1"/>
  <c r="R245" i="2"/>
  <c r="T245" i="2"/>
  <c r="P247" i="2"/>
  <c r="R247" i="2"/>
  <c r="R241" i="2" s="1"/>
  <c r="T247" i="2"/>
  <c r="P250" i="2"/>
  <c r="R250" i="2"/>
  <c r="T250" i="2"/>
  <c r="P252" i="2"/>
  <c r="R252" i="2"/>
  <c r="T252" i="2"/>
  <c r="P253" i="2"/>
  <c r="P254" i="2"/>
  <c r="R254" i="2"/>
  <c r="R253" i="2" s="1"/>
  <c r="T254" i="2"/>
  <c r="P257" i="2"/>
  <c r="R257" i="2"/>
  <c r="T257" i="2"/>
  <c r="T253" i="2" s="1"/>
  <c r="P259" i="2"/>
  <c r="R259" i="2"/>
  <c r="T259" i="2"/>
  <c r="P260" i="2"/>
  <c r="P261" i="2"/>
  <c r="R261" i="2"/>
  <c r="R260" i="2" s="1"/>
  <c r="T261" i="2"/>
  <c r="P264" i="2"/>
  <c r="R264" i="2"/>
  <c r="T264" i="2"/>
  <c r="T260" i="2" s="1"/>
  <c r="P267" i="2"/>
  <c r="R267" i="2"/>
  <c r="T267" i="2"/>
  <c r="R271" i="2"/>
  <c r="R270" i="2" s="1"/>
  <c r="P272" i="2"/>
  <c r="P271" i="2" s="1"/>
  <c r="P270" i="2" s="1"/>
  <c r="R272" i="2"/>
  <c r="T272" i="2"/>
  <c r="T271" i="2" s="1"/>
  <c r="T270" i="2" s="1"/>
  <c r="R275" i="2"/>
  <c r="P276" i="2"/>
  <c r="P275" i="2" s="1"/>
  <c r="R276" i="2"/>
  <c r="T276" i="2"/>
  <c r="T275" i="2" s="1"/>
  <c r="R279" i="2"/>
  <c r="P280" i="2"/>
  <c r="R280" i="2"/>
  <c r="T280" i="2"/>
  <c r="T279" i="2" s="1"/>
  <c r="P282" i="2"/>
  <c r="R282" i="2"/>
  <c r="T282" i="2"/>
  <c r="P284" i="2"/>
  <c r="P279" i="2" s="1"/>
  <c r="R284" i="2"/>
  <c r="T284" i="2"/>
  <c r="P286" i="2"/>
  <c r="R286" i="2"/>
  <c r="T286" i="2"/>
  <c r="P288" i="2"/>
  <c r="R288" i="2"/>
  <c r="T288" i="2"/>
  <c r="P291" i="2"/>
  <c r="R291" i="2"/>
  <c r="T291" i="2"/>
  <c r="P294" i="2"/>
  <c r="R294" i="2"/>
  <c r="T294" i="2"/>
  <c r="P296" i="2"/>
  <c r="R296" i="2"/>
  <c r="T296" i="2"/>
  <c r="J37" i="2"/>
  <c r="J36" i="2"/>
  <c r="AY95" i="1" s="1"/>
  <c r="J35" i="2"/>
  <c r="AX95" i="1" s="1"/>
  <c r="BI296" i="2"/>
  <c r="BH296" i="2"/>
  <c r="BG296" i="2"/>
  <c r="BE296" i="2"/>
  <c r="BI294" i="2"/>
  <c r="BH294" i="2"/>
  <c r="BG294" i="2"/>
  <c r="BE294" i="2"/>
  <c r="BI291" i="2"/>
  <c r="BH291" i="2"/>
  <c r="BG291" i="2"/>
  <c r="BE291" i="2"/>
  <c r="BI288" i="2"/>
  <c r="BH288" i="2"/>
  <c r="BG288" i="2"/>
  <c r="BE288" i="2"/>
  <c r="BI286" i="2"/>
  <c r="BH286" i="2"/>
  <c r="BG286" i="2"/>
  <c r="BE286" i="2"/>
  <c r="BI284" i="2"/>
  <c r="BH284" i="2"/>
  <c r="BG284" i="2"/>
  <c r="BE284" i="2"/>
  <c r="BI282" i="2"/>
  <c r="BH282" i="2"/>
  <c r="BG282" i="2"/>
  <c r="BE282" i="2"/>
  <c r="BI280" i="2"/>
  <c r="BH280" i="2"/>
  <c r="BG280" i="2"/>
  <c r="BE280" i="2"/>
  <c r="BI276" i="2"/>
  <c r="BH276" i="2"/>
  <c r="BG276" i="2"/>
  <c r="BE276" i="2"/>
  <c r="BI272" i="2"/>
  <c r="BH272" i="2"/>
  <c r="BG272" i="2"/>
  <c r="BE272" i="2"/>
  <c r="BI267" i="2"/>
  <c r="BH267" i="2"/>
  <c r="BG267" i="2"/>
  <c r="BE267" i="2"/>
  <c r="BI264" i="2"/>
  <c r="BH264" i="2"/>
  <c r="BG264" i="2"/>
  <c r="BE264" i="2"/>
  <c r="BI261" i="2"/>
  <c r="BH261" i="2"/>
  <c r="BG261" i="2"/>
  <c r="BE261" i="2"/>
  <c r="BI259" i="2"/>
  <c r="BH259" i="2"/>
  <c r="BG259" i="2"/>
  <c r="BE259" i="2"/>
  <c r="BI257" i="2"/>
  <c r="BH257" i="2"/>
  <c r="BG257" i="2"/>
  <c r="BE257" i="2"/>
  <c r="BI254" i="2"/>
  <c r="BH254" i="2"/>
  <c r="BG254" i="2"/>
  <c r="BE254" i="2"/>
  <c r="BI252" i="2"/>
  <c r="BH252" i="2"/>
  <c r="BG252" i="2"/>
  <c r="BE252" i="2"/>
  <c r="BI250" i="2"/>
  <c r="BH250" i="2"/>
  <c r="BG250" i="2"/>
  <c r="BE250" i="2"/>
  <c r="BI247" i="2"/>
  <c r="BH247" i="2"/>
  <c r="BG247" i="2"/>
  <c r="BE247" i="2"/>
  <c r="BI245" i="2"/>
  <c r="BH245" i="2"/>
  <c r="BG245" i="2"/>
  <c r="BE245" i="2"/>
  <c r="BI242" i="2"/>
  <c r="BH242" i="2"/>
  <c r="BG242" i="2"/>
  <c r="BE242" i="2"/>
  <c r="BI239" i="2"/>
  <c r="BH239" i="2"/>
  <c r="BG239" i="2"/>
  <c r="BE239" i="2"/>
  <c r="BI237" i="2"/>
  <c r="BH237" i="2"/>
  <c r="BG237" i="2"/>
  <c r="BE237" i="2"/>
  <c r="BI234" i="2"/>
  <c r="BH234" i="2"/>
  <c r="BG234" i="2"/>
  <c r="BE234" i="2"/>
  <c r="BI231" i="2"/>
  <c r="BH231" i="2"/>
  <c r="BG231" i="2"/>
  <c r="BE231" i="2"/>
  <c r="BI228" i="2"/>
  <c r="BH228" i="2"/>
  <c r="BG228" i="2"/>
  <c r="BE228" i="2"/>
  <c r="BI225" i="2"/>
  <c r="BH225" i="2"/>
  <c r="BG225" i="2"/>
  <c r="BE225" i="2"/>
  <c r="BI222" i="2"/>
  <c r="BH222" i="2"/>
  <c r="BG222" i="2"/>
  <c r="BE222" i="2"/>
  <c r="BI218" i="2"/>
  <c r="BH218" i="2"/>
  <c r="BG218" i="2"/>
  <c r="BE218" i="2"/>
  <c r="BI214" i="2"/>
  <c r="BH214" i="2"/>
  <c r="BG214" i="2"/>
  <c r="BE214" i="2"/>
  <c r="BI210" i="2"/>
  <c r="BH210" i="2"/>
  <c r="BG210" i="2"/>
  <c r="BE210" i="2"/>
  <c r="BI207" i="2"/>
  <c r="BH207" i="2"/>
  <c r="BG207" i="2"/>
  <c r="BE207" i="2"/>
  <c r="BI205" i="2"/>
  <c r="BH205" i="2"/>
  <c r="BG205" i="2"/>
  <c r="BE205" i="2"/>
  <c r="BI202" i="2"/>
  <c r="BH202" i="2"/>
  <c r="BG202" i="2"/>
  <c r="BE202" i="2"/>
  <c r="BI198" i="2"/>
  <c r="BH198" i="2"/>
  <c r="BG198" i="2"/>
  <c r="BE198" i="2"/>
  <c r="BI195" i="2"/>
  <c r="BH195" i="2"/>
  <c r="BG195" i="2"/>
  <c r="BE195" i="2"/>
  <c r="BI191" i="2"/>
  <c r="BH191" i="2"/>
  <c r="BG191" i="2"/>
  <c r="BE191" i="2"/>
  <c r="BI188" i="2"/>
  <c r="BH188" i="2"/>
  <c r="BG188" i="2"/>
  <c r="BE188" i="2"/>
  <c r="BI181" i="2"/>
  <c r="BH181" i="2"/>
  <c r="BG181" i="2"/>
  <c r="BE181" i="2"/>
  <c r="BI178" i="2"/>
  <c r="BH178" i="2"/>
  <c r="BG178" i="2"/>
  <c r="BE178" i="2"/>
  <c r="BI175" i="2"/>
  <c r="BH175" i="2"/>
  <c r="BG175" i="2"/>
  <c r="BE175" i="2"/>
  <c r="BI172" i="2"/>
  <c r="BH172" i="2"/>
  <c r="BG172" i="2"/>
  <c r="BE172" i="2"/>
  <c r="BI169" i="2"/>
  <c r="BH169" i="2"/>
  <c r="BG169" i="2"/>
  <c r="BE169" i="2"/>
  <c r="BI165" i="2"/>
  <c r="BH165" i="2"/>
  <c r="BG165" i="2"/>
  <c r="BE165" i="2"/>
  <c r="BI163" i="2"/>
  <c r="BH163" i="2"/>
  <c r="BG163" i="2"/>
  <c r="BE163" i="2"/>
  <c r="BI161" i="2"/>
  <c r="BH161" i="2"/>
  <c r="BG161" i="2"/>
  <c r="BE161" i="2"/>
  <c r="BI158" i="2"/>
  <c r="BH158" i="2"/>
  <c r="BG158" i="2"/>
  <c r="BE158" i="2"/>
  <c r="BI156" i="2"/>
  <c r="BH156" i="2"/>
  <c r="BG156" i="2"/>
  <c r="BE156" i="2"/>
  <c r="BI151" i="2"/>
  <c r="BH151" i="2"/>
  <c r="BG151" i="2"/>
  <c r="BE151" i="2"/>
  <c r="BI149" i="2"/>
  <c r="BH149" i="2"/>
  <c r="BG149" i="2"/>
  <c r="BE149" i="2"/>
  <c r="BI146" i="2"/>
  <c r="BH146" i="2"/>
  <c r="BG146" i="2"/>
  <c r="BE146" i="2"/>
  <c r="BI143" i="2"/>
  <c r="BH143" i="2"/>
  <c r="BG143" i="2"/>
  <c r="BE143" i="2"/>
  <c r="BI141" i="2"/>
  <c r="BH141" i="2"/>
  <c r="BG141" i="2"/>
  <c r="BE141" i="2"/>
  <c r="BI138" i="2"/>
  <c r="BH138" i="2"/>
  <c r="BG138" i="2"/>
  <c r="BE138" i="2"/>
  <c r="BI136" i="2"/>
  <c r="BH136" i="2"/>
  <c r="BG136" i="2"/>
  <c r="BE136" i="2"/>
  <c r="BI134" i="2"/>
  <c r="BH134" i="2"/>
  <c r="BG134" i="2"/>
  <c r="BE134" i="2"/>
  <c r="J127" i="2"/>
  <c r="F127" i="2"/>
  <c r="F125" i="2"/>
  <c r="E123" i="2"/>
  <c r="J90" i="2"/>
  <c r="F90" i="2"/>
  <c r="F88" i="2"/>
  <c r="E86" i="2"/>
  <c r="J24" i="2"/>
  <c r="E24" i="2"/>
  <c r="J128" i="2" s="1"/>
  <c r="J23" i="2"/>
  <c r="J18" i="2"/>
  <c r="E18" i="2"/>
  <c r="F91" i="2" s="1"/>
  <c r="J17" i="2"/>
  <c r="J88" i="2"/>
  <c r="E7" i="2"/>
  <c r="E84" i="2" s="1"/>
  <c r="L90" i="1"/>
  <c r="AM90" i="1"/>
  <c r="AM89" i="1"/>
  <c r="L89" i="1"/>
  <c r="AM87" i="1"/>
  <c r="L87" i="1"/>
  <c r="L85" i="1"/>
  <c r="L84" i="1"/>
  <c r="BK242" i="2"/>
  <c r="BK222" i="2"/>
  <c r="BK286" i="2"/>
  <c r="BK146" i="2"/>
  <c r="BK210" i="2"/>
  <c r="BK136" i="2"/>
  <c r="BK239" i="2"/>
  <c r="BK228" i="2"/>
  <c r="BK237" i="2"/>
  <c r="BK225" i="2"/>
  <c r="BK143" i="2"/>
  <c r="AS94" i="1"/>
  <c r="BK282" i="2"/>
  <c r="BK158" i="2"/>
  <c r="BK218" i="2"/>
  <c r="BK294" i="2"/>
  <c r="BK257" i="2"/>
  <c r="BK195" i="2"/>
  <c r="BK288" i="2"/>
  <c r="BK252" i="2"/>
  <c r="BK161" i="2"/>
  <c r="BK276" i="2"/>
  <c r="BK254" i="2"/>
  <c r="BK234" i="2"/>
  <c r="BK202" i="2"/>
  <c r="BK172" i="2"/>
  <c r="BK261" i="2"/>
  <c r="BK280" i="2"/>
  <c r="BK259" i="2"/>
  <c r="BK149" i="2"/>
  <c r="BK138" i="2"/>
  <c r="BK284" i="2"/>
  <c r="BK191" i="2"/>
  <c r="BK231" i="2"/>
  <c r="BK181" i="2"/>
  <c r="BK134" i="2"/>
  <c r="BK267" i="2"/>
  <c r="BK214" i="2"/>
  <c r="BK291" i="2"/>
  <c r="BK165" i="2"/>
  <c r="BK141" i="2"/>
  <c r="BK151" i="2"/>
  <c r="BK247" i="2"/>
  <c r="BK264" i="2"/>
  <c r="BK245" i="2"/>
  <c r="BK198" i="2"/>
  <c r="BK156" i="2"/>
  <c r="BK296" i="2"/>
  <c r="BK207" i="2"/>
  <c r="BK178" i="2"/>
  <c r="BK169" i="2"/>
  <c r="BK272" i="2"/>
  <c r="BK250" i="2"/>
  <c r="BK163" i="2"/>
  <c r="BK175" i="2"/>
  <c r="BK205" i="2"/>
  <c r="BK188" i="2"/>
  <c r="T132" i="2" l="1"/>
  <c r="T131" i="2" s="1"/>
  <c r="P132" i="2"/>
  <c r="P131" i="2" s="1"/>
  <c r="R132" i="2"/>
  <c r="R131" i="2" s="1"/>
  <c r="R240" i="2"/>
  <c r="T240" i="2"/>
  <c r="BK133" i="2"/>
  <c r="J97" i="2"/>
  <c r="BK241" i="2"/>
  <c r="BK168" i="2"/>
  <c r="J98" i="2" s="1"/>
  <c r="BK279" i="2"/>
  <c r="J111" i="2" s="1"/>
  <c r="BK194" i="2"/>
  <c r="J99" i="2"/>
  <c r="BK253" i="2"/>
  <c r="J106" i="2"/>
  <c r="BK260" i="2"/>
  <c r="J107" i="2" s="1"/>
  <c r="BK221" i="2"/>
  <c r="J102" i="2" s="1"/>
  <c r="BK271" i="2"/>
  <c r="BK275" i="2"/>
  <c r="J110" i="2"/>
  <c r="BK213" i="2"/>
  <c r="J100" i="2"/>
  <c r="BK217" i="2"/>
  <c r="J101" i="2"/>
  <c r="BK238" i="2"/>
  <c r="J103" i="2" s="1"/>
  <c r="BF205" i="2"/>
  <c r="BF207" i="2"/>
  <c r="BF214" i="2"/>
  <c r="J91" i="2"/>
  <c r="F128" i="2"/>
  <c r="BF134" i="2"/>
  <c r="BF143" i="2"/>
  <c r="BF198" i="2"/>
  <c r="BF225" i="2"/>
  <c r="BF264" i="2"/>
  <c r="BF267" i="2"/>
  <c r="BF280" i="2"/>
  <c r="BF291" i="2"/>
  <c r="BF294" i="2"/>
  <c r="BF141" i="2"/>
  <c r="BF146" i="2"/>
  <c r="BF169" i="2"/>
  <c r="BF161" i="2"/>
  <c r="BF163" i="2"/>
  <c r="BF181" i="2"/>
  <c r="BF202" i="2"/>
  <c r="BF136" i="2"/>
  <c r="BF175" i="2"/>
  <c r="BF191" i="2"/>
  <c r="BF195" i="2"/>
  <c r="BF239" i="2"/>
  <c r="BF247" i="2"/>
  <c r="BF254" i="2"/>
  <c r="BF282" i="2"/>
  <c r="BF288" i="2"/>
  <c r="E121" i="2"/>
  <c r="BF149" i="2"/>
  <c r="BF156" i="2"/>
  <c r="BF158" i="2"/>
  <c r="BF165" i="2"/>
  <c r="BF172" i="2"/>
  <c r="BF178" i="2"/>
  <c r="BF188" i="2"/>
  <c r="BF228" i="2"/>
  <c r="BF151" i="2"/>
  <c r="BF210" i="2"/>
  <c r="BF222" i="2"/>
  <c r="BF234" i="2"/>
  <c r="BF237" i="2"/>
  <c r="BF252" i="2"/>
  <c r="BF259" i="2"/>
  <c r="BF261" i="2"/>
  <c r="BF272" i="2"/>
  <c r="BF276" i="2"/>
  <c r="BF284" i="2"/>
  <c r="BF286" i="2"/>
  <c r="BF296" i="2"/>
  <c r="BF138" i="2"/>
  <c r="BF218" i="2"/>
  <c r="BF231" i="2"/>
  <c r="BF242" i="2"/>
  <c r="BF245" i="2"/>
  <c r="BF250" i="2"/>
  <c r="BF257" i="2"/>
  <c r="F35" i="2"/>
  <c r="BB95" i="1" s="1"/>
  <c r="BB94" i="1" s="1"/>
  <c r="W31" i="1" s="1"/>
  <c r="F36" i="2"/>
  <c r="BC95" i="1" s="1"/>
  <c r="BC94" i="1" s="1"/>
  <c r="W32" i="1" s="1"/>
  <c r="J33" i="2"/>
  <c r="AV95" i="1" s="1"/>
  <c r="F33" i="2"/>
  <c r="AZ95" i="1" s="1"/>
  <c r="AZ94" i="1" s="1"/>
  <c r="AV94" i="1" s="1"/>
  <c r="AK29" i="1" s="1"/>
  <c r="F37" i="2"/>
  <c r="BD95" i="1" s="1"/>
  <c r="BD94" i="1" s="1"/>
  <c r="W33" i="1" s="1"/>
  <c r="BK240" i="2" l="1"/>
  <c r="J104" i="2"/>
  <c r="AU95" i="1"/>
  <c r="AU94" i="1" s="1"/>
  <c r="BK270" i="2"/>
  <c r="J108" i="2" s="1"/>
  <c r="BK132" i="2"/>
  <c r="J96" i="2" s="1"/>
  <c r="J105" i="2"/>
  <c r="J109" i="2"/>
  <c r="AY94" i="1"/>
  <c r="AX94" i="1"/>
  <c r="W29" i="1"/>
  <c r="J34" i="2"/>
  <c r="AW95" i="1" s="1"/>
  <c r="AT95" i="1" s="1"/>
  <c r="F34" i="2"/>
  <c r="BA95" i="1" s="1"/>
  <c r="BA94" i="1" s="1"/>
  <c r="BK131" i="2" l="1"/>
  <c r="J95" i="2" s="1"/>
  <c r="AW94" i="1"/>
  <c r="J30" i="2" l="1"/>
  <c r="AK35" i="1" s="1"/>
  <c r="AT94" i="1"/>
  <c r="J39" i="2" l="1"/>
</calcChain>
</file>

<file path=xl/sharedStrings.xml><?xml version="1.0" encoding="utf-8"?>
<sst xmlns="http://schemas.openxmlformats.org/spreadsheetml/2006/main" count="2043" uniqueCount="446">
  <si>
    <t>Export Komplet</t>
  </si>
  <si>
    <t/>
  </si>
  <si>
    <t>2.0</t>
  </si>
  <si>
    <t>False</t>
  </si>
  <si>
    <t>{e43a8c25-eef0-4431-b348-88b34d0c8d8e}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</si>
  <si>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</si>
  <si>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</si>
  <si>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</si>
  <si>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</si>
  <si>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</si>
  <si>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</si>
  <si>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</si>
  <si>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2024_0117</t>
  </si>
  <si>
    <t>Stavba:</t>
  </si>
  <si>
    <t>Oporný múr, cintorín Lamač</t>
  </si>
  <si>
    <t>JKSO:</t>
  </si>
  <si>
    <t>815 41</t>
  </si>
  <si>
    <t>KS:</t>
  </si>
  <si>
    <t>Miesto:</t>
  </si>
  <si>
    <t>Lamač, Bratislava</t>
  </si>
  <si>
    <t>Dátum:</t>
  </si>
  <si>
    <t>CPA:</t>
  </si>
  <si>
    <t>Objednávateľ:</t>
  </si>
  <si>
    <t>IČO:</t>
  </si>
  <si>
    <t>Marianum, Šafárikovo nám. č. 8, 811 02 Bratislava</t>
  </si>
  <si>
    <t>IČ DPH:</t>
  </si>
  <si>
    <t>Zhotoviteľ:</t>
  </si>
  <si>
    <t xml:space="preserve"> </t>
  </si>
  <si>
    <t>Projektant:</t>
  </si>
  <si>
    <t>HADE, s.r.o., Jarabinková 8D, 821 09 Bratislava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</si>
  <si>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</si>
  <si>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</si>
  <si>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</si>
  <si>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</si>
  <si>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</si>
  <si>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</si>
  <si>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</si>
  <si>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</si>
  <si>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</si>
  <si>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</si>
  <si>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</si>
  <si>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</si>
  <si>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</si>
  <si>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</si>
  <si>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</si>
  <si>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</si>
  <si>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</si>
  <si>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</si>
  <si>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</si>
  <si>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</si>
  <si>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</si>
  <si>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</si>
  <si>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</si>
  <si>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</si>
  <si>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</si>
  <si>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</si>
  <si>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</si>
  <si>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</si>
  <si>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</si>
  <si>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</si>
  <si>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</si>
  <si>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</si>
  <si>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</si>
  <si>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</si>
  <si>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</si>
  <si>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</si>
  <si>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</si>
  <si>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</si>
  <si>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</si>
  <si>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</si>
  <si>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</si>
  <si>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</si>
  <si>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</si>
  <si>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</si>
  <si>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</si>
  <si>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</si>
  <si>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</si>
  <si>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</si>
  <si>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</si>
  <si>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Sanácia oporného múru na cintoríne Lamač</t>
  </si>
  <si>
    <t>STA</t>
  </si>
  <si>
    <t>1</t>
  </si>
  <si>
    <t>{cbf3e031-49c6-43a8-aa27-7c26126b45dc}</t>
  </si>
  <si>
    <t>KRYCÍ LIST ROZPOČTU</t>
  </si>
  <si>
    <t>Objekt:</t>
  </si>
  <si>
    <t>SO 01 - Sanácia oporného múru na cintoríne Lamač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</si>
  <si>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</si>
  <si>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</si>
  <si>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</si>
  <si>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</si>
  <si>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</si>
  <si>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</si>
  <si>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</si>
  <si>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</si>
  <si>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</si>
  <si>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</si>
  <si>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</si>
  <si>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</si>
  <si>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</si>
  <si>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</si>
  <si>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</si>
  <si>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782 - Obklady z prírodného a konglomerovaného kameňa</t>
  </si>
  <si>
    <t xml:space="preserve">    783 - Nátery</t>
  </si>
  <si>
    <t>M - Práce a dodávky M</t>
  </si>
  <si>
    <t xml:space="preserve">    25-M - Povrchová úprava strojov a zariadení</t>
  </si>
  <si>
    <t xml:space="preserve">    33-M - Montáže dopravných zariadení, skladových zariadení a váh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</si>
  <si>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</si>
  <si>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</si>
  <si>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</si>
  <si>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</si>
  <si>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</si>
  <si>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</si>
  <si>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</si>
  <si>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</si>
  <si>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</si>
  <si>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</si>
  <si>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</si>
  <si>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</si>
  <si>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</si>
  <si>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</si>
  <si>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</si>
  <si>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</si>
  <si>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</si>
  <si>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</si>
  <si>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111101101.S</t>
  </si>
  <si>
    <t>Odstránenie travín a tŕstia s príp. premiestnením a uložením na hromady do 50 m, pri celkovej ploche do 1000m2</t>
  </si>
  <si>
    <t>m2</t>
  </si>
  <si>
    <t>4</t>
  </si>
  <si>
    <t>2</t>
  </si>
  <si>
    <t>2128091918</t>
  </si>
  <si>
    <t>VV</t>
  </si>
  <si>
    <t>125*1</t>
  </si>
  <si>
    <t>111201401.S</t>
  </si>
  <si>
    <t>Spálenie krovín a stromov s priemerom kmeňa do 100 mm na hromadách pre plochu do 100 m2</t>
  </si>
  <si>
    <t>986126874</t>
  </si>
  <si>
    <t>3</t>
  </si>
  <si>
    <t>132201201.S</t>
  </si>
  <si>
    <t>Výkop ryhy šírky 600-2000mm horn.3 do 100m3</t>
  </si>
  <si>
    <t>m3</t>
  </si>
  <si>
    <t>-1835686398</t>
  </si>
  <si>
    <t>Ryha pre základ OM, rozsha v zmysle PD</t>
  </si>
  <si>
    <t>"výmera AutoCad"8,8+8,55+8,2+6,7+5,25+5,75+6,3</t>
  </si>
  <si>
    <t>132201209.S</t>
  </si>
  <si>
    <t>Príplatok k cenám za lepivosť pri hĺbení rýh š. nad 600 do 2 000 mm zapaž. i nezapažených, s urovnaním dna v hornine 3</t>
  </si>
  <si>
    <t>-287192804</t>
  </si>
  <si>
    <t>49,55*0,3</t>
  </si>
  <si>
    <t>5</t>
  </si>
  <si>
    <t>162301101.S</t>
  </si>
  <si>
    <t>Vodorovné premiestnenie výkopku po spevnenej ceste z horniny tr.1-4, do 100 m3 na vzdialenosť do 500 m</t>
  </si>
  <si>
    <t>1703767119</t>
  </si>
  <si>
    <t>Výkopový materiál pre spätné použitie</t>
  </si>
  <si>
    <t>1,8+3,35+3,15+2,2+1,1+2,2</t>
  </si>
  <si>
    <t>6</t>
  </si>
  <si>
    <t>162501102.S</t>
  </si>
  <si>
    <t>Vodorovné premiestnenie výkopku po spevnenej ceste z horniny tr.1-4, do 100 m3 na vzdialenosť do 3000 m</t>
  </si>
  <si>
    <t>-1458184490</t>
  </si>
  <si>
    <t xml:space="preserve">Odvoz materiálu na skládku </t>
  </si>
  <si>
    <t>49,55+5,96-13,8</t>
  </si>
  <si>
    <t>7</t>
  </si>
  <si>
    <t>162501105.S</t>
  </si>
  <si>
    <t>Vodorovné premiestnenie výkopku po spevnenej ceste z horniny tr.1-4, do 100 m3, príplatok k cene za každých ďalšich a začatých 1000 m</t>
  </si>
  <si>
    <t>-693360464</t>
  </si>
  <si>
    <t>41,71*27</t>
  </si>
  <si>
    <t>8</t>
  </si>
  <si>
    <t>167101101.S</t>
  </si>
  <si>
    <t>Nakladanie neuľahnutého výkopku z hornín tr.1-4 do 100 m3</t>
  </si>
  <si>
    <t>-1385881093</t>
  </si>
  <si>
    <t>Naloženie výkopu z medziskládky pre spätné použitie</t>
  </si>
  <si>
    <t>Naloženie výkopu z vŕtania kotiev, odvodnenia a stĺpikov</t>
  </si>
  <si>
    <t>5,96</t>
  </si>
  <si>
    <t>9</t>
  </si>
  <si>
    <t>171209002.S</t>
  </si>
  <si>
    <t>Poplatok za skládku - zemina a kamenivo (17 05) ostatné</t>
  </si>
  <si>
    <t>t</t>
  </si>
  <si>
    <t>-367930145</t>
  </si>
  <si>
    <t>41,71*1,85</t>
  </si>
  <si>
    <t>10</t>
  </si>
  <si>
    <t>174101001.S</t>
  </si>
  <si>
    <t>Zásyp sypaninou so zhutnením jám, šachiet, rýh, zárezov alebo okolo objektov do 100 m3</t>
  </si>
  <si>
    <t>723392150</t>
  </si>
  <si>
    <t>Spätný zásyp pôvodným materiálom</t>
  </si>
  <si>
    <t>11</t>
  </si>
  <si>
    <t>180402112.S</t>
  </si>
  <si>
    <t>Založenie trávnika parkového výsevom na svahu nad 1:5 do 1:2</t>
  </si>
  <si>
    <t>1667115740</t>
  </si>
  <si>
    <t>12</t>
  </si>
  <si>
    <t>M</t>
  </si>
  <si>
    <t>005720001400.S</t>
  </si>
  <si>
    <t>Osivá tráv - semená parkovej zmesi</t>
  </si>
  <si>
    <t>kg</t>
  </si>
  <si>
    <t>-409414251</t>
  </si>
  <si>
    <t>125*0,0309 'Prepočítané koeficientom množstva</t>
  </si>
  <si>
    <t>13</t>
  </si>
  <si>
    <t>181101102.S</t>
  </si>
  <si>
    <t>Úprava pláne v zárezoch v hornine 1-4 so zhutnením</t>
  </si>
  <si>
    <t>-839270388</t>
  </si>
  <si>
    <t>Úprava pláne pod základom OM, tech. špecifikácia v zmysle PD</t>
  </si>
  <si>
    <t>64,89*0,65</t>
  </si>
  <si>
    <t>Zakladanie</t>
  </si>
  <si>
    <t>14</t>
  </si>
  <si>
    <t>212792111.R</t>
  </si>
  <si>
    <t>Odvodnenie mostnej opory - drenážne potrubie DN 50</t>
  </si>
  <si>
    <t>m</t>
  </si>
  <si>
    <t>-1456950910</t>
  </si>
  <si>
    <t>D+M oceľovej drenážnej rúry pre odvodnenie ŽB múra, tech. špecifikácia a rozsah v zmysle PD</t>
  </si>
  <si>
    <t>22*4</t>
  </si>
  <si>
    <t>15</t>
  </si>
  <si>
    <t>212971111.R</t>
  </si>
  <si>
    <t>Opláštenie drenážnych rúr filtračnou textíliou DN 50</t>
  </si>
  <si>
    <t>570744429</t>
  </si>
  <si>
    <t>D+M opláštenia oceľovej drenážnej rúry pre odvodnenie ŽB múra, tech. špecifikácia a rozsah v zmysle PD</t>
  </si>
  <si>
    <t>16</t>
  </si>
  <si>
    <t>216904111.S</t>
  </si>
  <si>
    <t>Očistenie plôch tlakovou vodou L skalných</t>
  </si>
  <si>
    <t>-1212535408</t>
  </si>
  <si>
    <t>Očistenie existujúceho múru, rozsah v zmysle PD</t>
  </si>
  <si>
    <t>75,21+195,58+9,8</t>
  </si>
  <si>
    <t>17</t>
  </si>
  <si>
    <t>216904391.S</t>
  </si>
  <si>
    <t>Príplatok k cene za ručné dočistenie oceľovými kefami</t>
  </si>
  <si>
    <t>-86728517</t>
  </si>
  <si>
    <t>(75,21+195,58+9,8)*0,1</t>
  </si>
  <si>
    <t>18</t>
  </si>
  <si>
    <t>262503372.R</t>
  </si>
  <si>
    <t>Vrty pre injektáž šikmé povrchové, D do 156 mm, v hĺbke do 25m</t>
  </si>
  <si>
    <t>-1631160007</t>
  </si>
  <si>
    <t>Realizácia vrtov pre zemné klince, tech. špecifikácia a rozsah v zmysle PD</t>
  </si>
  <si>
    <t>64*5,2</t>
  </si>
  <si>
    <t>Realizácia vrtov pre odvodnenie ŽB múru, tech. špecifikácia a rozsah v zmysle PD</t>
  </si>
  <si>
    <t>22*3,5</t>
  </si>
  <si>
    <t>Realizácia vrtov pre osadenie stĺpikov zábradlia, tech. špecifikácia a rozsah v zmysle PD</t>
  </si>
  <si>
    <t>39*0,5</t>
  </si>
  <si>
    <t>19</t>
  </si>
  <si>
    <t>285371212.R</t>
  </si>
  <si>
    <t>Kotvy tyčové, so zainjekt. kotvy pri dĺžke 5 m a priem. do 32 mm</t>
  </si>
  <si>
    <t>1404104219</t>
  </si>
  <si>
    <t>D+M zemných klincov, tech. špecifikácia v zmysle PD, vrátane injektovania, roznášacej a kotevnej hlavy a napnutia</t>
  </si>
  <si>
    <t>64*5</t>
  </si>
  <si>
    <t>289211111.S</t>
  </si>
  <si>
    <t>Doplnenie skal.steny, kam.muriva kameňom nakupovaným</t>
  </si>
  <si>
    <t>449092977</t>
  </si>
  <si>
    <t>Doplnenie múru chýbajúcim kameňom, rozsah v zmysle PD</t>
  </si>
  <si>
    <t>(75,21+9,8)*0,5*0,15</t>
  </si>
  <si>
    <t>Zvislé a kompletné konštrukcie</t>
  </si>
  <si>
    <t>21</t>
  </si>
  <si>
    <t>311211154.R</t>
  </si>
  <si>
    <t>Murovanie nadzákladových múrov z lomového kameňa na sucho</t>
  </si>
  <si>
    <t>-1057632130</t>
  </si>
  <si>
    <t>Spätné uloženie kameňa oporného múru do projektovaného stavu, rozsah v zmysle PD</t>
  </si>
  <si>
    <t>(75,21+9,8)*0,5</t>
  </si>
  <si>
    <t>22</t>
  </si>
  <si>
    <t>311321512.S</t>
  </si>
  <si>
    <t>Betón oporných múrov, železový (bez výstuže) tr. C 35/45</t>
  </si>
  <si>
    <t>-1253342277</t>
  </si>
  <si>
    <t>Realizácia múru v nestabilnej časti, tech. špecifikácia a rozah v zmysle PD</t>
  </si>
  <si>
    <t>"základ"0,27*64,89</t>
  </si>
  <si>
    <t>"driek"3,4+6,75+6,85+8,1+9,55+10,1+10,4</t>
  </si>
  <si>
    <t>23</t>
  </si>
  <si>
    <t>311351103.S</t>
  </si>
  <si>
    <t>Debnenie nadzákladových múrov jednostranné zhotovenie-tradičné</t>
  </si>
  <si>
    <t>-1727024245</t>
  </si>
  <si>
    <t>13,55+27,1+27,5+32,45+38,2+40,4+41,7</t>
  </si>
  <si>
    <t>0,68+0,68+0,7+0,92+0,99+1,03+1,05</t>
  </si>
  <si>
    <t>24</t>
  </si>
  <si>
    <t>311351104.S</t>
  </si>
  <si>
    <t>Debnenie nadzákladových múrov jednostranné odstránenie-tradičné</t>
  </si>
  <si>
    <t>279740669</t>
  </si>
  <si>
    <t>226,95</t>
  </si>
  <si>
    <t>25</t>
  </si>
  <si>
    <t>311361821.S</t>
  </si>
  <si>
    <t>Výstuž nadzákladových múrov B500 (10505)</t>
  </si>
  <si>
    <t>-761296404</t>
  </si>
  <si>
    <t>D+M betonárskej výstuže OM, tech. špecifikácia a rozsah v zmysle PD</t>
  </si>
  <si>
    <t>1,404+0,269</t>
  </si>
  <si>
    <t>26</t>
  </si>
  <si>
    <t>311362021.S</t>
  </si>
  <si>
    <t>Výstuž nadzákladových múrov, stien a priečok zo zváraných sietí KARI</t>
  </si>
  <si>
    <t>325850136</t>
  </si>
  <si>
    <t>4,157</t>
  </si>
  <si>
    <t>Vodorovné konštrukcie</t>
  </si>
  <si>
    <t>27</t>
  </si>
  <si>
    <t>452311131.S</t>
  </si>
  <si>
    <t>Dosky, bloky, sedlá z betónu v otvorenom výkope tr. C 12/15</t>
  </si>
  <si>
    <t>-529662779</t>
  </si>
  <si>
    <t>Realizácia podkladného betónu pod základ OM, tech. špecifikácia a rozsah v zmysle PD</t>
  </si>
  <si>
    <t>65*0,65*0,1</t>
  </si>
  <si>
    <t>Úpravy povrchov, podlahy, osadenie</t>
  </si>
  <si>
    <t>28</t>
  </si>
  <si>
    <t>622211111.S</t>
  </si>
  <si>
    <t>Čistenie muriva podpier, pilierov, krídiel od machu a inej vegetácie</t>
  </si>
  <si>
    <t>-437723375</t>
  </si>
  <si>
    <t>Ostatné konštrukcie a práce-búranie</t>
  </si>
  <si>
    <t>29</t>
  </si>
  <si>
    <t>911131111.S</t>
  </si>
  <si>
    <t>Osadenie a montáž cestného zábradlia oceľového s oceľovými stĺpikmi</t>
  </si>
  <si>
    <t>-421621144</t>
  </si>
  <si>
    <t>Osadenie a montáž oceľového zábradlia vo vrchnej časti OM, tech. špecifikácia a rozsah v zmysle PD</t>
  </si>
  <si>
    <t>9,2+103,44</t>
  </si>
  <si>
    <t>30</t>
  </si>
  <si>
    <t>931991211.S</t>
  </si>
  <si>
    <t>Výplň dilatačných škár z ľahčených plastov, hr. 20 mm</t>
  </si>
  <si>
    <t>-1822759503</t>
  </si>
  <si>
    <t>Výplň dilatačných škár OM, tech. špecifikácia v zmysle PD</t>
  </si>
  <si>
    <t>1,1*7</t>
  </si>
  <si>
    <t>31</t>
  </si>
  <si>
    <t>931994142.S</t>
  </si>
  <si>
    <t>Tesnenie dilatačnej škáry betónovej konštrukcia polyuretanovým tmelom do pl. 4,0 cm2</t>
  </si>
  <si>
    <t>-478753091</t>
  </si>
  <si>
    <t>Tesnenie dilatačných škár OM, tech. špecifikácia v zmysle PD</t>
  </si>
  <si>
    <t>2,98+3,11+3,23+3,36+4,02+4,32+4,6+4,59</t>
  </si>
  <si>
    <t>32</t>
  </si>
  <si>
    <t>962022391.S</t>
  </si>
  <si>
    <t>Búranie, rozobratie muriva alebo vybúranie otvorov plochy nad 4 m2 nadzákladového kamenného príp. zmieš. na akúkoľvek maltu</t>
  </si>
  <si>
    <t>1255243909</t>
  </si>
  <si>
    <t>Rozobratie pôvodného kamenného múre pre jeho spätné uloženie, rozsah v zmysle PD</t>
  </si>
  <si>
    <t>33</t>
  </si>
  <si>
    <t>966005211.S</t>
  </si>
  <si>
    <t>Rozobranie oceľového zábradlia so stĺpikmi osadenými do ríms alebo krycích dosiek</t>
  </si>
  <si>
    <t>225335314</t>
  </si>
  <si>
    <t>Rozobratie existujúceho oceľového zábradlia na kamennom múre, rozsah v zmysle PD</t>
  </si>
  <si>
    <t>34</t>
  </si>
  <si>
    <t>966075141.S</t>
  </si>
  <si>
    <t>Odstránenie konštrukcií na mostoch kamenných alebo betónových kovového zábradlia v celku,  -0,01800t</t>
  </si>
  <si>
    <t>-947762633</t>
  </si>
  <si>
    <t>99</t>
  </si>
  <si>
    <t>Presun hmôt HSV</t>
  </si>
  <si>
    <t>35</t>
  </si>
  <si>
    <t>998011001.S</t>
  </si>
  <si>
    <t>Presun hmôt pre budovy (801, 803, 812), zvislá konštr. z tehál, tvárnic, z kovu výšky do 6 m</t>
  </si>
  <si>
    <t>-353340573</t>
  </si>
  <si>
    <t>PSV</t>
  </si>
  <si>
    <t>Práce a dodávky PSV</t>
  </si>
  <si>
    <t>711</t>
  </si>
  <si>
    <t>Izolácie proti vode a vlhkosti</t>
  </si>
  <si>
    <t>36</t>
  </si>
  <si>
    <t>711112001.S</t>
  </si>
  <si>
    <t>Zhotovenie  izolácie proti zemnej vlhkosti zvislá penetračným náterom za studena</t>
  </si>
  <si>
    <t>736786489</t>
  </si>
  <si>
    <t>Hydroizolácia základu OM, tech. špecifikácia a rozsah v zmysle PD</t>
  </si>
  <si>
    <t>64,89*0,5+64,89*0,25+0,27*2</t>
  </si>
  <si>
    <t>37</t>
  </si>
  <si>
    <t>246170000900.S</t>
  </si>
  <si>
    <t>Lak asfaltový penetračný</t>
  </si>
  <si>
    <t>-1281469577</t>
  </si>
  <si>
    <t>49,208*0,00035 'Prepočítané koeficientom množstva</t>
  </si>
  <si>
    <t>38</t>
  </si>
  <si>
    <t>711112002.S</t>
  </si>
  <si>
    <t>Zhotovenie  izolácie proti zemnej vlhkosti zvislá asfaltovým lakom za studena</t>
  </si>
  <si>
    <t>1968164232</t>
  </si>
  <si>
    <t>(64,89*0,5+64,89*0,25+0,27*2)*2</t>
  </si>
  <si>
    <t>39</t>
  </si>
  <si>
    <t>246170001000.S</t>
  </si>
  <si>
    <t>Lak asfaltový opravný</t>
  </si>
  <si>
    <t>113306190</t>
  </si>
  <si>
    <t>98,415*0,00085 'Prepočítané koeficientom množstva</t>
  </si>
  <si>
    <t>40</t>
  </si>
  <si>
    <t>998711101.S</t>
  </si>
  <si>
    <t>Presun hmôt pre izoláciu proti vode v objektoch výšky do 6 m</t>
  </si>
  <si>
    <t>1538454040</t>
  </si>
  <si>
    <t>782</t>
  </si>
  <si>
    <t>Obklady z prírodného a konglomerovaného kameňa</t>
  </si>
  <si>
    <t>41</t>
  </si>
  <si>
    <t>782111160.S</t>
  </si>
  <si>
    <t>Montáž obkladov stien štiepanými kamennými doskami s nepravidelným tvarom rubu a líca</t>
  </si>
  <si>
    <t>807581681</t>
  </si>
  <si>
    <t>Osadenie a montáž obloženie OM kamenným obhlado, tech. špecifikácia a rozsha v zmysle PD</t>
  </si>
  <si>
    <t>42</t>
  </si>
  <si>
    <t>583840000900.S</t>
  </si>
  <si>
    <t>Dlažba nepravidelného tvaru, hr.  do 50 mm</t>
  </si>
  <si>
    <t>1048512608</t>
  </si>
  <si>
    <t>220,9*1,03 'Prepočítané koeficientom množstva</t>
  </si>
  <si>
    <t>43</t>
  </si>
  <si>
    <t>998782101.S</t>
  </si>
  <si>
    <t>Presun hmôt pre kamenné obklady v objektoch výšky do 6 m</t>
  </si>
  <si>
    <t>-1663667414</t>
  </si>
  <si>
    <t>783</t>
  </si>
  <si>
    <t>Nátery</t>
  </si>
  <si>
    <t>44</t>
  </si>
  <si>
    <t>783251001.S</t>
  </si>
  <si>
    <t>Nátery kov.stav.doplnk.konštr. epoxidové a epoxidechtové - 80µm</t>
  </si>
  <si>
    <t>-923130390</t>
  </si>
  <si>
    <t>Pôvodné oceľové zábradlie OM, tech. špecifikácia a rozsah v zmysle PD</t>
  </si>
  <si>
    <t>"výmera AutoCad"2,946*37</t>
  </si>
  <si>
    <t>45</t>
  </si>
  <si>
    <t>783251002.S</t>
  </si>
  <si>
    <t>Nátery kov.stav.doplnk.konštr. epoxidové a epoxidechtové - 100µm</t>
  </si>
  <si>
    <t>-1355522957</t>
  </si>
  <si>
    <t>46</t>
  </si>
  <si>
    <t>783271001.S</t>
  </si>
  <si>
    <t>Nátery kov.stav.doplnk.konštr. polyuretánové - 60μm</t>
  </si>
  <si>
    <t>1080639776</t>
  </si>
  <si>
    <t>Práce a dodávky M</t>
  </si>
  <si>
    <t>25-M</t>
  </si>
  <si>
    <t>Povrchová úprava strojov a zariadení</t>
  </si>
  <si>
    <t>47</t>
  </si>
  <si>
    <t>250040301.S</t>
  </si>
  <si>
    <t xml:space="preserve">Otryskávanie kremičitým pieskom </t>
  </si>
  <si>
    <t>64</t>
  </si>
  <si>
    <t>-1106140912</t>
  </si>
  <si>
    <t>Očistenie pôvodného oceľového zábradlia OM, tech. špecifikácia a rozsah v zmysle PD</t>
  </si>
  <si>
    <t>33-M</t>
  </si>
  <si>
    <t>Montáže dopravných zariadení, skladových zariadení a váh</t>
  </si>
  <si>
    <t>48</t>
  </si>
  <si>
    <t>330540132.S</t>
  </si>
  <si>
    <t>Výmena a oprava zábradlia</t>
  </si>
  <si>
    <t>kpl</t>
  </si>
  <si>
    <t>-488697976</t>
  </si>
  <si>
    <t>Výmena, doplnenie, oprava poškodených častí pôvodného oceľového zábradlia, tech. špecifikácia a rozsah v zmysle PD</t>
  </si>
  <si>
    <t>VRN</t>
  </si>
  <si>
    <t>Vedľajšie rozpočtové náklady</t>
  </si>
  <si>
    <t>49</t>
  </si>
  <si>
    <t>000300013.S</t>
  </si>
  <si>
    <t>Geodetické práce - vykonávané pred výstavbou určenie priebehu nadzemného alebo podzemného existujúceho aj plánovaného vedenia</t>
  </si>
  <si>
    <t>1024</t>
  </si>
  <si>
    <t>1301273990</t>
  </si>
  <si>
    <t>50</t>
  </si>
  <si>
    <t>000300021.S</t>
  </si>
  <si>
    <t>Geodetické práce - vykonávané v priebehu výstavby výškové merania</t>
  </si>
  <si>
    <t>851007223</t>
  </si>
  <si>
    <t>51</t>
  </si>
  <si>
    <t>000300031.S</t>
  </si>
  <si>
    <t>Geodetické práce - vykonávané po výstavbe zameranie skutočného vyhotovenia stavby</t>
  </si>
  <si>
    <t>1384644420</t>
  </si>
  <si>
    <t>52</t>
  </si>
  <si>
    <t>000400021.S</t>
  </si>
  <si>
    <t>Projektové práce - DVP</t>
  </si>
  <si>
    <t>-106891672</t>
  </si>
  <si>
    <t>53</t>
  </si>
  <si>
    <t>000600011.S</t>
  </si>
  <si>
    <t xml:space="preserve">Zariadenie staveniska </t>
  </si>
  <si>
    <t>1029617726</t>
  </si>
  <si>
    <t>Náklady na zriadenie, prenájom, údržku a odstránenie ZS</t>
  </si>
  <si>
    <t>54</t>
  </si>
  <si>
    <t>000600024.S</t>
  </si>
  <si>
    <t>Dočasné dopravné značenie</t>
  </si>
  <si>
    <t>-785197389</t>
  </si>
  <si>
    <t>Osadenie, prenájom, údržba a odstránenie DDZ, vrátane PD a odsúhlasenia ODI</t>
  </si>
  <si>
    <t>55</t>
  </si>
  <si>
    <t>001000013.S</t>
  </si>
  <si>
    <t>Inžinierska činnosť - geotechnický dozor</t>
  </si>
  <si>
    <t>166428538</t>
  </si>
  <si>
    <t>56</t>
  </si>
  <si>
    <t>001000034.S</t>
  </si>
  <si>
    <t>Inžinierska činnosť - skúšky a revízie ostatné skúšky</t>
  </si>
  <si>
    <t>-1489266628</t>
  </si>
  <si>
    <t>Skúšky zabudovaných materiálov, správy, revízie, ... v zmysle KSP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</si>
</sst>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0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H7" sqref="H7"/>
    </sheetView>
  </sheetViews>
  <sheetFormatPr defaultRowHeight="11.25"/>
  <cols>
    <col min="1" max="1" width="8.83203125" customWidth="1"/>
    <col min="2" max="2" width="1.6640625" customWidth="1"/>
    <col min="3" max="3" width="4.5" customWidth="1"/>
    <col min="4" max="33" width="2.83203125" customWidth="1"/>
    <col min="34" max="34" width="3.5" customWidth="1"/>
    <col min="35" max="35" width="42.33203125" customWidth="1"/>
    <col min="36" max="37" width="2.5" customWidth="1"/>
    <col min="38" max="38" width="8.83203125" customWidth="1"/>
    <col min="39" max="39" width="3.5" customWidth="1"/>
    <col min="40" max="40" width="14.33203125" customWidth="1"/>
    <col min="41" max="41" width="8" customWidth="1"/>
    <col min="42" max="42" width="4.5" customWidth="1"/>
    <col min="43" max="43" width="16.6640625" hidden="1" customWidth="1"/>
    <col min="44" max="44" width="14.5" customWidth="1"/>
    <col min="45" max="47" width="27.6640625" hidden="1" customWidth="1"/>
    <col min="48" max="49" width="23.1640625" hidden="1" customWidth="1"/>
    <col min="50" max="51" width="26.6640625" hidden="1" customWidth="1"/>
    <col min="52" max="52" width="23.1640625" hidden="1" customWidth="1"/>
    <col min="53" max="53" width="20.5" hidden="1" customWidth="1"/>
    <col min="54" max="54" width="26.6640625" hidden="1" customWidth="1"/>
    <col min="55" max="55" width="23.1640625" hidden="1" customWidth="1"/>
    <col min="56" max="56" width="20.5" hidden="1" customWidth="1"/>
    <col min="57" max="57" width="71.1640625" customWidth="1"/>
    <col min="71" max="91" width="9.16406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50000000000003" customHeight="1">
      <c r="AR2" s="169" t="s">
        <v>5</v>
      </c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ht="24.95" customHeight="1">
      <c r="B4" s="18"/>
      <c r="D4" s="19" t="s">
        <v>8</v>
      </c>
      <c r="AR4" s="18"/>
      <c r="AS4" s="20" t="s">
        <v>9</v>
      </c>
      <c r="BS4" s="15" t="s">
        <v>10</v>
      </c>
    </row>
    <row r="5" spans="1:74" ht="12" customHeight="1">
      <c r="B5" s="18"/>
      <c r="D5" s="21" t="s">
        <v>11</v>
      </c>
      <c r="K5" s="200" t="s">
        <v>12</v>
      </c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R5" s="18"/>
      <c r="BS5" s="15" t="s">
        <v>6</v>
      </c>
    </row>
    <row r="6" spans="1:74" ht="36.950000000000003" customHeight="1">
      <c r="B6" s="18"/>
      <c r="D6" s="23" t="s">
        <v>13</v>
      </c>
      <c r="K6" s="201" t="s">
        <v>14</v>
      </c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R6" s="18"/>
      <c r="BS6" s="15" t="s">
        <v>6</v>
      </c>
    </row>
    <row r="7" spans="1:74" ht="12" customHeight="1">
      <c r="B7" s="18"/>
      <c r="D7" s="24" t="s">
        <v>15</v>
      </c>
      <c r="K7" s="22" t="s">
        <v>16</v>
      </c>
      <c r="AK7" s="24" t="s">
        <v>17</v>
      </c>
      <c r="AN7" s="22"/>
      <c r="AR7" s="18"/>
      <c r="BS7" s="15" t="s">
        <v>6</v>
      </c>
    </row>
    <row r="8" spans="1:74" ht="12" customHeight="1">
      <c r="B8" s="18"/>
      <c r="D8" s="24" t="s">
        <v>18</v>
      </c>
      <c r="K8" s="22" t="s">
        <v>19</v>
      </c>
      <c r="AK8" s="24" t="s">
        <v>20</v>
      </c>
      <c r="AN8" s="22"/>
      <c r="AR8" s="18"/>
      <c r="BS8" s="15" t="s">
        <v>6</v>
      </c>
    </row>
    <row r="9" spans="1:74" ht="29.25" customHeight="1">
      <c r="B9" s="18"/>
      <c r="AK9" s="21" t="s">
        <v>21</v>
      </c>
      <c r="AN9" s="25"/>
      <c r="AR9" s="18"/>
      <c r="BS9" s="15" t="s">
        <v>6</v>
      </c>
    </row>
    <row r="10" spans="1:74" ht="12" customHeight="1">
      <c r="B10" s="18"/>
      <c r="D10" s="24" t="s">
        <v>22</v>
      </c>
      <c r="AK10" s="24" t="s">
        <v>23</v>
      </c>
      <c r="AN10" s="22" t="s">
        <v>1</v>
      </c>
      <c r="AR10" s="18"/>
      <c r="BS10" s="15" t="s">
        <v>6</v>
      </c>
    </row>
    <row r="11" spans="1:74" ht="18.399999999999999" customHeight="1">
      <c r="B11" s="18"/>
      <c r="E11" s="22" t="s">
        <v>24</v>
      </c>
      <c r="AK11" s="24" t="s">
        <v>25</v>
      </c>
      <c r="AN11" s="22" t="s">
        <v>1</v>
      </c>
      <c r="AR11" s="18"/>
      <c r="BS11" s="15" t="s">
        <v>6</v>
      </c>
    </row>
    <row r="12" spans="1:74" ht="6.95" customHeight="1">
      <c r="B12" s="18"/>
      <c r="AR12" s="18"/>
      <c r="BS12" s="15" t="s">
        <v>6</v>
      </c>
    </row>
    <row r="13" spans="1:74" ht="12" customHeight="1">
      <c r="B13" s="18"/>
      <c r="D13" s="24" t="s">
        <v>26</v>
      </c>
      <c r="AK13" s="24" t="s">
        <v>23</v>
      </c>
      <c r="AN13" s="22" t="s">
        <v>1</v>
      </c>
      <c r="AR13" s="18"/>
      <c r="BS13" s="15" t="s">
        <v>6</v>
      </c>
    </row>
    <row r="14" spans="1:74" ht="12.75">
      <c r="B14" s="18"/>
      <c r="E14" s="22" t="s">
        <v>27</v>
      </c>
      <c r="AK14" s="24" t="s">
        <v>25</v>
      </c>
      <c r="AN14" s="22" t="s">
        <v>1</v>
      </c>
      <c r="AR14" s="18"/>
      <c r="BS14" s="15" t="s">
        <v>6</v>
      </c>
    </row>
    <row r="15" spans="1:74" ht="6.95" customHeight="1">
      <c r="B15" s="18"/>
      <c r="AR15" s="18"/>
      <c r="BS15" s="15" t="s">
        <v>3</v>
      </c>
    </row>
    <row r="16" spans="1:74" ht="12" customHeight="1">
      <c r="B16" s="18"/>
      <c r="D16" s="24" t="s">
        <v>28</v>
      </c>
      <c r="AK16" s="24" t="s">
        <v>23</v>
      </c>
      <c r="AN16" s="22" t="s">
        <v>1</v>
      </c>
      <c r="AR16" s="18"/>
      <c r="BS16" s="15" t="s">
        <v>3</v>
      </c>
    </row>
    <row r="17" spans="2:71" ht="18.399999999999999" customHeight="1">
      <c r="B17" s="18"/>
      <c r="E17" s="22" t="s">
        <v>29</v>
      </c>
      <c r="AK17" s="24" t="s">
        <v>25</v>
      </c>
      <c r="AN17" s="22" t="s">
        <v>1</v>
      </c>
      <c r="AR17" s="18"/>
      <c r="BS17" s="15" t="s">
        <v>30</v>
      </c>
    </row>
    <row r="18" spans="2:71" ht="6.95" customHeight="1">
      <c r="B18" s="18"/>
      <c r="AR18" s="18"/>
      <c r="BS18" s="15" t="s">
        <v>6</v>
      </c>
    </row>
    <row r="19" spans="2:71" ht="12" customHeight="1">
      <c r="B19" s="18"/>
      <c r="D19" s="24" t="s">
        <v>31</v>
      </c>
      <c r="AK19" s="24" t="s">
        <v>23</v>
      </c>
      <c r="AN19" s="22" t="s">
        <v>1</v>
      </c>
      <c r="AR19" s="18"/>
      <c r="BS19" s="15" t="s">
        <v>6</v>
      </c>
    </row>
    <row r="20" spans="2:71" ht="18.399999999999999" customHeight="1">
      <c r="B20" s="18"/>
      <c r="E20" s="22" t="s">
        <v>27</v>
      </c>
      <c r="AK20" s="24" t="s">
        <v>25</v>
      </c>
      <c r="AN20" s="22" t="s">
        <v>1</v>
      </c>
      <c r="AR20" s="18"/>
      <c r="BS20" s="15" t="s">
        <v>30</v>
      </c>
    </row>
    <row r="21" spans="2:71" ht="6.95" customHeight="1">
      <c r="B21" s="18"/>
      <c r="AR21" s="18"/>
    </row>
    <row r="22" spans="2:71" ht="12" customHeight="1">
      <c r="B22" s="18"/>
      <c r="D22" s="24" t="s">
        <v>32</v>
      </c>
      <c r="AR22" s="18"/>
    </row>
    <row r="23" spans="2:71" ht="14.45" customHeight="1">
      <c r="B23" s="18"/>
      <c r="E23" s="202" t="s">
        <v>1</v>
      </c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R23" s="18"/>
    </row>
    <row r="24" spans="2:71" ht="6.95" customHeight="1">
      <c r="B24" s="18"/>
      <c r="AR24" s="18"/>
    </row>
    <row r="25" spans="2:71" ht="6.95" customHeight="1">
      <c r="B25" s="18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8"/>
    </row>
    <row r="26" spans="2:71" s="1" customFormat="1" ht="25.9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03"/>
      <c r="AL26" s="204"/>
      <c r="AM26" s="204"/>
      <c r="AN26" s="204"/>
      <c r="AO26" s="204"/>
      <c r="AR26" s="28"/>
    </row>
    <row r="27" spans="2:71" s="1" customFormat="1" ht="6.95" customHeight="1">
      <c r="B27" s="28"/>
      <c r="AR27" s="28"/>
    </row>
    <row r="28" spans="2:71" s="1" customFormat="1" ht="12.75">
      <c r="B28" s="28"/>
      <c r="L28" s="205" t="s">
        <v>34</v>
      </c>
      <c r="M28" s="205"/>
      <c r="N28" s="205"/>
      <c r="O28" s="205"/>
      <c r="P28" s="205"/>
      <c r="W28" s="205" t="s">
        <v>35</v>
      </c>
      <c r="X28" s="205"/>
      <c r="Y28" s="205"/>
      <c r="Z28" s="205"/>
      <c r="AA28" s="205"/>
      <c r="AB28" s="205"/>
      <c r="AC28" s="205"/>
      <c r="AD28" s="205"/>
      <c r="AE28" s="205"/>
      <c r="AK28" s="205" t="s">
        <v>36</v>
      </c>
      <c r="AL28" s="205"/>
      <c r="AM28" s="205"/>
      <c r="AN28" s="205"/>
      <c r="AO28" s="205"/>
      <c r="AR28" s="28"/>
    </row>
    <row r="29" spans="2:71" s="2" customFormat="1" ht="14.45" customHeight="1">
      <c r="B29" s="32"/>
      <c r="D29" s="24" t="s">
        <v>37</v>
      </c>
      <c r="F29" s="33" t="s">
        <v>38</v>
      </c>
      <c r="L29" s="187">
        <v>0.2</v>
      </c>
      <c r="M29" s="186"/>
      <c r="N29" s="186"/>
      <c r="O29" s="186"/>
      <c r="P29" s="186"/>
      <c r="Q29" s="34"/>
      <c r="R29" s="34"/>
      <c r="S29" s="34"/>
      <c r="T29" s="34"/>
      <c r="U29" s="34"/>
      <c r="V29" s="34"/>
      <c r="W29" s="185">
        <f>ROUND(AZ94, 2)</f>
        <v>0</v>
      </c>
      <c r="X29" s="186"/>
      <c r="Y29" s="186"/>
      <c r="Z29" s="186"/>
      <c r="AA29" s="186"/>
      <c r="AB29" s="186"/>
      <c r="AC29" s="186"/>
      <c r="AD29" s="186"/>
      <c r="AE29" s="186"/>
      <c r="AF29" s="34"/>
      <c r="AG29" s="34"/>
      <c r="AH29" s="34"/>
      <c r="AI29" s="34"/>
      <c r="AJ29" s="34"/>
      <c r="AK29" s="185">
        <f>ROUND(AV94, 2)</f>
        <v>0</v>
      </c>
      <c r="AL29" s="186"/>
      <c r="AM29" s="186"/>
      <c r="AN29" s="186"/>
      <c r="AO29" s="186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</row>
    <row r="30" spans="2:71" s="2" customFormat="1" ht="14.45" customHeight="1">
      <c r="B30" s="32"/>
      <c r="F30" s="33" t="s">
        <v>39</v>
      </c>
      <c r="L30" s="199">
        <v>0.2</v>
      </c>
      <c r="M30" s="193"/>
      <c r="N30" s="193"/>
      <c r="O30" s="193"/>
      <c r="P30" s="193"/>
      <c r="W30" s="192"/>
      <c r="X30" s="193"/>
      <c r="Y30" s="193"/>
      <c r="Z30" s="193"/>
      <c r="AA30" s="193"/>
      <c r="AB30" s="193"/>
      <c r="AC30" s="193"/>
      <c r="AD30" s="193"/>
      <c r="AE30" s="193"/>
      <c r="AK30" s="192"/>
      <c r="AL30" s="193"/>
      <c r="AM30" s="193"/>
      <c r="AN30" s="193"/>
      <c r="AO30" s="193"/>
      <c r="AR30" s="32"/>
    </row>
    <row r="31" spans="2:71" s="2" customFormat="1" ht="14.45" hidden="1" customHeight="1">
      <c r="B31" s="32"/>
      <c r="F31" s="24" t="s">
        <v>40</v>
      </c>
      <c r="L31" s="199">
        <v>0.2</v>
      </c>
      <c r="M31" s="193"/>
      <c r="N31" s="193"/>
      <c r="O31" s="193"/>
      <c r="P31" s="193"/>
      <c r="W31" s="192">
        <f>ROUND(BB94, 2)</f>
        <v>0</v>
      </c>
      <c r="X31" s="193"/>
      <c r="Y31" s="193"/>
      <c r="Z31" s="193"/>
      <c r="AA31" s="193"/>
      <c r="AB31" s="193"/>
      <c r="AC31" s="193"/>
      <c r="AD31" s="193"/>
      <c r="AE31" s="193"/>
      <c r="AK31" s="192">
        <v>0</v>
      </c>
      <c r="AL31" s="193"/>
      <c r="AM31" s="193"/>
      <c r="AN31" s="193"/>
      <c r="AO31" s="193"/>
      <c r="AR31" s="32"/>
    </row>
    <row r="32" spans="2:71" s="2" customFormat="1" ht="14.45" hidden="1" customHeight="1">
      <c r="B32" s="32"/>
      <c r="F32" s="24" t="s">
        <v>41</v>
      </c>
      <c r="L32" s="199">
        <v>0.2</v>
      </c>
      <c r="M32" s="193"/>
      <c r="N32" s="193"/>
      <c r="O32" s="193"/>
      <c r="P32" s="193"/>
      <c r="W32" s="192">
        <f>ROUND(BC94, 2)</f>
        <v>0</v>
      </c>
      <c r="X32" s="193"/>
      <c r="Y32" s="193"/>
      <c r="Z32" s="193"/>
      <c r="AA32" s="193"/>
      <c r="AB32" s="193"/>
      <c r="AC32" s="193"/>
      <c r="AD32" s="193"/>
      <c r="AE32" s="193"/>
      <c r="AK32" s="192">
        <v>0</v>
      </c>
      <c r="AL32" s="193"/>
      <c r="AM32" s="193"/>
      <c r="AN32" s="193"/>
      <c r="AO32" s="193"/>
      <c r="AR32" s="32"/>
    </row>
    <row r="33" spans="2:52" s="2" customFormat="1" ht="14.45" hidden="1" customHeight="1">
      <c r="B33" s="32"/>
      <c r="F33" s="33" t="s">
        <v>42</v>
      </c>
      <c r="L33" s="187">
        <v>0</v>
      </c>
      <c r="M33" s="186"/>
      <c r="N33" s="186"/>
      <c r="O33" s="186"/>
      <c r="P33" s="186"/>
      <c r="Q33" s="34"/>
      <c r="R33" s="34"/>
      <c r="S33" s="34"/>
      <c r="T33" s="34"/>
      <c r="U33" s="34"/>
      <c r="V33" s="34"/>
      <c r="W33" s="185">
        <f>ROUND(BD94, 2)</f>
        <v>0</v>
      </c>
      <c r="X33" s="186"/>
      <c r="Y33" s="186"/>
      <c r="Z33" s="186"/>
      <c r="AA33" s="186"/>
      <c r="AB33" s="186"/>
      <c r="AC33" s="186"/>
      <c r="AD33" s="186"/>
      <c r="AE33" s="186"/>
      <c r="AF33" s="34"/>
      <c r="AG33" s="34"/>
      <c r="AH33" s="34"/>
      <c r="AI33" s="34"/>
      <c r="AJ33" s="34"/>
      <c r="AK33" s="185">
        <v>0</v>
      </c>
      <c r="AL33" s="186"/>
      <c r="AM33" s="186"/>
      <c r="AN33" s="186"/>
      <c r="AO33" s="186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</row>
    <row r="34" spans="2:52" s="1" customFormat="1" ht="6.95" customHeight="1">
      <c r="B34" s="28"/>
      <c r="AR34" s="28"/>
    </row>
    <row r="35" spans="2:52" s="1" customFormat="1" ht="25.9" customHeight="1">
      <c r="B35" s="28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188" t="s">
        <v>45</v>
      </c>
      <c r="Y35" s="189"/>
      <c r="Z35" s="189"/>
      <c r="AA35" s="189"/>
      <c r="AB35" s="189"/>
      <c r="AC35" s="38"/>
      <c r="AD35" s="38"/>
      <c r="AE35" s="38"/>
      <c r="AF35" s="38"/>
      <c r="AG35" s="38"/>
      <c r="AH35" s="38"/>
      <c r="AI35" s="38"/>
      <c r="AJ35" s="38"/>
      <c r="AK35" s="190">
        <f>SUM(AK26:AK33)</f>
        <v>0</v>
      </c>
      <c r="AL35" s="189"/>
      <c r="AM35" s="189"/>
      <c r="AN35" s="189"/>
      <c r="AO35" s="191"/>
      <c r="AP35" s="36"/>
      <c r="AQ35" s="36"/>
      <c r="AR35" s="28"/>
    </row>
    <row r="36" spans="2:52" s="1" customFormat="1" ht="6.95" customHeight="1">
      <c r="B36" s="28"/>
      <c r="AR36" s="28"/>
    </row>
    <row r="37" spans="2:52" s="1" customFormat="1" ht="14.45" customHeight="1">
      <c r="B37" s="28"/>
      <c r="AR37" s="28"/>
    </row>
    <row r="38" spans="2:52" ht="14.45" customHeight="1">
      <c r="B38" s="18"/>
      <c r="AR38" s="18"/>
    </row>
    <row r="39" spans="2:52" ht="14.45" customHeight="1">
      <c r="B39" s="18"/>
      <c r="AR39" s="18"/>
    </row>
    <row r="40" spans="2:52" ht="14.45" customHeight="1">
      <c r="B40" s="18"/>
      <c r="AR40" s="18"/>
    </row>
    <row r="41" spans="2:52" ht="14.45" customHeight="1">
      <c r="B41" s="18"/>
      <c r="AR41" s="18"/>
    </row>
    <row r="42" spans="2:52" ht="14.45" customHeight="1">
      <c r="B42" s="18"/>
      <c r="AR42" s="18"/>
    </row>
    <row r="43" spans="2:52" ht="14.45" customHeight="1">
      <c r="B43" s="18"/>
      <c r="AR43" s="18"/>
    </row>
    <row r="44" spans="2:52" ht="14.45" customHeight="1">
      <c r="B44" s="18"/>
      <c r="AR44" s="18"/>
    </row>
    <row r="45" spans="2:52" ht="14.45" customHeight="1">
      <c r="B45" s="18"/>
      <c r="AR45" s="18"/>
    </row>
    <row r="46" spans="2:52" ht="14.45" customHeight="1">
      <c r="B46" s="18"/>
      <c r="AR46" s="18"/>
    </row>
    <row r="47" spans="2:52" ht="14.45" customHeight="1">
      <c r="B47" s="18"/>
      <c r="AR47" s="18"/>
    </row>
    <row r="48" spans="2:52" ht="14.45" customHeight="1">
      <c r="B48" s="18"/>
      <c r="AR48" s="18"/>
    </row>
    <row r="49" spans="2:44" s="1" customFormat="1" ht="14.45" customHeight="1">
      <c r="B49" s="28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28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75">
      <c r="B60" s="28"/>
      <c r="D60" s="42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48</v>
      </c>
      <c r="AI60" s="30"/>
      <c r="AJ60" s="30"/>
      <c r="AK60" s="30"/>
      <c r="AL60" s="30"/>
      <c r="AM60" s="42" t="s">
        <v>49</v>
      </c>
      <c r="AN60" s="30"/>
      <c r="AO60" s="30"/>
      <c r="AR60" s="28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75">
      <c r="B64" s="28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28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75">
      <c r="B75" s="28"/>
      <c r="D75" s="42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48</v>
      </c>
      <c r="AI75" s="30"/>
      <c r="AJ75" s="30"/>
      <c r="AK75" s="30"/>
      <c r="AL75" s="30"/>
      <c r="AM75" s="42" t="s">
        <v>49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5" customHeight="1">
      <c r="B82" s="28"/>
      <c r="C82" s="19" t="s">
        <v>52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7"/>
      <c r="C84" s="24" t="s">
        <v>11</v>
      </c>
      <c r="L84" s="3" t="str">
        <f>K5</f>
        <v>2024_0117</v>
      </c>
      <c r="AR84" s="47"/>
    </row>
    <row r="85" spans="1:91" s="4" customFormat="1" ht="36.950000000000003" customHeight="1">
      <c r="B85" s="48"/>
      <c r="C85" s="49" t="s">
        <v>13</v>
      </c>
      <c r="L85" s="176" t="str">
        <f>K6</f>
        <v>Oporný múr, cintorín Lamač</v>
      </c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  <c r="AO85" s="177"/>
      <c r="AR85" s="48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4" t="s">
        <v>18</v>
      </c>
      <c r="L87" s="50" t="str">
        <f>IF(K8="","",K8)</f>
        <v>Lamač, Bratislava</v>
      </c>
      <c r="AI87" s="24" t="s">
        <v>20</v>
      </c>
      <c r="AM87" s="178" t="str">
        <f>IF(AN8= "","",AN8)</f>
        <v/>
      </c>
      <c r="AN87" s="178"/>
      <c r="AR87" s="28"/>
    </row>
    <row r="88" spans="1:91" s="1" customFormat="1" ht="6.95" customHeight="1">
      <c r="B88" s="28"/>
      <c r="AR88" s="28"/>
    </row>
    <row r="89" spans="1:91" s="1" customFormat="1" ht="26.45" customHeight="1">
      <c r="B89" s="28"/>
      <c r="C89" s="24" t="s">
        <v>22</v>
      </c>
      <c r="L89" s="3" t="str">
        <f>IF(E11= "","",E11)</f>
        <v>Marianum, Šafárikovo nám. č. 8, 811 02 Bratislava</v>
      </c>
      <c r="AI89" s="24" t="s">
        <v>28</v>
      </c>
      <c r="AM89" s="179" t="str">
        <f>IF(E17="","",E17)</f>
        <v>HADE, s.r.o., Jarabinková 8D, 821 09 Bratislava</v>
      </c>
      <c r="AN89" s="180"/>
      <c r="AO89" s="180"/>
      <c r="AP89" s="180"/>
      <c r="AR89" s="28"/>
      <c r="AS89" s="181" t="s">
        <v>53</v>
      </c>
      <c r="AT89" s="18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6" customHeight="1">
      <c r="B90" s="28"/>
      <c r="C90" s="24" t="s">
        <v>26</v>
      </c>
      <c r="L90" s="3" t="str">
        <f>IF(E14="","",E14)</f>
        <v xml:space="preserve"> </v>
      </c>
      <c r="AI90" s="24" t="s">
        <v>31</v>
      </c>
      <c r="AM90" s="179" t="str">
        <f>IF(E20="","",E20)</f>
        <v xml:space="preserve"> </v>
      </c>
      <c r="AN90" s="180"/>
      <c r="AO90" s="180"/>
      <c r="AP90" s="180"/>
      <c r="AR90" s="28"/>
      <c r="AS90" s="183"/>
      <c r="AT90" s="184"/>
      <c r="BD90" s="55"/>
    </row>
    <row r="91" spans="1:91" s="1" customFormat="1" ht="10.9" customHeight="1">
      <c r="B91" s="28"/>
      <c r="AR91" s="28"/>
      <c r="AS91" s="183"/>
      <c r="AT91" s="184"/>
      <c r="BD91" s="55"/>
    </row>
    <row r="92" spans="1:91" s="1" customFormat="1" ht="29.25" customHeight="1">
      <c r="B92" s="28"/>
      <c r="C92" s="171" t="s">
        <v>54</v>
      </c>
      <c r="D92" s="172"/>
      <c r="E92" s="172"/>
      <c r="F92" s="172"/>
      <c r="G92" s="172"/>
      <c r="H92" s="56"/>
      <c r="I92" s="173" t="s">
        <v>55</v>
      </c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4" t="s">
        <v>56</v>
      </c>
      <c r="AH92" s="172"/>
      <c r="AI92" s="172"/>
      <c r="AJ92" s="172"/>
      <c r="AK92" s="172"/>
      <c r="AL92" s="172"/>
      <c r="AM92" s="172"/>
      <c r="AN92" s="173" t="s">
        <v>57</v>
      </c>
      <c r="AO92" s="172"/>
      <c r="AP92" s="175"/>
      <c r="AQ92" s="57" t="s">
        <v>58</v>
      </c>
      <c r="AR92" s="28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9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97"/>
      <c r="AH94" s="197"/>
      <c r="AI94" s="197"/>
      <c r="AJ94" s="197"/>
      <c r="AK94" s="197"/>
      <c r="AL94" s="197"/>
      <c r="AM94" s="197"/>
      <c r="AN94" s="198"/>
      <c r="AO94" s="198"/>
      <c r="AP94" s="198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3218.3728299999998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4</v>
      </c>
      <c r="BX94" s="71" t="s">
        <v>76</v>
      </c>
      <c r="CL94" s="71" t="s">
        <v>16</v>
      </c>
    </row>
    <row r="95" spans="1:91" s="6" customFormat="1" ht="24.6" customHeight="1">
      <c r="A95" s="73" t="s">
        <v>77</v>
      </c>
      <c r="B95" s="74"/>
      <c r="C95" s="75"/>
      <c r="D95" s="196" t="s">
        <v>78</v>
      </c>
      <c r="E95" s="196"/>
      <c r="F95" s="196"/>
      <c r="G95" s="196"/>
      <c r="H95" s="196"/>
      <c r="I95" s="76"/>
      <c r="J95" s="196" t="s">
        <v>79</v>
      </c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194"/>
      <c r="AH95" s="195"/>
      <c r="AI95" s="195"/>
      <c r="AJ95" s="195"/>
      <c r="AK95" s="195"/>
      <c r="AL95" s="195"/>
      <c r="AM95" s="195"/>
      <c r="AN95" s="194"/>
      <c r="AO95" s="195"/>
      <c r="AP95" s="195"/>
      <c r="AQ95" s="77" t="s">
        <v>80</v>
      </c>
      <c r="AR95" s="74"/>
      <c r="AS95" s="78">
        <v>0</v>
      </c>
      <c r="AT95" s="79">
        <f>ROUND(SUM(AV95:AW95),2)</f>
        <v>0</v>
      </c>
      <c r="AU95" s="80">
        <f>'SO 01 - Sanácia oporného ...'!P131</f>
        <v>3218.3728318200001</v>
      </c>
      <c r="AV95" s="79">
        <f>'SO 01 - Sanácia oporného ...'!J33</f>
        <v>0</v>
      </c>
      <c r="AW95" s="79">
        <f>'SO 01 - Sanácia oporného ...'!J34</f>
        <v>0</v>
      </c>
      <c r="AX95" s="79">
        <f>'SO 01 - Sanácia oporného ...'!J35</f>
        <v>0</v>
      </c>
      <c r="AY95" s="79">
        <f>'SO 01 - Sanácia oporného ...'!J36</f>
        <v>0</v>
      </c>
      <c r="AZ95" s="79">
        <f>'SO 01 - Sanácia oporného ...'!F33</f>
        <v>0</v>
      </c>
      <c r="BA95" s="79">
        <f>'SO 01 - Sanácia oporného ...'!F34</f>
        <v>0</v>
      </c>
      <c r="BB95" s="79">
        <f>'SO 01 - Sanácia oporného ...'!F35</f>
        <v>0</v>
      </c>
      <c r="BC95" s="79">
        <f>'SO 01 - Sanácia oporného ...'!F36</f>
        <v>0</v>
      </c>
      <c r="BD95" s="81">
        <f>'SO 01 - Sanácia oporného ...'!F37</f>
        <v>0</v>
      </c>
      <c r="BT95" s="82" t="s">
        <v>81</v>
      </c>
      <c r="BV95" s="82" t="s">
        <v>75</v>
      </c>
      <c r="BW95" s="82" t="s">
        <v>82</v>
      </c>
      <c r="BX95" s="82" t="s">
        <v>4</v>
      </c>
      <c r="CL95" s="82" t="s">
        <v>16</v>
      </c>
      <c r="CM95" s="82" t="s">
        <v>73</v>
      </c>
    </row>
    <row r="96" spans="1:91" s="1" customFormat="1" ht="30" customHeight="1">
      <c r="B96" s="28"/>
      <c r="AR96" s="28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28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SO 01 - Sanácia oporného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99"/>
  <sheetViews>
    <sheetView showGridLines="0" topLeftCell="A130" workbookViewId="0">
      <selection activeCell="J14" sqref="J14"/>
    </sheetView>
  </sheetViews>
  <sheetFormatPr defaultRowHeight="11.2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0" width="23.83203125" customWidth="1"/>
    <col min="11" max="11" width="23.83203125" hidden="1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169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5" t="s">
        <v>82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spans="2:46" ht="24.95" customHeight="1">
      <c r="B4" s="18"/>
      <c r="D4" s="19" t="s">
        <v>83</v>
      </c>
      <c r="L4" s="18"/>
      <c r="M4" s="83" t="s">
        <v>9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4" t="s">
        <v>13</v>
      </c>
      <c r="L6" s="18"/>
    </row>
    <row r="7" spans="2:46" ht="14.45" customHeight="1">
      <c r="B7" s="18"/>
      <c r="E7" s="207" t="str">
        <f>'Rekapitulácia stavby'!K6</f>
        <v>Oporný múr, cintorín Lamač</v>
      </c>
      <c r="F7" s="208"/>
      <c r="G7" s="208"/>
      <c r="H7" s="208"/>
      <c r="L7" s="18"/>
    </row>
    <row r="8" spans="2:46" s="1" customFormat="1" ht="12" customHeight="1">
      <c r="B8" s="28"/>
      <c r="D8" s="24" t="s">
        <v>84</v>
      </c>
      <c r="L8" s="28"/>
    </row>
    <row r="9" spans="2:46" s="1" customFormat="1" ht="15.6" customHeight="1">
      <c r="B9" s="28"/>
      <c r="E9" s="176" t="s">
        <v>85</v>
      </c>
      <c r="F9" s="206"/>
      <c r="G9" s="206"/>
      <c r="H9" s="206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4" t="s">
        <v>15</v>
      </c>
      <c r="F11" s="22" t="s">
        <v>16</v>
      </c>
      <c r="I11" s="24" t="s">
        <v>17</v>
      </c>
      <c r="J11" s="22"/>
      <c r="L11" s="28"/>
    </row>
    <row r="12" spans="2:46" s="1" customFormat="1" ht="12" customHeight="1">
      <c r="B12" s="28"/>
      <c r="D12" s="24" t="s">
        <v>18</v>
      </c>
      <c r="F12" s="22" t="s">
        <v>19</v>
      </c>
      <c r="I12" s="24" t="s">
        <v>20</v>
      </c>
      <c r="J12" s="51"/>
      <c r="L12" s="28"/>
    </row>
    <row r="13" spans="2:46" s="1" customFormat="1" ht="21.75" customHeight="1">
      <c r="B13" s="28"/>
      <c r="I13" s="21" t="s">
        <v>21</v>
      </c>
      <c r="J13" s="25"/>
      <c r="L13" s="28"/>
    </row>
    <row r="14" spans="2:46" s="1" customFormat="1" ht="12" customHeight="1">
      <c r="B14" s="28"/>
      <c r="D14" s="24" t="s">
        <v>22</v>
      </c>
      <c r="I14" s="24" t="s">
        <v>23</v>
      </c>
      <c r="J14" s="22" t="s">
        <v>1</v>
      </c>
      <c r="L14" s="28"/>
    </row>
    <row r="15" spans="2:46" s="1" customFormat="1" ht="18" customHeight="1">
      <c r="B15" s="28"/>
      <c r="E15" s="22" t="s">
        <v>24</v>
      </c>
      <c r="I15" s="24" t="s">
        <v>25</v>
      </c>
      <c r="J15" s="22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4" t="s">
        <v>26</v>
      </c>
      <c r="I17" s="24" t="s">
        <v>23</v>
      </c>
      <c r="J17" s="22" t="str">
        <f>'Rekapitulácia stavby'!AN13</f>
        <v/>
      </c>
      <c r="L17" s="28"/>
    </row>
    <row r="18" spans="2:12" s="1" customFormat="1" ht="18" customHeight="1">
      <c r="B18" s="28"/>
      <c r="E18" s="200" t="str">
        <f>'Rekapitulácia stavby'!E14</f>
        <v xml:space="preserve"> </v>
      </c>
      <c r="F18" s="200"/>
      <c r="G18" s="200"/>
      <c r="H18" s="200"/>
      <c r="I18" s="24" t="s">
        <v>25</v>
      </c>
      <c r="J18" s="22" t="str">
        <f>'Rekapitulácia stavby'!AN14</f>
        <v/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4" t="s">
        <v>28</v>
      </c>
      <c r="I20" s="24" t="s">
        <v>23</v>
      </c>
      <c r="J20" s="22" t="s">
        <v>1</v>
      </c>
      <c r="L20" s="28"/>
    </row>
    <row r="21" spans="2:12" s="1" customFormat="1" ht="18" customHeight="1">
      <c r="B21" s="28"/>
      <c r="E21" s="22" t="s">
        <v>29</v>
      </c>
      <c r="I21" s="24" t="s">
        <v>25</v>
      </c>
      <c r="J21" s="22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4" t="s">
        <v>31</v>
      </c>
      <c r="I23" s="24" t="s">
        <v>23</v>
      </c>
      <c r="J23" s="22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2" t="str">
        <f>IF('Rekapitulácia stavby'!E20="","",'Rekapitulácia stavby'!E20)</f>
        <v xml:space="preserve"> </v>
      </c>
      <c r="I24" s="24" t="s">
        <v>25</v>
      </c>
      <c r="J24" s="22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4" t="s">
        <v>32</v>
      </c>
      <c r="L26" s="28"/>
    </row>
    <row r="27" spans="2:12" s="7" customFormat="1" ht="14.45" customHeight="1">
      <c r="B27" s="84"/>
      <c r="E27" s="202" t="s">
        <v>1</v>
      </c>
      <c r="F27" s="202"/>
      <c r="G27" s="202"/>
      <c r="H27" s="202"/>
      <c r="L27" s="84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5" t="s">
        <v>33</v>
      </c>
      <c r="J30" s="65">
        <f>ROUND(J131,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5" customHeight="1">
      <c r="B33" s="28"/>
      <c r="D33" s="54" t="s">
        <v>37</v>
      </c>
      <c r="E33" s="33" t="s">
        <v>38</v>
      </c>
      <c r="F33" s="86">
        <f>ROUND((SUM(BE131:BE298)),  2)</f>
        <v>0</v>
      </c>
      <c r="G33" s="87"/>
      <c r="H33" s="87"/>
      <c r="I33" s="88">
        <v>0.2</v>
      </c>
      <c r="J33" s="86">
        <f>ROUND(((SUM(BE131:BE298))*I33),  2)</f>
        <v>0</v>
      </c>
      <c r="L33" s="28"/>
    </row>
    <row r="34" spans="2:12" s="1" customFormat="1" ht="14.45" customHeight="1">
      <c r="B34" s="28"/>
      <c r="E34" s="33" t="s">
        <v>39</v>
      </c>
      <c r="F34" s="89">
        <f>ROUND((SUM(BF131:BF298)),  2)</f>
        <v>0</v>
      </c>
      <c r="I34" s="90">
        <v>0.2</v>
      </c>
      <c r="J34" s="89">
        <f>ROUND(((SUM(BF131:BF298))*I34),  2)</f>
        <v>0</v>
      </c>
      <c r="L34" s="28"/>
    </row>
    <row r="35" spans="2:12" s="1" customFormat="1" ht="14.45" hidden="1" customHeight="1">
      <c r="B35" s="28"/>
      <c r="E35" s="24" t="s">
        <v>40</v>
      </c>
      <c r="F35" s="89">
        <f>ROUND((SUM(BG131:BG298)),  2)</f>
        <v>0</v>
      </c>
      <c r="I35" s="90">
        <v>0.2</v>
      </c>
      <c r="J35" s="89">
        <f>0</f>
        <v>0</v>
      </c>
      <c r="L35" s="28"/>
    </row>
    <row r="36" spans="2:12" s="1" customFormat="1" ht="14.45" hidden="1" customHeight="1">
      <c r="B36" s="28"/>
      <c r="E36" s="24" t="s">
        <v>41</v>
      </c>
      <c r="F36" s="89">
        <f>ROUND((SUM(BH131:BH298)),  2)</f>
        <v>0</v>
      </c>
      <c r="I36" s="90">
        <v>0.2</v>
      </c>
      <c r="J36" s="89">
        <f>0</f>
        <v>0</v>
      </c>
      <c r="L36" s="28"/>
    </row>
    <row r="37" spans="2:12" s="1" customFormat="1" ht="14.45" hidden="1" customHeight="1">
      <c r="B37" s="28"/>
      <c r="E37" s="33" t="s">
        <v>42</v>
      </c>
      <c r="F37" s="86">
        <f>ROUND((SUM(BI131:BI298)),  2)</f>
        <v>0</v>
      </c>
      <c r="G37" s="87"/>
      <c r="H37" s="87"/>
      <c r="I37" s="88">
        <v>0</v>
      </c>
      <c r="J37" s="86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1"/>
      <c r="D39" s="92" t="s">
        <v>43</v>
      </c>
      <c r="E39" s="56"/>
      <c r="F39" s="56"/>
      <c r="G39" s="93" t="s">
        <v>44</v>
      </c>
      <c r="H39" s="94" t="s">
        <v>45</v>
      </c>
      <c r="I39" s="56"/>
      <c r="J39" s="95">
        <f>SUM(J30:J37)</f>
        <v>0</v>
      </c>
      <c r="K39" s="96"/>
      <c r="L39" s="28"/>
    </row>
    <row r="40" spans="2:12" s="1" customFormat="1" ht="14.45" customHeight="1">
      <c r="B40" s="28"/>
      <c r="L40" s="28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s="1" customFormat="1" ht="14.45" customHeight="1">
      <c r="B49" s="28"/>
      <c r="D49" s="40" t="s">
        <v>46</v>
      </c>
      <c r="E49" s="41"/>
      <c r="F49" s="41"/>
      <c r="G49" s="40" t="s">
        <v>47</v>
      </c>
      <c r="H49" s="41"/>
      <c r="I49" s="41"/>
      <c r="J49" s="41"/>
      <c r="K49" s="41"/>
      <c r="L49" s="28"/>
    </row>
    <row r="50" spans="2:12">
      <c r="B50" s="18"/>
      <c r="L50" s="18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 s="1" customFormat="1" ht="12.75">
      <c r="B60" s="28"/>
      <c r="D60" s="42" t="s">
        <v>48</v>
      </c>
      <c r="E60" s="30"/>
      <c r="F60" s="97" t="s">
        <v>49</v>
      </c>
      <c r="G60" s="42" t="s">
        <v>48</v>
      </c>
      <c r="H60" s="30"/>
      <c r="I60" s="30"/>
      <c r="J60" s="98" t="s">
        <v>49</v>
      </c>
      <c r="K60" s="30"/>
      <c r="L60" s="28"/>
    </row>
    <row r="61" spans="2:12">
      <c r="B61" s="18"/>
      <c r="L61" s="18"/>
    </row>
    <row r="62" spans="2:12">
      <c r="B62" s="18"/>
      <c r="L62" s="18"/>
    </row>
    <row r="63" spans="2:12">
      <c r="B63" s="18"/>
      <c r="L63" s="18"/>
    </row>
    <row r="64" spans="2:12" s="1" customFormat="1" ht="12.75">
      <c r="B64" s="28"/>
      <c r="D64" s="40" t="s">
        <v>50</v>
      </c>
      <c r="E64" s="41"/>
      <c r="F64" s="41"/>
      <c r="G64" s="40" t="s">
        <v>51</v>
      </c>
      <c r="H64" s="41"/>
      <c r="I64" s="41"/>
      <c r="J64" s="41"/>
      <c r="K64" s="41"/>
      <c r="L64" s="28"/>
    </row>
    <row r="65" spans="2:12">
      <c r="B65" s="18"/>
      <c r="L65" s="18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 s="1" customFormat="1" ht="12.75">
      <c r="B75" s="28"/>
      <c r="D75" s="42" t="s">
        <v>48</v>
      </c>
      <c r="E75" s="30"/>
      <c r="F75" s="97" t="s">
        <v>49</v>
      </c>
      <c r="G75" s="42" t="s">
        <v>48</v>
      </c>
      <c r="H75" s="30"/>
      <c r="I75" s="30"/>
      <c r="J75" s="98" t="s">
        <v>49</v>
      </c>
      <c r="K75" s="30"/>
      <c r="L75" s="28"/>
    </row>
    <row r="76" spans="2:12" s="1" customFormat="1" ht="14.45" customHeight="1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28"/>
    </row>
    <row r="80" spans="2:12" s="1" customFormat="1" ht="6.95" hidden="1" customHeight="1">
      <c r="B80" s="45"/>
      <c r="C80" s="46"/>
      <c r="D80" s="46"/>
      <c r="E80" s="46"/>
      <c r="F80" s="46"/>
      <c r="G80" s="46"/>
      <c r="H80" s="46"/>
      <c r="I80" s="46"/>
      <c r="J80" s="46"/>
      <c r="K80" s="46"/>
      <c r="L80" s="28"/>
    </row>
    <row r="81" spans="2:47" s="1" customFormat="1" ht="24.95" hidden="1" customHeight="1">
      <c r="B81" s="28"/>
      <c r="C81" s="19" t="s">
        <v>86</v>
      </c>
      <c r="L81" s="28"/>
    </row>
    <row r="82" spans="2:47" s="1" customFormat="1" ht="6.95" hidden="1" customHeight="1">
      <c r="B82" s="28"/>
      <c r="L82" s="28"/>
    </row>
    <row r="83" spans="2:47" s="1" customFormat="1" ht="12" hidden="1" customHeight="1">
      <c r="B83" s="28"/>
      <c r="C83" s="24" t="s">
        <v>13</v>
      </c>
      <c r="L83" s="28"/>
    </row>
    <row r="84" spans="2:47" s="1" customFormat="1" ht="14.45" hidden="1" customHeight="1">
      <c r="B84" s="28"/>
      <c r="E84" s="207" t="str">
        <f>E7</f>
        <v>Oporný múr, cintorín Lamač</v>
      </c>
      <c r="F84" s="208"/>
      <c r="G84" s="208"/>
      <c r="H84" s="208"/>
      <c r="L84" s="28"/>
    </row>
    <row r="85" spans="2:47" s="1" customFormat="1" ht="12" hidden="1" customHeight="1">
      <c r="B85" s="28"/>
      <c r="C85" s="24" t="s">
        <v>84</v>
      </c>
      <c r="L85" s="28"/>
    </row>
    <row r="86" spans="2:47" s="1" customFormat="1" ht="15.6" hidden="1" customHeight="1">
      <c r="B86" s="28"/>
      <c r="E86" s="176" t="str">
        <f>E9</f>
        <v>SO 01 - Sanácia oporného múru na cintoríne Lamač</v>
      </c>
      <c r="F86" s="206"/>
      <c r="G86" s="206"/>
      <c r="H86" s="206"/>
      <c r="L86" s="28"/>
    </row>
    <row r="87" spans="2:47" s="1" customFormat="1" ht="6.95" hidden="1" customHeight="1">
      <c r="B87" s="28"/>
      <c r="L87" s="28"/>
    </row>
    <row r="88" spans="2:47" s="1" customFormat="1" ht="12" hidden="1" customHeight="1">
      <c r="B88" s="28"/>
      <c r="C88" s="24" t="s">
        <v>18</v>
      </c>
      <c r="F88" s="22" t="str">
        <f>F12</f>
        <v>Lamač, Bratislava</v>
      </c>
      <c r="I88" s="24" t="s">
        <v>20</v>
      </c>
      <c r="J88" s="51" t="str">
        <f>IF(J12="","",J12)</f>
        <v/>
      </c>
      <c r="L88" s="28"/>
    </row>
    <row r="89" spans="2:47" s="1" customFormat="1" ht="6.95" hidden="1" customHeight="1">
      <c r="B89" s="28"/>
      <c r="L89" s="28"/>
    </row>
    <row r="90" spans="2:47" s="1" customFormat="1" ht="40.9" hidden="1" customHeight="1">
      <c r="B90" s="28"/>
      <c r="C90" s="24" t="s">
        <v>22</v>
      </c>
      <c r="F90" s="22" t="str">
        <f>E15</f>
        <v>Marianum, Šafárikovo nám. č. 8, 811 02 Bratislava</v>
      </c>
      <c r="I90" s="24" t="s">
        <v>28</v>
      </c>
      <c r="J90" s="26" t="str">
        <f>E21</f>
        <v>HADE, s.r.o., Jarabinková 8D, 821 09 Bratislava</v>
      </c>
      <c r="L90" s="28"/>
    </row>
    <row r="91" spans="2:47" s="1" customFormat="1" ht="15.6" hidden="1" customHeight="1">
      <c r="B91" s="28"/>
      <c r="C91" s="24" t="s">
        <v>26</v>
      </c>
      <c r="F91" s="22" t="str">
        <f>IF(E18="","",E18)</f>
        <v xml:space="preserve"> </v>
      </c>
      <c r="I91" s="24" t="s">
        <v>31</v>
      </c>
      <c r="J91" s="26" t="str">
        <f>E24</f>
        <v xml:space="preserve"> </v>
      </c>
      <c r="L91" s="28"/>
    </row>
    <row r="92" spans="2:47" s="1" customFormat="1" ht="10.35" hidden="1" customHeight="1">
      <c r="B92" s="28"/>
      <c r="L92" s="28"/>
    </row>
    <row r="93" spans="2:47" s="1" customFormat="1" ht="29.25" hidden="1" customHeight="1">
      <c r="B93" s="28"/>
      <c r="C93" s="99" t="s">
        <v>87</v>
      </c>
      <c r="D93" s="91"/>
      <c r="E93" s="91"/>
      <c r="F93" s="91"/>
      <c r="G93" s="91"/>
      <c r="H93" s="91"/>
      <c r="I93" s="91"/>
      <c r="J93" s="100" t="s">
        <v>88</v>
      </c>
      <c r="K93" s="91"/>
      <c r="L93" s="28"/>
    </row>
    <row r="94" spans="2:47" s="1" customFormat="1" ht="10.35" hidden="1" customHeight="1">
      <c r="B94" s="28"/>
      <c r="L94" s="28"/>
    </row>
    <row r="95" spans="2:47" s="1" customFormat="1" ht="22.9" hidden="1" customHeight="1">
      <c r="B95" s="28"/>
      <c r="C95" s="101" t="s">
        <v>89</v>
      </c>
      <c r="J95" s="65">
        <f>J131</f>
        <v>0</v>
      </c>
      <c r="L95" s="28"/>
      <c r="AU95" s="15" t="s">
        <v>90</v>
      </c>
    </row>
    <row r="96" spans="2:47" s="8" customFormat="1" ht="24.95" hidden="1" customHeight="1">
      <c r="B96" s="102"/>
      <c r="D96" s="103" t="s">
        <v>91</v>
      </c>
      <c r="E96" s="104"/>
      <c r="F96" s="104"/>
      <c r="G96" s="104"/>
      <c r="H96" s="104"/>
      <c r="I96" s="104"/>
      <c r="J96" s="105">
        <f>J132</f>
        <v>0</v>
      </c>
      <c r="L96" s="102"/>
    </row>
    <row r="97" spans="2:12" s="9" customFormat="1" ht="19.899999999999999" hidden="1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J133</f>
        <v>0</v>
      </c>
      <c r="L97" s="106"/>
    </row>
    <row r="98" spans="2:12" s="9" customFormat="1" ht="19.899999999999999" hidden="1" customHeight="1">
      <c r="B98" s="106"/>
      <c r="D98" s="107" t="s">
        <v>93</v>
      </c>
      <c r="E98" s="108"/>
      <c r="F98" s="108"/>
      <c r="G98" s="108"/>
      <c r="H98" s="108"/>
      <c r="I98" s="108"/>
      <c r="J98" s="109">
        <f>J168</f>
        <v>0</v>
      </c>
      <c r="L98" s="106"/>
    </row>
    <row r="99" spans="2:12" s="9" customFormat="1" ht="19.899999999999999" hidden="1" customHeight="1">
      <c r="B99" s="106"/>
      <c r="D99" s="107" t="s">
        <v>94</v>
      </c>
      <c r="E99" s="108"/>
      <c r="F99" s="108"/>
      <c r="G99" s="108"/>
      <c r="H99" s="108"/>
      <c r="I99" s="108"/>
      <c r="J99" s="109">
        <f>J194</f>
        <v>0</v>
      </c>
      <c r="L99" s="106"/>
    </row>
    <row r="100" spans="2:12" s="9" customFormat="1" ht="19.899999999999999" hidden="1" customHeight="1">
      <c r="B100" s="106"/>
      <c r="D100" s="107" t="s">
        <v>95</v>
      </c>
      <c r="E100" s="108"/>
      <c r="F100" s="108"/>
      <c r="G100" s="108"/>
      <c r="H100" s="108"/>
      <c r="I100" s="108"/>
      <c r="J100" s="109">
        <f>J213</f>
        <v>0</v>
      </c>
      <c r="L100" s="106"/>
    </row>
    <row r="101" spans="2:12" s="9" customFormat="1" ht="19.899999999999999" hidden="1" customHeight="1">
      <c r="B101" s="106"/>
      <c r="D101" s="107" t="s">
        <v>96</v>
      </c>
      <c r="E101" s="108"/>
      <c r="F101" s="108"/>
      <c r="G101" s="108"/>
      <c r="H101" s="108"/>
      <c r="I101" s="108"/>
      <c r="J101" s="109">
        <f>J217</f>
        <v>0</v>
      </c>
      <c r="L101" s="106"/>
    </row>
    <row r="102" spans="2:12" s="9" customFormat="1" ht="19.899999999999999" hidden="1" customHeight="1">
      <c r="B102" s="106"/>
      <c r="D102" s="107" t="s">
        <v>97</v>
      </c>
      <c r="E102" s="108"/>
      <c r="F102" s="108"/>
      <c r="G102" s="108"/>
      <c r="H102" s="108"/>
      <c r="I102" s="108"/>
      <c r="J102" s="109">
        <f>J221</f>
        <v>0</v>
      </c>
      <c r="L102" s="106"/>
    </row>
    <row r="103" spans="2:12" s="9" customFormat="1" ht="19.899999999999999" hidden="1" customHeight="1">
      <c r="B103" s="106"/>
      <c r="D103" s="107" t="s">
        <v>98</v>
      </c>
      <c r="E103" s="108"/>
      <c r="F103" s="108"/>
      <c r="G103" s="108"/>
      <c r="H103" s="108"/>
      <c r="I103" s="108"/>
      <c r="J103" s="109">
        <f>J238</f>
        <v>0</v>
      </c>
      <c r="L103" s="106"/>
    </row>
    <row r="104" spans="2:12" s="8" customFormat="1" ht="24.95" hidden="1" customHeight="1">
      <c r="B104" s="102"/>
      <c r="D104" s="103" t="s">
        <v>99</v>
      </c>
      <c r="E104" s="104"/>
      <c r="F104" s="104"/>
      <c r="G104" s="104"/>
      <c r="H104" s="104"/>
      <c r="I104" s="104"/>
      <c r="J104" s="105">
        <f>J240</f>
        <v>0</v>
      </c>
      <c r="L104" s="102"/>
    </row>
    <row r="105" spans="2:12" s="9" customFormat="1" ht="19.899999999999999" hidden="1" customHeight="1">
      <c r="B105" s="106"/>
      <c r="D105" s="107" t="s">
        <v>100</v>
      </c>
      <c r="E105" s="108"/>
      <c r="F105" s="108"/>
      <c r="G105" s="108"/>
      <c r="H105" s="108"/>
      <c r="I105" s="108"/>
      <c r="J105" s="109">
        <f>J241</f>
        <v>0</v>
      </c>
      <c r="L105" s="106"/>
    </row>
    <row r="106" spans="2:12" s="9" customFormat="1" ht="19.899999999999999" hidden="1" customHeight="1">
      <c r="B106" s="106"/>
      <c r="D106" s="107" t="s">
        <v>101</v>
      </c>
      <c r="E106" s="108"/>
      <c r="F106" s="108"/>
      <c r="G106" s="108"/>
      <c r="H106" s="108"/>
      <c r="I106" s="108"/>
      <c r="J106" s="109">
        <f>J253</f>
        <v>0</v>
      </c>
      <c r="L106" s="106"/>
    </row>
    <row r="107" spans="2:12" s="9" customFormat="1" ht="19.899999999999999" hidden="1" customHeight="1">
      <c r="B107" s="106"/>
      <c r="D107" s="107" t="s">
        <v>102</v>
      </c>
      <c r="E107" s="108"/>
      <c r="F107" s="108"/>
      <c r="G107" s="108"/>
      <c r="H107" s="108"/>
      <c r="I107" s="108"/>
      <c r="J107" s="109">
        <f>J260</f>
        <v>0</v>
      </c>
      <c r="L107" s="106"/>
    </row>
    <row r="108" spans="2:12" s="8" customFormat="1" ht="24.95" hidden="1" customHeight="1">
      <c r="B108" s="102"/>
      <c r="D108" s="103" t="s">
        <v>103</v>
      </c>
      <c r="E108" s="104"/>
      <c r="F108" s="104"/>
      <c r="G108" s="104"/>
      <c r="H108" s="104"/>
      <c r="I108" s="104"/>
      <c r="J108" s="105">
        <f>J270</f>
        <v>0</v>
      </c>
      <c r="L108" s="102"/>
    </row>
    <row r="109" spans="2:12" s="9" customFormat="1" ht="19.899999999999999" hidden="1" customHeight="1">
      <c r="B109" s="106"/>
      <c r="D109" s="107" t="s">
        <v>104</v>
      </c>
      <c r="E109" s="108"/>
      <c r="F109" s="108"/>
      <c r="G109" s="108"/>
      <c r="H109" s="108"/>
      <c r="I109" s="108"/>
      <c r="J109" s="109">
        <f>J271</f>
        <v>0</v>
      </c>
      <c r="L109" s="106"/>
    </row>
    <row r="110" spans="2:12" s="9" customFormat="1" ht="19.899999999999999" hidden="1" customHeight="1">
      <c r="B110" s="106"/>
      <c r="D110" s="107" t="s">
        <v>105</v>
      </c>
      <c r="E110" s="108"/>
      <c r="F110" s="108"/>
      <c r="G110" s="108"/>
      <c r="H110" s="108"/>
      <c r="I110" s="108"/>
      <c r="J110" s="109">
        <f>J275</f>
        <v>0</v>
      </c>
      <c r="L110" s="106"/>
    </row>
    <row r="111" spans="2:12" s="8" customFormat="1" ht="24.95" hidden="1" customHeight="1">
      <c r="B111" s="102"/>
      <c r="D111" s="103" t="s">
        <v>106</v>
      </c>
      <c r="E111" s="104"/>
      <c r="F111" s="104"/>
      <c r="G111" s="104"/>
      <c r="H111" s="104"/>
      <c r="I111" s="104"/>
      <c r="J111" s="105">
        <f>J279</f>
        <v>0</v>
      </c>
      <c r="L111" s="102"/>
    </row>
    <row r="112" spans="2:12" s="1" customFormat="1" ht="21.75" hidden="1" customHeight="1">
      <c r="B112" s="28"/>
      <c r="L112" s="28"/>
    </row>
    <row r="113" spans="2:12" s="1" customFormat="1" ht="6.95" hidden="1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4" spans="2:12" hidden="1"/>
    <row r="115" spans="2:12" hidden="1"/>
    <row r="116" spans="2:12" hidden="1"/>
    <row r="117" spans="2:12" s="1" customFormat="1" ht="6.95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28"/>
    </row>
    <row r="118" spans="2:12" s="1" customFormat="1" ht="24.95" customHeight="1">
      <c r="B118" s="28"/>
      <c r="C118" s="19" t="s">
        <v>107</v>
      </c>
      <c r="L118" s="28"/>
    </row>
    <row r="119" spans="2:12" s="1" customFormat="1" ht="6.95" customHeight="1">
      <c r="B119" s="28"/>
      <c r="L119" s="28"/>
    </row>
    <row r="120" spans="2:12" s="1" customFormat="1" ht="12" customHeight="1">
      <c r="B120" s="28"/>
      <c r="C120" s="24" t="s">
        <v>13</v>
      </c>
      <c r="L120" s="28"/>
    </row>
    <row r="121" spans="2:12" s="1" customFormat="1" ht="14.45" customHeight="1">
      <c r="B121" s="28"/>
      <c r="E121" s="207" t="str">
        <f>E7</f>
        <v>Oporný múr, cintorín Lamač</v>
      </c>
      <c r="F121" s="208"/>
      <c r="G121" s="208"/>
      <c r="H121" s="208"/>
      <c r="L121" s="28"/>
    </row>
    <row r="122" spans="2:12" s="1" customFormat="1" ht="12" customHeight="1">
      <c r="B122" s="28"/>
      <c r="C122" s="24" t="s">
        <v>84</v>
      </c>
      <c r="L122" s="28"/>
    </row>
    <row r="123" spans="2:12" s="1" customFormat="1" ht="15.6" customHeight="1">
      <c r="B123" s="28"/>
      <c r="E123" s="176" t="str">
        <f>E9</f>
        <v>SO 01 - Sanácia oporného múru na cintoríne Lamač</v>
      </c>
      <c r="F123" s="206"/>
      <c r="G123" s="206"/>
      <c r="H123" s="206"/>
      <c r="L123" s="28"/>
    </row>
    <row r="124" spans="2:12" s="1" customFormat="1" ht="6.95" customHeight="1">
      <c r="B124" s="28"/>
      <c r="L124" s="28"/>
    </row>
    <row r="125" spans="2:12" s="1" customFormat="1" ht="12" customHeight="1">
      <c r="B125" s="28"/>
      <c r="C125" s="24" t="s">
        <v>18</v>
      </c>
      <c r="F125" s="22" t="str">
        <f>F12</f>
        <v>Lamač, Bratislava</v>
      </c>
      <c r="I125" s="24" t="s">
        <v>20</v>
      </c>
      <c r="J125" s="51"/>
      <c r="L125" s="28"/>
    </row>
    <row r="126" spans="2:12" s="1" customFormat="1" ht="6.95" customHeight="1">
      <c r="B126" s="28"/>
      <c r="L126" s="28"/>
    </row>
    <row r="127" spans="2:12" s="1" customFormat="1" ht="40.9" customHeight="1">
      <c r="B127" s="28"/>
      <c r="C127" s="24" t="s">
        <v>22</v>
      </c>
      <c r="F127" s="22" t="str">
        <f>E15</f>
        <v>Marianum, Šafárikovo nám. č. 8, 811 02 Bratislava</v>
      </c>
      <c r="I127" s="24" t="s">
        <v>28</v>
      </c>
      <c r="J127" s="26" t="str">
        <f>E21</f>
        <v>HADE, s.r.o., Jarabinková 8D, 821 09 Bratislava</v>
      </c>
      <c r="L127" s="28"/>
    </row>
    <row r="128" spans="2:12" s="1" customFormat="1" ht="15.6" customHeight="1">
      <c r="B128" s="28"/>
      <c r="C128" s="24" t="s">
        <v>26</v>
      </c>
      <c r="F128" s="22" t="str">
        <f>IF(E18="","",E18)</f>
        <v xml:space="preserve"> </v>
      </c>
      <c r="I128" s="24" t="s">
        <v>31</v>
      </c>
      <c r="J128" s="26" t="str">
        <f>E24</f>
        <v xml:space="preserve"> </v>
      </c>
      <c r="L128" s="28"/>
    </row>
    <row r="129" spans="2:65" s="1" customFormat="1" ht="10.35" customHeight="1">
      <c r="B129" s="28"/>
      <c r="L129" s="28"/>
    </row>
    <row r="130" spans="2:65" s="10" customFormat="1" ht="29.25" customHeight="1">
      <c r="B130" s="110"/>
      <c r="C130" s="111" t="s">
        <v>108</v>
      </c>
      <c r="D130" s="112" t="s">
        <v>58</v>
      </c>
      <c r="E130" s="112" t="s">
        <v>54</v>
      </c>
      <c r="F130" s="112" t="s">
        <v>55</v>
      </c>
      <c r="G130" s="112" t="s">
        <v>109</v>
      </c>
      <c r="H130" s="112" t="s">
        <v>110</v>
      </c>
      <c r="I130" s="112" t="s">
        <v>111</v>
      </c>
      <c r="J130" s="113" t="s">
        <v>88</v>
      </c>
      <c r="K130" s="114" t="s">
        <v>112</v>
      </c>
      <c r="L130" s="110"/>
      <c r="M130" s="58" t="s">
        <v>1</v>
      </c>
      <c r="N130" s="59" t="s">
        <v>37</v>
      </c>
      <c r="O130" s="59" t="s">
        <v>113</v>
      </c>
      <c r="P130" s="59" t="s">
        <v>114</v>
      </c>
      <c r="Q130" s="59" t="s">
        <v>115</v>
      </c>
      <c r="R130" s="59" t="s">
        <v>116</v>
      </c>
      <c r="S130" s="59" t="s">
        <v>117</v>
      </c>
      <c r="T130" s="60" t="s">
        <v>118</v>
      </c>
    </row>
    <row r="131" spans="2:65" s="1" customFormat="1" ht="22.9" customHeight="1">
      <c r="B131" s="28"/>
      <c r="C131" s="63" t="s">
        <v>89</v>
      </c>
      <c r="J131" s="115"/>
      <c r="L131" s="28"/>
      <c r="M131" s="61"/>
      <c r="N131" s="52"/>
      <c r="O131" s="52"/>
      <c r="P131" s="116">
        <f>P132+P240+P270+P279</f>
        <v>3218.3728318200001</v>
      </c>
      <c r="Q131" s="52"/>
      <c r="R131" s="116">
        <f>R132+R240+R270+R279</f>
        <v>251.73302676794</v>
      </c>
      <c r="S131" s="52"/>
      <c r="T131" s="117">
        <f>T132+T240+T270+T279</f>
        <v>108.005849</v>
      </c>
      <c r="AT131" s="15" t="s">
        <v>72</v>
      </c>
      <c r="AU131" s="15" t="s">
        <v>90</v>
      </c>
      <c r="BK131" s="118">
        <f>BK132+BK240+BK270+BK279</f>
        <v>0</v>
      </c>
    </row>
    <row r="132" spans="2:65" s="11" customFormat="1" ht="25.9" customHeight="1">
      <c r="B132" s="119"/>
      <c r="D132" s="120" t="s">
        <v>72</v>
      </c>
      <c r="E132" s="121" t="s">
        <v>119</v>
      </c>
      <c r="F132" s="121" t="s">
        <v>120</v>
      </c>
      <c r="J132" s="122"/>
      <c r="L132" s="119"/>
      <c r="M132" s="123"/>
      <c r="P132" s="124">
        <f>P133+P168+P194+P213+P217+P221+P238</f>
        <v>2524.5833068200004</v>
      </c>
      <c r="R132" s="124">
        <f>R133+R168+R194+R213+R217+R221+R238</f>
        <v>227.45771480064002</v>
      </c>
      <c r="T132" s="125">
        <f>T133+T168+T194+T213+T217+T221+T238</f>
        <v>108.005849</v>
      </c>
      <c r="AR132" s="120" t="s">
        <v>81</v>
      </c>
      <c r="AT132" s="126" t="s">
        <v>72</v>
      </c>
      <c r="AU132" s="126" t="s">
        <v>73</v>
      </c>
      <c r="AY132" s="120" t="s">
        <v>121</v>
      </c>
      <c r="BK132" s="127">
        <f>BK133+BK168+BK194+BK213+BK217+BK221+BK238</f>
        <v>0</v>
      </c>
    </row>
    <row r="133" spans="2:65" s="11" customFormat="1" ht="22.9" customHeight="1">
      <c r="B133" s="119"/>
      <c r="D133" s="120" t="s">
        <v>72</v>
      </c>
      <c r="E133" s="128" t="s">
        <v>81</v>
      </c>
      <c r="F133" s="128" t="s">
        <v>122</v>
      </c>
      <c r="J133" s="129"/>
      <c r="L133" s="119"/>
      <c r="M133" s="123"/>
      <c r="P133" s="124">
        <f>SUM(P134:P167)</f>
        <v>120.42591299999999</v>
      </c>
      <c r="R133" s="124">
        <f>SUM(R134:R167)</f>
        <v>1.1363000000000002E-2</v>
      </c>
      <c r="T133" s="125">
        <f>SUM(T134:T167)</f>
        <v>0</v>
      </c>
      <c r="AR133" s="120" t="s">
        <v>81</v>
      </c>
      <c r="AT133" s="126" t="s">
        <v>72</v>
      </c>
      <c r="AU133" s="126" t="s">
        <v>81</v>
      </c>
      <c r="AY133" s="120" t="s">
        <v>121</v>
      </c>
      <c r="BK133" s="127">
        <f>SUM(BK134:BK167)</f>
        <v>0</v>
      </c>
    </row>
    <row r="134" spans="2:65" s="1" customFormat="1" ht="34.9" customHeight="1">
      <c r="B134" s="130"/>
      <c r="C134" s="131" t="s">
        <v>81</v>
      </c>
      <c r="D134" s="131" t="s">
        <v>123</v>
      </c>
      <c r="E134" s="132" t="s">
        <v>124</v>
      </c>
      <c r="F134" s="133" t="s">
        <v>125</v>
      </c>
      <c r="G134" s="134" t="s">
        <v>126</v>
      </c>
      <c r="H134" s="135">
        <v>125</v>
      </c>
      <c r="I134" s="136"/>
      <c r="J134" s="136"/>
      <c r="K134" s="137"/>
      <c r="L134" s="28"/>
      <c r="M134" s="138" t="s">
        <v>1</v>
      </c>
      <c r="N134" s="139" t="s">
        <v>39</v>
      </c>
      <c r="O134" s="140">
        <v>0.01</v>
      </c>
      <c r="P134" s="140">
        <f>O134*H134</f>
        <v>1.25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127</v>
      </c>
      <c r="AT134" s="142" t="s">
        <v>123</v>
      </c>
      <c r="AU134" s="142" t="s">
        <v>128</v>
      </c>
      <c r="AY134" s="15" t="s">
        <v>121</v>
      </c>
      <c r="BE134" s="143">
        <f>IF(N134="základná",J134,0)</f>
        <v>0</v>
      </c>
      <c r="BF134" s="143">
        <f>IF(N134="znížená",J134,0)</f>
        <v>0</v>
      </c>
      <c r="BG134" s="143">
        <f>IF(N134="zákl. prenesená",J134,0)</f>
        <v>0</v>
      </c>
      <c r="BH134" s="143">
        <f>IF(N134="zníž. prenesená",J134,0)</f>
        <v>0</v>
      </c>
      <c r="BI134" s="143">
        <f>IF(N134="nulová",J134,0)</f>
        <v>0</v>
      </c>
      <c r="BJ134" s="15" t="s">
        <v>128</v>
      </c>
      <c r="BK134" s="143">
        <f>ROUND(I134*H134,2)</f>
        <v>0</v>
      </c>
      <c r="BL134" s="15" t="s">
        <v>127</v>
      </c>
      <c r="BM134" s="142" t="s">
        <v>129</v>
      </c>
    </row>
    <row r="135" spans="2:65" s="12" customFormat="1">
      <c r="B135" s="144"/>
      <c r="D135" s="145" t="s">
        <v>130</v>
      </c>
      <c r="E135" s="146" t="s">
        <v>1</v>
      </c>
      <c r="F135" s="147" t="s">
        <v>131</v>
      </c>
      <c r="H135" s="148">
        <v>125</v>
      </c>
      <c r="L135" s="144"/>
      <c r="M135" s="149"/>
      <c r="T135" s="150"/>
      <c r="AT135" s="146" t="s">
        <v>130</v>
      </c>
      <c r="AU135" s="146" t="s">
        <v>128</v>
      </c>
      <c r="AV135" s="12" t="s">
        <v>128</v>
      </c>
      <c r="AW135" s="12" t="s">
        <v>30</v>
      </c>
      <c r="AX135" s="12" t="s">
        <v>73</v>
      </c>
      <c r="AY135" s="146" t="s">
        <v>121</v>
      </c>
    </row>
    <row r="136" spans="2:65" s="1" customFormat="1" ht="30" customHeight="1">
      <c r="B136" s="130"/>
      <c r="C136" s="131" t="s">
        <v>128</v>
      </c>
      <c r="D136" s="131" t="s">
        <v>123</v>
      </c>
      <c r="E136" s="132" t="s">
        <v>132</v>
      </c>
      <c r="F136" s="133" t="s">
        <v>133</v>
      </c>
      <c r="G136" s="134" t="s">
        <v>126</v>
      </c>
      <c r="H136" s="135">
        <v>125</v>
      </c>
      <c r="I136" s="136"/>
      <c r="J136" s="136"/>
      <c r="K136" s="137"/>
      <c r="L136" s="28"/>
      <c r="M136" s="138" t="s">
        <v>1</v>
      </c>
      <c r="N136" s="139" t="s">
        <v>39</v>
      </c>
      <c r="O136" s="140">
        <v>2.9000000000000001E-2</v>
      </c>
      <c r="P136" s="140">
        <f>O136*H136</f>
        <v>3.625</v>
      </c>
      <c r="Q136" s="140">
        <v>6.0000000000000002E-5</v>
      </c>
      <c r="R136" s="140">
        <f>Q136*H136</f>
        <v>7.5000000000000006E-3</v>
      </c>
      <c r="S136" s="140">
        <v>0</v>
      </c>
      <c r="T136" s="141">
        <f>S136*H136</f>
        <v>0</v>
      </c>
      <c r="AR136" s="142" t="s">
        <v>127</v>
      </c>
      <c r="AT136" s="142" t="s">
        <v>123</v>
      </c>
      <c r="AU136" s="142" t="s">
        <v>128</v>
      </c>
      <c r="AY136" s="15" t="s">
        <v>121</v>
      </c>
      <c r="BE136" s="143">
        <f>IF(N136="základná",J136,0)</f>
        <v>0</v>
      </c>
      <c r="BF136" s="143">
        <f>IF(N136="znížená",J136,0)</f>
        <v>0</v>
      </c>
      <c r="BG136" s="143">
        <f>IF(N136="zákl. prenesená",J136,0)</f>
        <v>0</v>
      </c>
      <c r="BH136" s="143">
        <f>IF(N136="zníž. prenesená",J136,0)</f>
        <v>0</v>
      </c>
      <c r="BI136" s="143">
        <f>IF(N136="nulová",J136,0)</f>
        <v>0</v>
      </c>
      <c r="BJ136" s="15" t="s">
        <v>128</v>
      </c>
      <c r="BK136" s="143">
        <f>ROUND(I136*H136,2)</f>
        <v>0</v>
      </c>
      <c r="BL136" s="15" t="s">
        <v>127</v>
      </c>
      <c r="BM136" s="142" t="s">
        <v>134</v>
      </c>
    </row>
    <row r="137" spans="2:65" s="12" customFormat="1">
      <c r="B137" s="144"/>
      <c r="D137" s="145" t="s">
        <v>130</v>
      </c>
      <c r="E137" s="146" t="s">
        <v>1</v>
      </c>
      <c r="F137" s="147" t="s">
        <v>131</v>
      </c>
      <c r="H137" s="148">
        <v>125</v>
      </c>
      <c r="L137" s="144"/>
      <c r="M137" s="149"/>
      <c r="T137" s="150"/>
      <c r="AT137" s="146" t="s">
        <v>130</v>
      </c>
      <c r="AU137" s="146" t="s">
        <v>128</v>
      </c>
      <c r="AV137" s="12" t="s">
        <v>128</v>
      </c>
      <c r="AW137" s="12" t="s">
        <v>30</v>
      </c>
      <c r="AX137" s="12" t="s">
        <v>73</v>
      </c>
      <c r="AY137" s="146" t="s">
        <v>121</v>
      </c>
    </row>
    <row r="138" spans="2:65" s="1" customFormat="1" ht="14.45" customHeight="1">
      <c r="B138" s="130"/>
      <c r="C138" s="131" t="s">
        <v>135</v>
      </c>
      <c r="D138" s="131" t="s">
        <v>123</v>
      </c>
      <c r="E138" s="132" t="s">
        <v>136</v>
      </c>
      <c r="F138" s="133" t="s">
        <v>137</v>
      </c>
      <c r="G138" s="134" t="s">
        <v>138</v>
      </c>
      <c r="H138" s="135">
        <v>49.55</v>
      </c>
      <c r="I138" s="136"/>
      <c r="J138" s="136"/>
      <c r="K138" s="137"/>
      <c r="L138" s="28"/>
      <c r="M138" s="138" t="s">
        <v>1</v>
      </c>
      <c r="N138" s="139" t="s">
        <v>39</v>
      </c>
      <c r="O138" s="140">
        <v>1.5089999999999999</v>
      </c>
      <c r="P138" s="140">
        <f>O138*H138</f>
        <v>74.770949999999985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127</v>
      </c>
      <c r="AT138" s="142" t="s">
        <v>123</v>
      </c>
      <c r="AU138" s="142" t="s">
        <v>128</v>
      </c>
      <c r="AY138" s="15" t="s">
        <v>121</v>
      </c>
      <c r="BE138" s="143">
        <f>IF(N138="základná",J138,0)</f>
        <v>0</v>
      </c>
      <c r="BF138" s="143">
        <f>IF(N138="znížená",J138,0)</f>
        <v>0</v>
      </c>
      <c r="BG138" s="143">
        <f>IF(N138="zákl. prenesená",J138,0)</f>
        <v>0</v>
      </c>
      <c r="BH138" s="143">
        <f>IF(N138="zníž. prenesená",J138,0)</f>
        <v>0</v>
      </c>
      <c r="BI138" s="143">
        <f>IF(N138="nulová",J138,0)</f>
        <v>0</v>
      </c>
      <c r="BJ138" s="15" t="s">
        <v>128</v>
      </c>
      <c r="BK138" s="143">
        <f>ROUND(I138*H138,2)</f>
        <v>0</v>
      </c>
      <c r="BL138" s="15" t="s">
        <v>127</v>
      </c>
      <c r="BM138" s="142" t="s">
        <v>139</v>
      </c>
    </row>
    <row r="139" spans="2:65" s="13" customFormat="1">
      <c r="B139" s="151"/>
      <c r="D139" s="145" t="s">
        <v>130</v>
      </c>
      <c r="E139" s="152" t="s">
        <v>1</v>
      </c>
      <c r="F139" s="153" t="s">
        <v>140</v>
      </c>
      <c r="H139" s="152" t="s">
        <v>1</v>
      </c>
      <c r="L139" s="151"/>
      <c r="M139" s="154"/>
      <c r="T139" s="155"/>
      <c r="AT139" s="152" t="s">
        <v>130</v>
      </c>
      <c r="AU139" s="152" t="s">
        <v>128</v>
      </c>
      <c r="AV139" s="13" t="s">
        <v>81</v>
      </c>
      <c r="AW139" s="13" t="s">
        <v>30</v>
      </c>
      <c r="AX139" s="13" t="s">
        <v>73</v>
      </c>
      <c r="AY139" s="152" t="s">
        <v>121</v>
      </c>
    </row>
    <row r="140" spans="2:65" s="12" customFormat="1">
      <c r="B140" s="144"/>
      <c r="D140" s="145" t="s">
        <v>130</v>
      </c>
      <c r="E140" s="146" t="s">
        <v>1</v>
      </c>
      <c r="F140" s="147" t="s">
        <v>141</v>
      </c>
      <c r="H140" s="148">
        <v>49.55</v>
      </c>
      <c r="L140" s="144"/>
      <c r="M140" s="149"/>
      <c r="T140" s="150"/>
      <c r="AT140" s="146" t="s">
        <v>130</v>
      </c>
      <c r="AU140" s="146" t="s">
        <v>128</v>
      </c>
      <c r="AV140" s="12" t="s">
        <v>128</v>
      </c>
      <c r="AW140" s="12" t="s">
        <v>30</v>
      </c>
      <c r="AX140" s="12" t="s">
        <v>73</v>
      </c>
      <c r="AY140" s="146" t="s">
        <v>121</v>
      </c>
    </row>
    <row r="141" spans="2:65" s="1" customFormat="1" ht="34.9" customHeight="1">
      <c r="B141" s="130"/>
      <c r="C141" s="131" t="s">
        <v>127</v>
      </c>
      <c r="D141" s="131" t="s">
        <v>123</v>
      </c>
      <c r="E141" s="132" t="s">
        <v>142</v>
      </c>
      <c r="F141" s="133" t="s">
        <v>143</v>
      </c>
      <c r="G141" s="134" t="s">
        <v>138</v>
      </c>
      <c r="H141" s="135">
        <v>14.865</v>
      </c>
      <c r="I141" s="136"/>
      <c r="J141" s="136"/>
      <c r="K141" s="137"/>
      <c r="L141" s="28"/>
      <c r="M141" s="138" t="s">
        <v>1</v>
      </c>
      <c r="N141" s="139" t="s">
        <v>39</v>
      </c>
      <c r="O141" s="140">
        <v>0.08</v>
      </c>
      <c r="P141" s="140">
        <f>O141*H141</f>
        <v>1.1892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127</v>
      </c>
      <c r="AT141" s="142" t="s">
        <v>123</v>
      </c>
      <c r="AU141" s="142" t="s">
        <v>128</v>
      </c>
      <c r="AY141" s="15" t="s">
        <v>121</v>
      </c>
      <c r="BE141" s="143">
        <f>IF(N141="základná",J141,0)</f>
        <v>0</v>
      </c>
      <c r="BF141" s="143">
        <f>IF(N141="znížená",J141,0)</f>
        <v>0</v>
      </c>
      <c r="BG141" s="143">
        <f>IF(N141="zákl. prenesená",J141,0)</f>
        <v>0</v>
      </c>
      <c r="BH141" s="143">
        <f>IF(N141="zníž. prenesená",J141,0)</f>
        <v>0</v>
      </c>
      <c r="BI141" s="143">
        <f>IF(N141="nulová",J141,0)</f>
        <v>0</v>
      </c>
      <c r="BJ141" s="15" t="s">
        <v>128</v>
      </c>
      <c r="BK141" s="143">
        <f>ROUND(I141*H141,2)</f>
        <v>0</v>
      </c>
      <c r="BL141" s="15" t="s">
        <v>127</v>
      </c>
      <c r="BM141" s="142" t="s">
        <v>144</v>
      </c>
    </row>
    <row r="142" spans="2:65" s="12" customFormat="1">
      <c r="B142" s="144"/>
      <c r="D142" s="145" t="s">
        <v>130</v>
      </c>
      <c r="E142" s="146" t="s">
        <v>1</v>
      </c>
      <c r="F142" s="147" t="s">
        <v>145</v>
      </c>
      <c r="H142" s="148">
        <v>14.865</v>
      </c>
      <c r="L142" s="144"/>
      <c r="M142" s="149"/>
      <c r="T142" s="150"/>
      <c r="AT142" s="146" t="s">
        <v>130</v>
      </c>
      <c r="AU142" s="146" t="s">
        <v>128</v>
      </c>
      <c r="AV142" s="12" t="s">
        <v>128</v>
      </c>
      <c r="AW142" s="12" t="s">
        <v>30</v>
      </c>
      <c r="AX142" s="12" t="s">
        <v>73</v>
      </c>
      <c r="AY142" s="146" t="s">
        <v>121</v>
      </c>
    </row>
    <row r="143" spans="2:65" s="1" customFormat="1" ht="30" customHeight="1">
      <c r="B143" s="130"/>
      <c r="C143" s="131" t="s">
        <v>146</v>
      </c>
      <c r="D143" s="131" t="s">
        <v>123</v>
      </c>
      <c r="E143" s="132" t="s">
        <v>147</v>
      </c>
      <c r="F143" s="133" t="s">
        <v>148</v>
      </c>
      <c r="G143" s="134" t="s">
        <v>138</v>
      </c>
      <c r="H143" s="135">
        <v>13.8</v>
      </c>
      <c r="I143" s="136"/>
      <c r="J143" s="136"/>
      <c r="K143" s="137"/>
      <c r="L143" s="28"/>
      <c r="M143" s="138" t="s">
        <v>1</v>
      </c>
      <c r="N143" s="139" t="s">
        <v>39</v>
      </c>
      <c r="O143" s="140">
        <v>2.7E-2</v>
      </c>
      <c r="P143" s="140">
        <f>O143*H143</f>
        <v>0.37260000000000004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127</v>
      </c>
      <c r="AT143" s="142" t="s">
        <v>123</v>
      </c>
      <c r="AU143" s="142" t="s">
        <v>128</v>
      </c>
      <c r="AY143" s="15" t="s">
        <v>121</v>
      </c>
      <c r="BE143" s="143">
        <f>IF(N143="základná",J143,0)</f>
        <v>0</v>
      </c>
      <c r="BF143" s="143">
        <f>IF(N143="znížená",J143,0)</f>
        <v>0</v>
      </c>
      <c r="BG143" s="143">
        <f>IF(N143="zákl. prenesená",J143,0)</f>
        <v>0</v>
      </c>
      <c r="BH143" s="143">
        <f>IF(N143="zníž. prenesená",J143,0)</f>
        <v>0</v>
      </c>
      <c r="BI143" s="143">
        <f>IF(N143="nulová",J143,0)</f>
        <v>0</v>
      </c>
      <c r="BJ143" s="15" t="s">
        <v>128</v>
      </c>
      <c r="BK143" s="143">
        <f>ROUND(I143*H143,2)</f>
        <v>0</v>
      </c>
      <c r="BL143" s="15" t="s">
        <v>127</v>
      </c>
      <c r="BM143" s="142" t="s">
        <v>149</v>
      </c>
    </row>
    <row r="144" spans="2:65" s="13" customFormat="1">
      <c r="B144" s="151"/>
      <c r="D144" s="145" t="s">
        <v>130</v>
      </c>
      <c r="E144" s="152" t="s">
        <v>1</v>
      </c>
      <c r="F144" s="153" t="s">
        <v>150</v>
      </c>
      <c r="H144" s="152" t="s">
        <v>1</v>
      </c>
      <c r="L144" s="151"/>
      <c r="M144" s="154"/>
      <c r="T144" s="155"/>
      <c r="AT144" s="152" t="s">
        <v>130</v>
      </c>
      <c r="AU144" s="152" t="s">
        <v>128</v>
      </c>
      <c r="AV144" s="13" t="s">
        <v>81</v>
      </c>
      <c r="AW144" s="13" t="s">
        <v>30</v>
      </c>
      <c r="AX144" s="13" t="s">
        <v>73</v>
      </c>
      <c r="AY144" s="152" t="s">
        <v>121</v>
      </c>
    </row>
    <row r="145" spans="2:65" s="12" customFormat="1">
      <c r="B145" s="144"/>
      <c r="D145" s="145" t="s">
        <v>130</v>
      </c>
      <c r="E145" s="146" t="s">
        <v>1</v>
      </c>
      <c r="F145" s="147" t="s">
        <v>151</v>
      </c>
      <c r="H145" s="148">
        <v>13.8</v>
      </c>
      <c r="L145" s="144"/>
      <c r="M145" s="149"/>
      <c r="T145" s="150"/>
      <c r="AT145" s="146" t="s">
        <v>130</v>
      </c>
      <c r="AU145" s="146" t="s">
        <v>128</v>
      </c>
      <c r="AV145" s="12" t="s">
        <v>128</v>
      </c>
      <c r="AW145" s="12" t="s">
        <v>30</v>
      </c>
      <c r="AX145" s="12" t="s">
        <v>73</v>
      </c>
      <c r="AY145" s="146" t="s">
        <v>121</v>
      </c>
    </row>
    <row r="146" spans="2:65" s="1" customFormat="1" ht="30" customHeight="1">
      <c r="B146" s="130"/>
      <c r="C146" s="131" t="s">
        <v>152</v>
      </c>
      <c r="D146" s="131" t="s">
        <v>123</v>
      </c>
      <c r="E146" s="132" t="s">
        <v>153</v>
      </c>
      <c r="F146" s="133" t="s">
        <v>154</v>
      </c>
      <c r="G146" s="134" t="s">
        <v>138</v>
      </c>
      <c r="H146" s="135">
        <v>41.71</v>
      </c>
      <c r="I146" s="136"/>
      <c r="J146" s="136"/>
      <c r="K146" s="137"/>
      <c r="L146" s="28"/>
      <c r="M146" s="138" t="s">
        <v>1</v>
      </c>
      <c r="N146" s="139" t="s">
        <v>39</v>
      </c>
      <c r="O146" s="140">
        <v>7.0999999999999994E-2</v>
      </c>
      <c r="P146" s="140">
        <f>O146*H146</f>
        <v>2.9614099999999999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127</v>
      </c>
      <c r="AT146" s="142" t="s">
        <v>123</v>
      </c>
      <c r="AU146" s="142" t="s">
        <v>128</v>
      </c>
      <c r="AY146" s="15" t="s">
        <v>121</v>
      </c>
      <c r="BE146" s="143">
        <f>IF(N146="základná",J146,0)</f>
        <v>0</v>
      </c>
      <c r="BF146" s="143">
        <f>IF(N146="znížená",J146,0)</f>
        <v>0</v>
      </c>
      <c r="BG146" s="143">
        <f>IF(N146="zákl. prenesená",J146,0)</f>
        <v>0</v>
      </c>
      <c r="BH146" s="143">
        <f>IF(N146="zníž. prenesená",J146,0)</f>
        <v>0</v>
      </c>
      <c r="BI146" s="143">
        <f>IF(N146="nulová",J146,0)</f>
        <v>0</v>
      </c>
      <c r="BJ146" s="15" t="s">
        <v>128</v>
      </c>
      <c r="BK146" s="143">
        <f>ROUND(I146*H146,2)</f>
        <v>0</v>
      </c>
      <c r="BL146" s="15" t="s">
        <v>127</v>
      </c>
      <c r="BM146" s="142" t="s">
        <v>155</v>
      </c>
    </row>
    <row r="147" spans="2:65" s="13" customFormat="1">
      <c r="B147" s="151"/>
      <c r="D147" s="145" t="s">
        <v>130</v>
      </c>
      <c r="E147" s="152" t="s">
        <v>1</v>
      </c>
      <c r="F147" s="153" t="s">
        <v>156</v>
      </c>
      <c r="H147" s="152" t="s">
        <v>1</v>
      </c>
      <c r="L147" s="151"/>
      <c r="M147" s="154"/>
      <c r="T147" s="155"/>
      <c r="AT147" s="152" t="s">
        <v>130</v>
      </c>
      <c r="AU147" s="152" t="s">
        <v>128</v>
      </c>
      <c r="AV147" s="13" t="s">
        <v>81</v>
      </c>
      <c r="AW147" s="13" t="s">
        <v>30</v>
      </c>
      <c r="AX147" s="13" t="s">
        <v>73</v>
      </c>
      <c r="AY147" s="152" t="s">
        <v>121</v>
      </c>
    </row>
    <row r="148" spans="2:65" s="12" customFormat="1">
      <c r="B148" s="144"/>
      <c r="D148" s="145" t="s">
        <v>130</v>
      </c>
      <c r="E148" s="146" t="s">
        <v>1</v>
      </c>
      <c r="F148" s="147" t="s">
        <v>157</v>
      </c>
      <c r="H148" s="148">
        <v>41.71</v>
      </c>
      <c r="L148" s="144"/>
      <c r="M148" s="149"/>
      <c r="T148" s="150"/>
      <c r="AT148" s="146" t="s">
        <v>130</v>
      </c>
      <c r="AU148" s="146" t="s">
        <v>128</v>
      </c>
      <c r="AV148" s="12" t="s">
        <v>128</v>
      </c>
      <c r="AW148" s="12" t="s">
        <v>30</v>
      </c>
      <c r="AX148" s="12" t="s">
        <v>73</v>
      </c>
      <c r="AY148" s="146" t="s">
        <v>121</v>
      </c>
    </row>
    <row r="149" spans="2:65" s="1" customFormat="1" ht="34.9" customHeight="1">
      <c r="B149" s="130"/>
      <c r="C149" s="131" t="s">
        <v>158</v>
      </c>
      <c r="D149" s="131" t="s">
        <v>123</v>
      </c>
      <c r="E149" s="132" t="s">
        <v>159</v>
      </c>
      <c r="F149" s="133" t="s">
        <v>160</v>
      </c>
      <c r="G149" s="134" t="s">
        <v>138</v>
      </c>
      <c r="H149" s="135">
        <v>1126.17</v>
      </c>
      <c r="I149" s="136"/>
      <c r="J149" s="136"/>
      <c r="K149" s="137"/>
      <c r="L149" s="28"/>
      <c r="M149" s="138" t="s">
        <v>1</v>
      </c>
      <c r="N149" s="139" t="s">
        <v>39</v>
      </c>
      <c r="O149" s="140">
        <v>7.0000000000000001E-3</v>
      </c>
      <c r="P149" s="140">
        <f>O149*H149</f>
        <v>7.8831900000000008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127</v>
      </c>
      <c r="AT149" s="142" t="s">
        <v>123</v>
      </c>
      <c r="AU149" s="142" t="s">
        <v>128</v>
      </c>
      <c r="AY149" s="15" t="s">
        <v>121</v>
      </c>
      <c r="BE149" s="143">
        <f>IF(N149="základná",J149,0)</f>
        <v>0</v>
      </c>
      <c r="BF149" s="143">
        <f>IF(N149="znížená",J149,0)</f>
        <v>0</v>
      </c>
      <c r="BG149" s="143">
        <f>IF(N149="zákl. prenesená",J149,0)</f>
        <v>0</v>
      </c>
      <c r="BH149" s="143">
        <f>IF(N149="zníž. prenesená",J149,0)</f>
        <v>0</v>
      </c>
      <c r="BI149" s="143">
        <f>IF(N149="nulová",J149,0)</f>
        <v>0</v>
      </c>
      <c r="BJ149" s="15" t="s">
        <v>128</v>
      </c>
      <c r="BK149" s="143">
        <f>ROUND(I149*H149,2)</f>
        <v>0</v>
      </c>
      <c r="BL149" s="15" t="s">
        <v>127</v>
      </c>
      <c r="BM149" s="142" t="s">
        <v>161</v>
      </c>
    </row>
    <row r="150" spans="2:65" s="12" customFormat="1">
      <c r="B150" s="144"/>
      <c r="D150" s="145" t="s">
        <v>130</v>
      </c>
      <c r="E150" s="146" t="s">
        <v>1</v>
      </c>
      <c r="F150" s="147" t="s">
        <v>162</v>
      </c>
      <c r="H150" s="148">
        <v>1126.17</v>
      </c>
      <c r="L150" s="144"/>
      <c r="M150" s="149"/>
      <c r="T150" s="150"/>
      <c r="AT150" s="146" t="s">
        <v>130</v>
      </c>
      <c r="AU150" s="146" t="s">
        <v>128</v>
      </c>
      <c r="AV150" s="12" t="s">
        <v>128</v>
      </c>
      <c r="AW150" s="12" t="s">
        <v>30</v>
      </c>
      <c r="AX150" s="12" t="s">
        <v>73</v>
      </c>
      <c r="AY150" s="146" t="s">
        <v>121</v>
      </c>
    </row>
    <row r="151" spans="2:65" s="1" customFormat="1" ht="22.15" customHeight="1">
      <c r="B151" s="130"/>
      <c r="C151" s="131" t="s">
        <v>163</v>
      </c>
      <c r="D151" s="131" t="s">
        <v>123</v>
      </c>
      <c r="E151" s="132" t="s">
        <v>164</v>
      </c>
      <c r="F151" s="133" t="s">
        <v>165</v>
      </c>
      <c r="G151" s="134" t="s">
        <v>138</v>
      </c>
      <c r="H151" s="135">
        <v>19.760000000000002</v>
      </c>
      <c r="I151" s="136"/>
      <c r="J151" s="136"/>
      <c r="K151" s="137"/>
      <c r="L151" s="28"/>
      <c r="M151" s="138" t="s">
        <v>1</v>
      </c>
      <c r="N151" s="139" t="s">
        <v>39</v>
      </c>
      <c r="O151" s="140">
        <v>0.61699999999999999</v>
      </c>
      <c r="P151" s="140">
        <f>O151*H151</f>
        <v>12.191920000000001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127</v>
      </c>
      <c r="AT151" s="142" t="s">
        <v>123</v>
      </c>
      <c r="AU151" s="142" t="s">
        <v>128</v>
      </c>
      <c r="AY151" s="15" t="s">
        <v>121</v>
      </c>
      <c r="BE151" s="143">
        <f>IF(N151="základná",J151,0)</f>
        <v>0</v>
      </c>
      <c r="BF151" s="143">
        <f>IF(N151="znížená",J151,0)</f>
        <v>0</v>
      </c>
      <c r="BG151" s="143">
        <f>IF(N151="zákl. prenesená",J151,0)</f>
        <v>0</v>
      </c>
      <c r="BH151" s="143">
        <f>IF(N151="zníž. prenesená",J151,0)</f>
        <v>0</v>
      </c>
      <c r="BI151" s="143">
        <f>IF(N151="nulová",J151,0)</f>
        <v>0</v>
      </c>
      <c r="BJ151" s="15" t="s">
        <v>128</v>
      </c>
      <c r="BK151" s="143">
        <f>ROUND(I151*H151,2)</f>
        <v>0</v>
      </c>
      <c r="BL151" s="15" t="s">
        <v>127</v>
      </c>
      <c r="BM151" s="142" t="s">
        <v>166</v>
      </c>
    </row>
    <row r="152" spans="2:65" s="13" customFormat="1">
      <c r="B152" s="151"/>
      <c r="D152" s="145" t="s">
        <v>130</v>
      </c>
      <c r="E152" s="152" t="s">
        <v>1</v>
      </c>
      <c r="F152" s="153" t="s">
        <v>167</v>
      </c>
      <c r="H152" s="152" t="s">
        <v>1</v>
      </c>
      <c r="L152" s="151"/>
      <c r="M152" s="154"/>
      <c r="T152" s="155"/>
      <c r="AT152" s="152" t="s">
        <v>130</v>
      </c>
      <c r="AU152" s="152" t="s">
        <v>128</v>
      </c>
      <c r="AV152" s="13" t="s">
        <v>81</v>
      </c>
      <c r="AW152" s="13" t="s">
        <v>30</v>
      </c>
      <c r="AX152" s="13" t="s">
        <v>73</v>
      </c>
      <c r="AY152" s="152" t="s">
        <v>121</v>
      </c>
    </row>
    <row r="153" spans="2:65" s="12" customFormat="1">
      <c r="B153" s="144"/>
      <c r="D153" s="145" t="s">
        <v>130</v>
      </c>
      <c r="E153" s="146" t="s">
        <v>1</v>
      </c>
      <c r="F153" s="147" t="s">
        <v>151</v>
      </c>
      <c r="H153" s="148">
        <v>13.8</v>
      </c>
      <c r="L153" s="144"/>
      <c r="M153" s="149"/>
      <c r="T153" s="150"/>
      <c r="AT153" s="146" t="s">
        <v>130</v>
      </c>
      <c r="AU153" s="146" t="s">
        <v>128</v>
      </c>
      <c r="AV153" s="12" t="s">
        <v>128</v>
      </c>
      <c r="AW153" s="12" t="s">
        <v>30</v>
      </c>
      <c r="AX153" s="12" t="s">
        <v>73</v>
      </c>
      <c r="AY153" s="146" t="s">
        <v>121</v>
      </c>
    </row>
    <row r="154" spans="2:65" s="13" customFormat="1">
      <c r="B154" s="151"/>
      <c r="D154" s="145" t="s">
        <v>130</v>
      </c>
      <c r="E154" s="152" t="s">
        <v>1</v>
      </c>
      <c r="F154" s="153" t="s">
        <v>168</v>
      </c>
      <c r="H154" s="152" t="s">
        <v>1</v>
      </c>
      <c r="L154" s="151"/>
      <c r="M154" s="154"/>
      <c r="T154" s="155"/>
      <c r="AT154" s="152" t="s">
        <v>130</v>
      </c>
      <c r="AU154" s="152" t="s">
        <v>128</v>
      </c>
      <c r="AV154" s="13" t="s">
        <v>81</v>
      </c>
      <c r="AW154" s="13" t="s">
        <v>30</v>
      </c>
      <c r="AX154" s="13" t="s">
        <v>73</v>
      </c>
      <c r="AY154" s="152" t="s">
        <v>121</v>
      </c>
    </row>
    <row r="155" spans="2:65" s="12" customFormat="1">
      <c r="B155" s="144"/>
      <c r="D155" s="145" t="s">
        <v>130</v>
      </c>
      <c r="E155" s="146" t="s">
        <v>1</v>
      </c>
      <c r="F155" s="147" t="s">
        <v>169</v>
      </c>
      <c r="H155" s="148">
        <v>5.96</v>
      </c>
      <c r="L155" s="144"/>
      <c r="M155" s="149"/>
      <c r="T155" s="150"/>
      <c r="AT155" s="146" t="s">
        <v>130</v>
      </c>
      <c r="AU155" s="146" t="s">
        <v>128</v>
      </c>
      <c r="AV155" s="12" t="s">
        <v>128</v>
      </c>
      <c r="AW155" s="12" t="s">
        <v>30</v>
      </c>
      <c r="AX155" s="12" t="s">
        <v>73</v>
      </c>
      <c r="AY155" s="146" t="s">
        <v>121</v>
      </c>
    </row>
    <row r="156" spans="2:65" s="1" customFormat="1" ht="19.899999999999999" customHeight="1">
      <c r="B156" s="130"/>
      <c r="C156" s="131" t="s">
        <v>170</v>
      </c>
      <c r="D156" s="131" t="s">
        <v>123</v>
      </c>
      <c r="E156" s="132" t="s">
        <v>171</v>
      </c>
      <c r="F156" s="133" t="s">
        <v>172</v>
      </c>
      <c r="G156" s="134" t="s">
        <v>173</v>
      </c>
      <c r="H156" s="135">
        <v>77.164000000000001</v>
      </c>
      <c r="I156" s="136"/>
      <c r="J156" s="136"/>
      <c r="K156" s="137"/>
      <c r="L156" s="28"/>
      <c r="M156" s="138" t="s">
        <v>1</v>
      </c>
      <c r="N156" s="139" t="s">
        <v>39</v>
      </c>
      <c r="O156" s="140">
        <v>0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127</v>
      </c>
      <c r="AT156" s="142" t="s">
        <v>123</v>
      </c>
      <c r="AU156" s="142" t="s">
        <v>128</v>
      </c>
      <c r="AY156" s="15" t="s">
        <v>121</v>
      </c>
      <c r="BE156" s="143">
        <f>IF(N156="základná",J156,0)</f>
        <v>0</v>
      </c>
      <c r="BF156" s="143">
        <f>IF(N156="znížená",J156,0)</f>
        <v>0</v>
      </c>
      <c r="BG156" s="143">
        <f>IF(N156="zákl. prenesená",J156,0)</f>
        <v>0</v>
      </c>
      <c r="BH156" s="143">
        <f>IF(N156="zníž. prenesená",J156,0)</f>
        <v>0</v>
      </c>
      <c r="BI156" s="143">
        <f>IF(N156="nulová",J156,0)</f>
        <v>0</v>
      </c>
      <c r="BJ156" s="15" t="s">
        <v>128</v>
      </c>
      <c r="BK156" s="143">
        <f>ROUND(I156*H156,2)</f>
        <v>0</v>
      </c>
      <c r="BL156" s="15" t="s">
        <v>127</v>
      </c>
      <c r="BM156" s="142" t="s">
        <v>174</v>
      </c>
    </row>
    <row r="157" spans="2:65" s="12" customFormat="1">
      <c r="B157" s="144"/>
      <c r="D157" s="145" t="s">
        <v>130</v>
      </c>
      <c r="E157" s="146" t="s">
        <v>1</v>
      </c>
      <c r="F157" s="147" t="s">
        <v>175</v>
      </c>
      <c r="H157" s="148">
        <v>77.164000000000001</v>
      </c>
      <c r="L157" s="144"/>
      <c r="M157" s="149"/>
      <c r="T157" s="150"/>
      <c r="AT157" s="146" t="s">
        <v>130</v>
      </c>
      <c r="AU157" s="146" t="s">
        <v>128</v>
      </c>
      <c r="AV157" s="12" t="s">
        <v>128</v>
      </c>
      <c r="AW157" s="12" t="s">
        <v>30</v>
      </c>
      <c r="AX157" s="12" t="s">
        <v>73</v>
      </c>
      <c r="AY157" s="146" t="s">
        <v>121</v>
      </c>
    </row>
    <row r="158" spans="2:65" s="1" customFormat="1" ht="22.15" customHeight="1">
      <c r="B158" s="130"/>
      <c r="C158" s="131" t="s">
        <v>176</v>
      </c>
      <c r="D158" s="131" t="s">
        <v>123</v>
      </c>
      <c r="E158" s="132" t="s">
        <v>177</v>
      </c>
      <c r="F158" s="133" t="s">
        <v>178</v>
      </c>
      <c r="G158" s="134" t="s">
        <v>138</v>
      </c>
      <c r="H158" s="135">
        <v>13.8</v>
      </c>
      <c r="I158" s="136"/>
      <c r="J158" s="136"/>
      <c r="K158" s="137"/>
      <c r="L158" s="28"/>
      <c r="M158" s="138" t="s">
        <v>1</v>
      </c>
      <c r="N158" s="139" t="s">
        <v>39</v>
      </c>
      <c r="O158" s="140">
        <v>0.24199999999999999</v>
      </c>
      <c r="P158" s="140">
        <f>O158*H158</f>
        <v>3.3395999999999999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127</v>
      </c>
      <c r="AT158" s="142" t="s">
        <v>123</v>
      </c>
      <c r="AU158" s="142" t="s">
        <v>128</v>
      </c>
      <c r="AY158" s="15" t="s">
        <v>121</v>
      </c>
      <c r="BE158" s="143">
        <f>IF(N158="základná",J158,0)</f>
        <v>0</v>
      </c>
      <c r="BF158" s="143">
        <f>IF(N158="znížená",J158,0)</f>
        <v>0</v>
      </c>
      <c r="BG158" s="143">
        <f>IF(N158="zákl. prenesená",J158,0)</f>
        <v>0</v>
      </c>
      <c r="BH158" s="143">
        <f>IF(N158="zníž. prenesená",J158,0)</f>
        <v>0</v>
      </c>
      <c r="BI158" s="143">
        <f>IF(N158="nulová",J158,0)</f>
        <v>0</v>
      </c>
      <c r="BJ158" s="15" t="s">
        <v>128</v>
      </c>
      <c r="BK158" s="143">
        <f>ROUND(I158*H158,2)</f>
        <v>0</v>
      </c>
      <c r="BL158" s="15" t="s">
        <v>127</v>
      </c>
      <c r="BM158" s="142" t="s">
        <v>179</v>
      </c>
    </row>
    <row r="159" spans="2:65" s="13" customFormat="1">
      <c r="B159" s="151"/>
      <c r="D159" s="145" t="s">
        <v>130</v>
      </c>
      <c r="E159" s="152" t="s">
        <v>1</v>
      </c>
      <c r="F159" s="153" t="s">
        <v>180</v>
      </c>
      <c r="H159" s="152" t="s">
        <v>1</v>
      </c>
      <c r="L159" s="151"/>
      <c r="M159" s="154"/>
      <c r="T159" s="155"/>
      <c r="AT159" s="152" t="s">
        <v>130</v>
      </c>
      <c r="AU159" s="152" t="s">
        <v>128</v>
      </c>
      <c r="AV159" s="13" t="s">
        <v>81</v>
      </c>
      <c r="AW159" s="13" t="s">
        <v>30</v>
      </c>
      <c r="AX159" s="13" t="s">
        <v>73</v>
      </c>
      <c r="AY159" s="152" t="s">
        <v>121</v>
      </c>
    </row>
    <row r="160" spans="2:65" s="12" customFormat="1">
      <c r="B160" s="144"/>
      <c r="D160" s="145" t="s">
        <v>130</v>
      </c>
      <c r="E160" s="146" t="s">
        <v>1</v>
      </c>
      <c r="F160" s="147" t="s">
        <v>151</v>
      </c>
      <c r="H160" s="148">
        <v>13.8</v>
      </c>
      <c r="L160" s="144"/>
      <c r="M160" s="149"/>
      <c r="T160" s="150"/>
      <c r="AT160" s="146" t="s">
        <v>130</v>
      </c>
      <c r="AU160" s="146" t="s">
        <v>128</v>
      </c>
      <c r="AV160" s="12" t="s">
        <v>128</v>
      </c>
      <c r="AW160" s="12" t="s">
        <v>30</v>
      </c>
      <c r="AX160" s="12" t="s">
        <v>73</v>
      </c>
      <c r="AY160" s="146" t="s">
        <v>121</v>
      </c>
    </row>
    <row r="161" spans="2:65" s="1" customFormat="1" ht="22.15" customHeight="1">
      <c r="B161" s="130"/>
      <c r="C161" s="131" t="s">
        <v>181</v>
      </c>
      <c r="D161" s="131" t="s">
        <v>123</v>
      </c>
      <c r="E161" s="132" t="s">
        <v>182</v>
      </c>
      <c r="F161" s="133" t="s">
        <v>183</v>
      </c>
      <c r="G161" s="134" t="s">
        <v>126</v>
      </c>
      <c r="H161" s="135">
        <v>125</v>
      </c>
      <c r="I161" s="136"/>
      <c r="J161" s="136"/>
      <c r="K161" s="137"/>
      <c r="L161" s="28"/>
      <c r="M161" s="138" t="s">
        <v>1</v>
      </c>
      <c r="N161" s="139" t="s">
        <v>39</v>
      </c>
      <c r="O161" s="140">
        <v>9.7000000000000003E-2</v>
      </c>
      <c r="P161" s="140">
        <f>O161*H161</f>
        <v>12.125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127</v>
      </c>
      <c r="AT161" s="142" t="s">
        <v>123</v>
      </c>
      <c r="AU161" s="142" t="s">
        <v>128</v>
      </c>
      <c r="AY161" s="15" t="s">
        <v>121</v>
      </c>
      <c r="BE161" s="143">
        <f>IF(N161="základná",J161,0)</f>
        <v>0</v>
      </c>
      <c r="BF161" s="143">
        <f>IF(N161="znížená",J161,0)</f>
        <v>0</v>
      </c>
      <c r="BG161" s="143">
        <f>IF(N161="zákl. prenesená",J161,0)</f>
        <v>0</v>
      </c>
      <c r="BH161" s="143">
        <f>IF(N161="zníž. prenesená",J161,0)</f>
        <v>0</v>
      </c>
      <c r="BI161" s="143">
        <f>IF(N161="nulová",J161,0)</f>
        <v>0</v>
      </c>
      <c r="BJ161" s="15" t="s">
        <v>128</v>
      </c>
      <c r="BK161" s="143">
        <f>ROUND(I161*H161,2)</f>
        <v>0</v>
      </c>
      <c r="BL161" s="15" t="s">
        <v>127</v>
      </c>
      <c r="BM161" s="142" t="s">
        <v>184</v>
      </c>
    </row>
    <row r="162" spans="2:65" s="12" customFormat="1">
      <c r="B162" s="144"/>
      <c r="D162" s="145" t="s">
        <v>130</v>
      </c>
      <c r="E162" s="146" t="s">
        <v>1</v>
      </c>
      <c r="F162" s="147" t="s">
        <v>131</v>
      </c>
      <c r="H162" s="148">
        <v>125</v>
      </c>
      <c r="L162" s="144"/>
      <c r="M162" s="149"/>
      <c r="T162" s="150"/>
      <c r="AT162" s="146" t="s">
        <v>130</v>
      </c>
      <c r="AU162" s="146" t="s">
        <v>128</v>
      </c>
      <c r="AV162" s="12" t="s">
        <v>128</v>
      </c>
      <c r="AW162" s="12" t="s">
        <v>30</v>
      </c>
      <c r="AX162" s="12" t="s">
        <v>73</v>
      </c>
      <c r="AY162" s="146" t="s">
        <v>121</v>
      </c>
    </row>
    <row r="163" spans="2:65" s="1" customFormat="1" ht="14.45" customHeight="1">
      <c r="B163" s="130"/>
      <c r="C163" s="156" t="s">
        <v>185</v>
      </c>
      <c r="D163" s="156" t="s">
        <v>186</v>
      </c>
      <c r="E163" s="157" t="s">
        <v>187</v>
      </c>
      <c r="F163" s="158" t="s">
        <v>188</v>
      </c>
      <c r="G163" s="159" t="s">
        <v>189</v>
      </c>
      <c r="H163" s="160">
        <v>3.863</v>
      </c>
      <c r="I163" s="161"/>
      <c r="J163" s="161"/>
      <c r="K163" s="162"/>
      <c r="L163" s="163"/>
      <c r="M163" s="164" t="s">
        <v>1</v>
      </c>
      <c r="N163" s="165" t="s">
        <v>39</v>
      </c>
      <c r="O163" s="140">
        <v>0</v>
      </c>
      <c r="P163" s="140">
        <f>O163*H163</f>
        <v>0</v>
      </c>
      <c r="Q163" s="140">
        <v>1E-3</v>
      </c>
      <c r="R163" s="140">
        <f>Q163*H163</f>
        <v>3.8630000000000001E-3</v>
      </c>
      <c r="S163" s="140">
        <v>0</v>
      </c>
      <c r="T163" s="141">
        <f>S163*H163</f>
        <v>0</v>
      </c>
      <c r="AR163" s="142" t="s">
        <v>163</v>
      </c>
      <c r="AT163" s="142" t="s">
        <v>186</v>
      </c>
      <c r="AU163" s="142" t="s">
        <v>128</v>
      </c>
      <c r="AY163" s="15" t="s">
        <v>121</v>
      </c>
      <c r="BE163" s="143">
        <f>IF(N163="základná",J163,0)</f>
        <v>0</v>
      </c>
      <c r="BF163" s="143">
        <f>IF(N163="znížená",J163,0)</f>
        <v>0</v>
      </c>
      <c r="BG163" s="143">
        <f>IF(N163="zákl. prenesená",J163,0)</f>
        <v>0</v>
      </c>
      <c r="BH163" s="143">
        <f>IF(N163="zníž. prenesená",J163,0)</f>
        <v>0</v>
      </c>
      <c r="BI163" s="143">
        <f>IF(N163="nulová",J163,0)</f>
        <v>0</v>
      </c>
      <c r="BJ163" s="15" t="s">
        <v>128</v>
      </c>
      <c r="BK163" s="143">
        <f>ROUND(I163*H163,2)</f>
        <v>0</v>
      </c>
      <c r="BL163" s="15" t="s">
        <v>127</v>
      </c>
      <c r="BM163" s="142" t="s">
        <v>190</v>
      </c>
    </row>
    <row r="164" spans="2:65" s="12" customFormat="1">
      <c r="B164" s="144"/>
      <c r="D164" s="145" t="s">
        <v>130</v>
      </c>
      <c r="F164" s="147" t="s">
        <v>191</v>
      </c>
      <c r="H164" s="148">
        <v>3.863</v>
      </c>
      <c r="L164" s="144"/>
      <c r="M164" s="149"/>
      <c r="T164" s="150"/>
      <c r="AT164" s="146" t="s">
        <v>130</v>
      </c>
      <c r="AU164" s="146" t="s">
        <v>128</v>
      </c>
      <c r="AV164" s="12" t="s">
        <v>128</v>
      </c>
      <c r="AW164" s="12" t="s">
        <v>3</v>
      </c>
      <c r="AX164" s="12" t="s">
        <v>81</v>
      </c>
      <c r="AY164" s="146" t="s">
        <v>121</v>
      </c>
    </row>
    <row r="165" spans="2:65" s="1" customFormat="1" ht="19.899999999999999" customHeight="1">
      <c r="B165" s="130"/>
      <c r="C165" s="131" t="s">
        <v>192</v>
      </c>
      <c r="D165" s="131" t="s">
        <v>123</v>
      </c>
      <c r="E165" s="132" t="s">
        <v>193</v>
      </c>
      <c r="F165" s="133" t="s">
        <v>194</v>
      </c>
      <c r="G165" s="134" t="s">
        <v>126</v>
      </c>
      <c r="H165" s="135">
        <v>42.179000000000002</v>
      </c>
      <c r="I165" s="136"/>
      <c r="J165" s="136"/>
      <c r="K165" s="137"/>
      <c r="L165" s="28"/>
      <c r="M165" s="138" t="s">
        <v>1</v>
      </c>
      <c r="N165" s="139" t="s">
        <v>39</v>
      </c>
      <c r="O165" s="140">
        <v>1.7000000000000001E-2</v>
      </c>
      <c r="P165" s="140">
        <f>O165*H165</f>
        <v>0.7170430000000001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127</v>
      </c>
      <c r="AT165" s="142" t="s">
        <v>123</v>
      </c>
      <c r="AU165" s="142" t="s">
        <v>128</v>
      </c>
      <c r="AY165" s="15" t="s">
        <v>121</v>
      </c>
      <c r="BE165" s="143">
        <f>IF(N165="základná",J165,0)</f>
        <v>0</v>
      </c>
      <c r="BF165" s="143">
        <f>IF(N165="znížená",J165,0)</f>
        <v>0</v>
      </c>
      <c r="BG165" s="143">
        <f>IF(N165="zákl. prenesená",J165,0)</f>
        <v>0</v>
      </c>
      <c r="BH165" s="143">
        <f>IF(N165="zníž. prenesená",J165,0)</f>
        <v>0</v>
      </c>
      <c r="BI165" s="143">
        <f>IF(N165="nulová",J165,0)</f>
        <v>0</v>
      </c>
      <c r="BJ165" s="15" t="s">
        <v>128</v>
      </c>
      <c r="BK165" s="143">
        <f>ROUND(I165*H165,2)</f>
        <v>0</v>
      </c>
      <c r="BL165" s="15" t="s">
        <v>127</v>
      </c>
      <c r="BM165" s="142" t="s">
        <v>195</v>
      </c>
    </row>
    <row r="166" spans="2:65" s="13" customFormat="1">
      <c r="B166" s="151"/>
      <c r="D166" s="145" t="s">
        <v>130</v>
      </c>
      <c r="E166" s="152" t="s">
        <v>1</v>
      </c>
      <c r="F166" s="153" t="s">
        <v>196</v>
      </c>
      <c r="H166" s="152" t="s">
        <v>1</v>
      </c>
      <c r="L166" s="151"/>
      <c r="M166" s="154"/>
      <c r="T166" s="155"/>
      <c r="AT166" s="152" t="s">
        <v>130</v>
      </c>
      <c r="AU166" s="152" t="s">
        <v>128</v>
      </c>
      <c r="AV166" s="13" t="s">
        <v>81</v>
      </c>
      <c r="AW166" s="13" t="s">
        <v>30</v>
      </c>
      <c r="AX166" s="13" t="s">
        <v>73</v>
      </c>
      <c r="AY166" s="152" t="s">
        <v>121</v>
      </c>
    </row>
    <row r="167" spans="2:65" s="12" customFormat="1">
      <c r="B167" s="144"/>
      <c r="D167" s="145" t="s">
        <v>130</v>
      </c>
      <c r="E167" s="146" t="s">
        <v>1</v>
      </c>
      <c r="F167" s="147" t="s">
        <v>197</v>
      </c>
      <c r="H167" s="148">
        <v>42.179000000000002</v>
      </c>
      <c r="L167" s="144"/>
      <c r="M167" s="149"/>
      <c r="T167" s="150"/>
      <c r="AT167" s="146" t="s">
        <v>130</v>
      </c>
      <c r="AU167" s="146" t="s">
        <v>128</v>
      </c>
      <c r="AV167" s="12" t="s">
        <v>128</v>
      </c>
      <c r="AW167" s="12" t="s">
        <v>30</v>
      </c>
      <c r="AX167" s="12" t="s">
        <v>73</v>
      </c>
      <c r="AY167" s="146" t="s">
        <v>121</v>
      </c>
    </row>
    <row r="168" spans="2:65" s="11" customFormat="1" ht="22.9" customHeight="1">
      <c r="B168" s="119"/>
      <c r="D168" s="120" t="s">
        <v>72</v>
      </c>
      <c r="E168" s="128" t="s">
        <v>128</v>
      </c>
      <c r="F168" s="128" t="s">
        <v>198</v>
      </c>
      <c r="J168" s="129"/>
      <c r="L168" s="119"/>
      <c r="M168" s="123"/>
      <c r="P168" s="124">
        <f>SUM(P169:P193)</f>
        <v>1006.2366430000004</v>
      </c>
      <c r="R168" s="124">
        <f>SUM(R169:R193)</f>
        <v>25.205383674000004</v>
      </c>
      <c r="T168" s="125">
        <f>SUM(T169:T193)</f>
        <v>0</v>
      </c>
      <c r="AR168" s="120" t="s">
        <v>81</v>
      </c>
      <c r="AT168" s="126" t="s">
        <v>72</v>
      </c>
      <c r="AU168" s="126" t="s">
        <v>81</v>
      </c>
      <c r="AY168" s="120" t="s">
        <v>121</v>
      </c>
      <c r="BK168" s="127">
        <f>SUM(BK169:BK193)</f>
        <v>0</v>
      </c>
    </row>
    <row r="169" spans="2:65" s="1" customFormat="1" ht="19.899999999999999" customHeight="1">
      <c r="B169" s="130"/>
      <c r="C169" s="131" t="s">
        <v>199</v>
      </c>
      <c r="D169" s="131" t="s">
        <v>123</v>
      </c>
      <c r="E169" s="132" t="s">
        <v>200</v>
      </c>
      <c r="F169" s="133" t="s">
        <v>201</v>
      </c>
      <c r="G169" s="134" t="s">
        <v>202</v>
      </c>
      <c r="H169" s="135">
        <v>88</v>
      </c>
      <c r="I169" s="136"/>
      <c r="J169" s="136"/>
      <c r="K169" s="137"/>
      <c r="L169" s="28"/>
      <c r="M169" s="138" t="s">
        <v>1</v>
      </c>
      <c r="N169" s="139" t="s">
        <v>39</v>
      </c>
      <c r="O169" s="140">
        <v>9.5009999999999997E-2</v>
      </c>
      <c r="P169" s="140">
        <f>O169*H169</f>
        <v>8.3608799999999999</v>
      </c>
      <c r="Q169" s="140">
        <v>4.5450000000000004E-3</v>
      </c>
      <c r="R169" s="140">
        <f>Q169*H169</f>
        <v>0.39996000000000004</v>
      </c>
      <c r="S169" s="140">
        <v>0</v>
      </c>
      <c r="T169" s="141">
        <f>S169*H169</f>
        <v>0</v>
      </c>
      <c r="AR169" s="142" t="s">
        <v>127</v>
      </c>
      <c r="AT169" s="142" t="s">
        <v>123</v>
      </c>
      <c r="AU169" s="142" t="s">
        <v>128</v>
      </c>
      <c r="AY169" s="15" t="s">
        <v>121</v>
      </c>
      <c r="BE169" s="143">
        <f>IF(N169="základná",J169,0)</f>
        <v>0</v>
      </c>
      <c r="BF169" s="143">
        <f>IF(N169="znížená",J169,0)</f>
        <v>0</v>
      </c>
      <c r="BG169" s="143">
        <f>IF(N169="zákl. prenesená",J169,0)</f>
        <v>0</v>
      </c>
      <c r="BH169" s="143">
        <f>IF(N169="zníž. prenesená",J169,0)</f>
        <v>0</v>
      </c>
      <c r="BI169" s="143">
        <f>IF(N169="nulová",J169,0)</f>
        <v>0</v>
      </c>
      <c r="BJ169" s="15" t="s">
        <v>128</v>
      </c>
      <c r="BK169" s="143">
        <f>ROUND(I169*H169,2)</f>
        <v>0</v>
      </c>
      <c r="BL169" s="15" t="s">
        <v>127</v>
      </c>
      <c r="BM169" s="142" t="s">
        <v>203</v>
      </c>
    </row>
    <row r="170" spans="2:65" s="13" customFormat="1" ht="22.5">
      <c r="B170" s="151"/>
      <c r="D170" s="145" t="s">
        <v>130</v>
      </c>
      <c r="E170" s="152" t="s">
        <v>1</v>
      </c>
      <c r="F170" s="153" t="s">
        <v>204</v>
      </c>
      <c r="H170" s="152" t="s">
        <v>1</v>
      </c>
      <c r="L170" s="151"/>
      <c r="M170" s="154"/>
      <c r="T170" s="155"/>
      <c r="AT170" s="152" t="s">
        <v>130</v>
      </c>
      <c r="AU170" s="152" t="s">
        <v>128</v>
      </c>
      <c r="AV170" s="13" t="s">
        <v>81</v>
      </c>
      <c r="AW170" s="13" t="s">
        <v>30</v>
      </c>
      <c r="AX170" s="13" t="s">
        <v>73</v>
      </c>
      <c r="AY170" s="152" t="s">
        <v>121</v>
      </c>
    </row>
    <row r="171" spans="2:65" s="12" customFormat="1">
      <c r="B171" s="144"/>
      <c r="D171" s="145" t="s">
        <v>130</v>
      </c>
      <c r="E171" s="146" t="s">
        <v>1</v>
      </c>
      <c r="F171" s="147" t="s">
        <v>205</v>
      </c>
      <c r="H171" s="148">
        <v>88</v>
      </c>
      <c r="L171" s="144"/>
      <c r="M171" s="149"/>
      <c r="T171" s="150"/>
      <c r="AT171" s="146" t="s">
        <v>130</v>
      </c>
      <c r="AU171" s="146" t="s">
        <v>128</v>
      </c>
      <c r="AV171" s="12" t="s">
        <v>128</v>
      </c>
      <c r="AW171" s="12" t="s">
        <v>30</v>
      </c>
      <c r="AX171" s="12" t="s">
        <v>73</v>
      </c>
      <c r="AY171" s="146" t="s">
        <v>121</v>
      </c>
    </row>
    <row r="172" spans="2:65" s="1" customFormat="1" ht="19.899999999999999" customHeight="1">
      <c r="B172" s="130"/>
      <c r="C172" s="131" t="s">
        <v>206</v>
      </c>
      <c r="D172" s="131" t="s">
        <v>123</v>
      </c>
      <c r="E172" s="132" t="s">
        <v>207</v>
      </c>
      <c r="F172" s="133" t="s">
        <v>208</v>
      </c>
      <c r="G172" s="134" t="s">
        <v>202</v>
      </c>
      <c r="H172" s="135">
        <v>88</v>
      </c>
      <c r="I172" s="136"/>
      <c r="J172" s="136"/>
      <c r="K172" s="137"/>
      <c r="L172" s="28"/>
      <c r="M172" s="138" t="s">
        <v>1</v>
      </c>
      <c r="N172" s="139" t="s">
        <v>39</v>
      </c>
      <c r="O172" s="140">
        <v>4.8000000000000001E-2</v>
      </c>
      <c r="P172" s="140">
        <f>O172*H172</f>
        <v>4.2240000000000002</v>
      </c>
      <c r="Q172" s="140">
        <v>6.0000000000000002E-5</v>
      </c>
      <c r="R172" s="140">
        <f>Q172*H172</f>
        <v>5.28E-3</v>
      </c>
      <c r="S172" s="140">
        <v>0</v>
      </c>
      <c r="T172" s="141">
        <f>S172*H172</f>
        <v>0</v>
      </c>
      <c r="AR172" s="142" t="s">
        <v>127</v>
      </c>
      <c r="AT172" s="142" t="s">
        <v>123</v>
      </c>
      <c r="AU172" s="142" t="s">
        <v>128</v>
      </c>
      <c r="AY172" s="15" t="s">
        <v>121</v>
      </c>
      <c r="BE172" s="143">
        <f>IF(N172="základná",J172,0)</f>
        <v>0</v>
      </c>
      <c r="BF172" s="143">
        <f>IF(N172="znížená",J172,0)</f>
        <v>0</v>
      </c>
      <c r="BG172" s="143">
        <f>IF(N172="zákl. prenesená",J172,0)</f>
        <v>0</v>
      </c>
      <c r="BH172" s="143">
        <f>IF(N172="zníž. prenesená",J172,0)</f>
        <v>0</v>
      </c>
      <c r="BI172" s="143">
        <f>IF(N172="nulová",J172,0)</f>
        <v>0</v>
      </c>
      <c r="BJ172" s="15" t="s">
        <v>128</v>
      </c>
      <c r="BK172" s="143">
        <f>ROUND(I172*H172,2)</f>
        <v>0</v>
      </c>
      <c r="BL172" s="15" t="s">
        <v>127</v>
      </c>
      <c r="BM172" s="142" t="s">
        <v>209</v>
      </c>
    </row>
    <row r="173" spans="2:65" s="13" customFormat="1" ht="22.5">
      <c r="B173" s="151"/>
      <c r="D173" s="145" t="s">
        <v>130</v>
      </c>
      <c r="E173" s="152" t="s">
        <v>1</v>
      </c>
      <c r="F173" s="153" t="s">
        <v>210</v>
      </c>
      <c r="H173" s="152" t="s">
        <v>1</v>
      </c>
      <c r="L173" s="151"/>
      <c r="M173" s="154"/>
      <c r="T173" s="155"/>
      <c r="AT173" s="152" t="s">
        <v>130</v>
      </c>
      <c r="AU173" s="152" t="s">
        <v>128</v>
      </c>
      <c r="AV173" s="13" t="s">
        <v>81</v>
      </c>
      <c r="AW173" s="13" t="s">
        <v>30</v>
      </c>
      <c r="AX173" s="13" t="s">
        <v>73</v>
      </c>
      <c r="AY173" s="152" t="s">
        <v>121</v>
      </c>
    </row>
    <row r="174" spans="2:65" s="12" customFormat="1">
      <c r="B174" s="144"/>
      <c r="D174" s="145" t="s">
        <v>130</v>
      </c>
      <c r="E174" s="146" t="s">
        <v>1</v>
      </c>
      <c r="F174" s="147" t="s">
        <v>205</v>
      </c>
      <c r="H174" s="148">
        <v>88</v>
      </c>
      <c r="L174" s="144"/>
      <c r="M174" s="149"/>
      <c r="T174" s="150"/>
      <c r="AT174" s="146" t="s">
        <v>130</v>
      </c>
      <c r="AU174" s="146" t="s">
        <v>128</v>
      </c>
      <c r="AV174" s="12" t="s">
        <v>128</v>
      </c>
      <c r="AW174" s="12" t="s">
        <v>30</v>
      </c>
      <c r="AX174" s="12" t="s">
        <v>73</v>
      </c>
      <c r="AY174" s="146" t="s">
        <v>121</v>
      </c>
    </row>
    <row r="175" spans="2:65" s="1" customFormat="1" ht="14.45" customHeight="1">
      <c r="B175" s="130"/>
      <c r="C175" s="131" t="s">
        <v>211</v>
      </c>
      <c r="D175" s="131" t="s">
        <v>123</v>
      </c>
      <c r="E175" s="132" t="s">
        <v>212</v>
      </c>
      <c r="F175" s="133" t="s">
        <v>213</v>
      </c>
      <c r="G175" s="134" t="s">
        <v>126</v>
      </c>
      <c r="H175" s="135">
        <v>280.58999999999997</v>
      </c>
      <c r="I175" s="136"/>
      <c r="J175" s="136"/>
      <c r="K175" s="137"/>
      <c r="L175" s="28"/>
      <c r="M175" s="138" t="s">
        <v>1</v>
      </c>
      <c r="N175" s="139" t="s">
        <v>39</v>
      </c>
      <c r="O175" s="140">
        <v>0.316</v>
      </c>
      <c r="P175" s="140">
        <f>O175*H175</f>
        <v>88.666439999999994</v>
      </c>
      <c r="Q175" s="140">
        <v>0</v>
      </c>
      <c r="R175" s="140">
        <f>Q175*H175</f>
        <v>0</v>
      </c>
      <c r="S175" s="140">
        <v>0</v>
      </c>
      <c r="T175" s="141">
        <f>S175*H175</f>
        <v>0</v>
      </c>
      <c r="AR175" s="142" t="s">
        <v>127</v>
      </c>
      <c r="AT175" s="142" t="s">
        <v>123</v>
      </c>
      <c r="AU175" s="142" t="s">
        <v>128</v>
      </c>
      <c r="AY175" s="15" t="s">
        <v>121</v>
      </c>
      <c r="BE175" s="143">
        <f>IF(N175="základná",J175,0)</f>
        <v>0</v>
      </c>
      <c r="BF175" s="143">
        <f>IF(N175="znížená",J175,0)</f>
        <v>0</v>
      </c>
      <c r="BG175" s="143">
        <f>IF(N175="zákl. prenesená",J175,0)</f>
        <v>0</v>
      </c>
      <c r="BH175" s="143">
        <f>IF(N175="zníž. prenesená",J175,0)</f>
        <v>0</v>
      </c>
      <c r="BI175" s="143">
        <f>IF(N175="nulová",J175,0)</f>
        <v>0</v>
      </c>
      <c r="BJ175" s="15" t="s">
        <v>128</v>
      </c>
      <c r="BK175" s="143">
        <f>ROUND(I175*H175,2)</f>
        <v>0</v>
      </c>
      <c r="BL175" s="15" t="s">
        <v>127</v>
      </c>
      <c r="BM175" s="142" t="s">
        <v>214</v>
      </c>
    </row>
    <row r="176" spans="2:65" s="13" customFormat="1">
      <c r="B176" s="151"/>
      <c r="D176" s="145" t="s">
        <v>130</v>
      </c>
      <c r="E176" s="152" t="s">
        <v>1</v>
      </c>
      <c r="F176" s="153" t="s">
        <v>215</v>
      </c>
      <c r="H176" s="152" t="s">
        <v>1</v>
      </c>
      <c r="L176" s="151"/>
      <c r="M176" s="154"/>
      <c r="T176" s="155"/>
      <c r="AT176" s="152" t="s">
        <v>130</v>
      </c>
      <c r="AU176" s="152" t="s">
        <v>128</v>
      </c>
      <c r="AV176" s="13" t="s">
        <v>81</v>
      </c>
      <c r="AW176" s="13" t="s">
        <v>30</v>
      </c>
      <c r="AX176" s="13" t="s">
        <v>73</v>
      </c>
      <c r="AY176" s="152" t="s">
        <v>121</v>
      </c>
    </row>
    <row r="177" spans="2:65" s="12" customFormat="1">
      <c r="B177" s="144"/>
      <c r="D177" s="145" t="s">
        <v>130</v>
      </c>
      <c r="E177" s="146" t="s">
        <v>1</v>
      </c>
      <c r="F177" s="147" t="s">
        <v>216</v>
      </c>
      <c r="H177" s="148">
        <v>280.58999999999997</v>
      </c>
      <c r="L177" s="144"/>
      <c r="M177" s="149"/>
      <c r="T177" s="150"/>
      <c r="AT177" s="146" t="s">
        <v>130</v>
      </c>
      <c r="AU177" s="146" t="s">
        <v>128</v>
      </c>
      <c r="AV177" s="12" t="s">
        <v>128</v>
      </c>
      <c r="AW177" s="12" t="s">
        <v>30</v>
      </c>
      <c r="AX177" s="12" t="s">
        <v>73</v>
      </c>
      <c r="AY177" s="146" t="s">
        <v>121</v>
      </c>
    </row>
    <row r="178" spans="2:65" s="1" customFormat="1" ht="19.899999999999999" customHeight="1">
      <c r="B178" s="130"/>
      <c r="C178" s="131" t="s">
        <v>217</v>
      </c>
      <c r="D178" s="131" t="s">
        <v>123</v>
      </c>
      <c r="E178" s="132" t="s">
        <v>218</v>
      </c>
      <c r="F178" s="133" t="s">
        <v>219</v>
      </c>
      <c r="G178" s="134" t="s">
        <v>126</v>
      </c>
      <c r="H178" s="135">
        <v>28.059000000000001</v>
      </c>
      <c r="I178" s="136"/>
      <c r="J178" s="136"/>
      <c r="K178" s="137"/>
      <c r="L178" s="28"/>
      <c r="M178" s="138" t="s">
        <v>1</v>
      </c>
      <c r="N178" s="139" t="s">
        <v>39</v>
      </c>
      <c r="O178" s="140">
        <v>0.497</v>
      </c>
      <c r="P178" s="140">
        <f>O178*H178</f>
        <v>13.945323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127</v>
      </c>
      <c r="AT178" s="142" t="s">
        <v>123</v>
      </c>
      <c r="AU178" s="142" t="s">
        <v>128</v>
      </c>
      <c r="AY178" s="15" t="s">
        <v>121</v>
      </c>
      <c r="BE178" s="143">
        <f>IF(N178="základná",J178,0)</f>
        <v>0</v>
      </c>
      <c r="BF178" s="143">
        <f>IF(N178="znížená",J178,0)</f>
        <v>0</v>
      </c>
      <c r="BG178" s="143">
        <f>IF(N178="zákl. prenesená",J178,0)</f>
        <v>0</v>
      </c>
      <c r="BH178" s="143">
        <f>IF(N178="zníž. prenesená",J178,0)</f>
        <v>0</v>
      </c>
      <c r="BI178" s="143">
        <f>IF(N178="nulová",J178,0)</f>
        <v>0</v>
      </c>
      <c r="BJ178" s="15" t="s">
        <v>128</v>
      </c>
      <c r="BK178" s="143">
        <f>ROUND(I178*H178,2)</f>
        <v>0</v>
      </c>
      <c r="BL178" s="15" t="s">
        <v>127</v>
      </c>
      <c r="BM178" s="142" t="s">
        <v>220</v>
      </c>
    </row>
    <row r="179" spans="2:65" s="13" customFormat="1">
      <c r="B179" s="151"/>
      <c r="D179" s="145" t="s">
        <v>130</v>
      </c>
      <c r="E179" s="152" t="s">
        <v>1</v>
      </c>
      <c r="F179" s="153" t="s">
        <v>215</v>
      </c>
      <c r="H179" s="152" t="s">
        <v>1</v>
      </c>
      <c r="L179" s="151"/>
      <c r="M179" s="154"/>
      <c r="T179" s="155"/>
      <c r="AT179" s="152" t="s">
        <v>130</v>
      </c>
      <c r="AU179" s="152" t="s">
        <v>128</v>
      </c>
      <c r="AV179" s="13" t="s">
        <v>81</v>
      </c>
      <c r="AW179" s="13" t="s">
        <v>30</v>
      </c>
      <c r="AX179" s="13" t="s">
        <v>73</v>
      </c>
      <c r="AY179" s="152" t="s">
        <v>121</v>
      </c>
    </row>
    <row r="180" spans="2:65" s="12" customFormat="1">
      <c r="B180" s="144"/>
      <c r="D180" s="145" t="s">
        <v>130</v>
      </c>
      <c r="E180" s="146" t="s">
        <v>1</v>
      </c>
      <c r="F180" s="147" t="s">
        <v>221</v>
      </c>
      <c r="H180" s="148">
        <v>28.059000000000001</v>
      </c>
      <c r="L180" s="144"/>
      <c r="M180" s="149"/>
      <c r="T180" s="150"/>
      <c r="AT180" s="146" t="s">
        <v>130</v>
      </c>
      <c r="AU180" s="146" t="s">
        <v>128</v>
      </c>
      <c r="AV180" s="12" t="s">
        <v>128</v>
      </c>
      <c r="AW180" s="12" t="s">
        <v>30</v>
      </c>
      <c r="AX180" s="12" t="s">
        <v>73</v>
      </c>
      <c r="AY180" s="146" t="s">
        <v>121</v>
      </c>
    </row>
    <row r="181" spans="2:65" s="1" customFormat="1" ht="22.15" customHeight="1">
      <c r="B181" s="130"/>
      <c r="C181" s="131" t="s">
        <v>222</v>
      </c>
      <c r="D181" s="131" t="s">
        <v>123</v>
      </c>
      <c r="E181" s="132" t="s">
        <v>223</v>
      </c>
      <c r="F181" s="133" t="s">
        <v>224</v>
      </c>
      <c r="G181" s="134" t="s">
        <v>202</v>
      </c>
      <c r="H181" s="135">
        <v>429.3</v>
      </c>
      <c r="I181" s="136"/>
      <c r="J181" s="136"/>
      <c r="K181" s="137"/>
      <c r="L181" s="28"/>
      <c r="M181" s="138" t="s">
        <v>1</v>
      </c>
      <c r="N181" s="139" t="s">
        <v>39</v>
      </c>
      <c r="O181" s="140">
        <v>0.97833682739343197</v>
      </c>
      <c r="P181" s="140">
        <f>O181*H181</f>
        <v>420.00000000000034</v>
      </c>
      <c r="Q181" s="140">
        <v>2.4248180000000001E-2</v>
      </c>
      <c r="R181" s="140">
        <f>Q181*H181</f>
        <v>10.409743674000001</v>
      </c>
      <c r="S181" s="140">
        <v>0</v>
      </c>
      <c r="T181" s="141">
        <f>S181*H181</f>
        <v>0</v>
      </c>
      <c r="AR181" s="142" t="s">
        <v>127</v>
      </c>
      <c r="AT181" s="142" t="s">
        <v>123</v>
      </c>
      <c r="AU181" s="142" t="s">
        <v>128</v>
      </c>
      <c r="AY181" s="15" t="s">
        <v>121</v>
      </c>
      <c r="BE181" s="143">
        <f>IF(N181="základná",J181,0)</f>
        <v>0</v>
      </c>
      <c r="BF181" s="143">
        <f>IF(N181="znížená",J181,0)</f>
        <v>0</v>
      </c>
      <c r="BG181" s="143">
        <f>IF(N181="zákl. prenesená",J181,0)</f>
        <v>0</v>
      </c>
      <c r="BH181" s="143">
        <f>IF(N181="zníž. prenesená",J181,0)</f>
        <v>0</v>
      </c>
      <c r="BI181" s="143">
        <f>IF(N181="nulová",J181,0)</f>
        <v>0</v>
      </c>
      <c r="BJ181" s="15" t="s">
        <v>128</v>
      </c>
      <c r="BK181" s="143">
        <f>ROUND(I181*H181,2)</f>
        <v>0</v>
      </c>
      <c r="BL181" s="15" t="s">
        <v>127</v>
      </c>
      <c r="BM181" s="142" t="s">
        <v>225</v>
      </c>
    </row>
    <row r="182" spans="2:65" s="13" customFormat="1" ht="22.5">
      <c r="B182" s="151"/>
      <c r="D182" s="145" t="s">
        <v>130</v>
      </c>
      <c r="E182" s="152" t="s">
        <v>1</v>
      </c>
      <c r="F182" s="153" t="s">
        <v>226</v>
      </c>
      <c r="H182" s="152" t="s">
        <v>1</v>
      </c>
      <c r="L182" s="151"/>
      <c r="M182" s="154"/>
      <c r="T182" s="155"/>
      <c r="AT182" s="152" t="s">
        <v>130</v>
      </c>
      <c r="AU182" s="152" t="s">
        <v>128</v>
      </c>
      <c r="AV182" s="13" t="s">
        <v>81</v>
      </c>
      <c r="AW182" s="13" t="s">
        <v>30</v>
      </c>
      <c r="AX182" s="13" t="s">
        <v>73</v>
      </c>
      <c r="AY182" s="152" t="s">
        <v>121</v>
      </c>
    </row>
    <row r="183" spans="2:65" s="12" customFormat="1">
      <c r="B183" s="144"/>
      <c r="D183" s="145" t="s">
        <v>130</v>
      </c>
      <c r="E183" s="146" t="s">
        <v>1</v>
      </c>
      <c r="F183" s="147" t="s">
        <v>227</v>
      </c>
      <c r="H183" s="148">
        <v>332.8</v>
      </c>
      <c r="L183" s="144"/>
      <c r="M183" s="149"/>
      <c r="T183" s="150"/>
      <c r="AT183" s="146" t="s">
        <v>130</v>
      </c>
      <c r="AU183" s="146" t="s">
        <v>128</v>
      </c>
      <c r="AV183" s="12" t="s">
        <v>128</v>
      </c>
      <c r="AW183" s="12" t="s">
        <v>30</v>
      </c>
      <c r="AX183" s="12" t="s">
        <v>73</v>
      </c>
      <c r="AY183" s="146" t="s">
        <v>121</v>
      </c>
    </row>
    <row r="184" spans="2:65" s="13" customFormat="1" ht="22.5">
      <c r="B184" s="151"/>
      <c r="D184" s="145" t="s">
        <v>130</v>
      </c>
      <c r="E184" s="152" t="s">
        <v>1</v>
      </c>
      <c r="F184" s="153" t="s">
        <v>228</v>
      </c>
      <c r="H184" s="152" t="s">
        <v>1</v>
      </c>
      <c r="L184" s="151"/>
      <c r="M184" s="154"/>
      <c r="T184" s="155"/>
      <c r="AT184" s="152" t="s">
        <v>130</v>
      </c>
      <c r="AU184" s="152" t="s">
        <v>128</v>
      </c>
      <c r="AV184" s="13" t="s">
        <v>81</v>
      </c>
      <c r="AW184" s="13" t="s">
        <v>30</v>
      </c>
      <c r="AX184" s="13" t="s">
        <v>73</v>
      </c>
      <c r="AY184" s="152" t="s">
        <v>121</v>
      </c>
    </row>
    <row r="185" spans="2:65" s="12" customFormat="1">
      <c r="B185" s="144"/>
      <c r="D185" s="145" t="s">
        <v>130</v>
      </c>
      <c r="E185" s="146" t="s">
        <v>1</v>
      </c>
      <c r="F185" s="147" t="s">
        <v>229</v>
      </c>
      <c r="H185" s="148">
        <v>77</v>
      </c>
      <c r="L185" s="144"/>
      <c r="M185" s="149"/>
      <c r="T185" s="150"/>
      <c r="AT185" s="146" t="s">
        <v>130</v>
      </c>
      <c r="AU185" s="146" t="s">
        <v>128</v>
      </c>
      <c r="AV185" s="12" t="s">
        <v>128</v>
      </c>
      <c r="AW185" s="12" t="s">
        <v>30</v>
      </c>
      <c r="AX185" s="12" t="s">
        <v>73</v>
      </c>
      <c r="AY185" s="146" t="s">
        <v>121</v>
      </c>
    </row>
    <row r="186" spans="2:65" s="13" customFormat="1" ht="22.5">
      <c r="B186" s="151"/>
      <c r="D186" s="145" t="s">
        <v>130</v>
      </c>
      <c r="E186" s="152" t="s">
        <v>1</v>
      </c>
      <c r="F186" s="153" t="s">
        <v>230</v>
      </c>
      <c r="H186" s="152" t="s">
        <v>1</v>
      </c>
      <c r="L186" s="151"/>
      <c r="M186" s="154"/>
      <c r="T186" s="155"/>
      <c r="AT186" s="152" t="s">
        <v>130</v>
      </c>
      <c r="AU186" s="152" t="s">
        <v>128</v>
      </c>
      <c r="AV186" s="13" t="s">
        <v>81</v>
      </c>
      <c r="AW186" s="13" t="s">
        <v>30</v>
      </c>
      <c r="AX186" s="13" t="s">
        <v>73</v>
      </c>
      <c r="AY186" s="152" t="s">
        <v>121</v>
      </c>
    </row>
    <row r="187" spans="2:65" s="12" customFormat="1">
      <c r="B187" s="144"/>
      <c r="D187" s="145" t="s">
        <v>130</v>
      </c>
      <c r="E187" s="146" t="s">
        <v>1</v>
      </c>
      <c r="F187" s="147" t="s">
        <v>231</v>
      </c>
      <c r="H187" s="148">
        <v>19.5</v>
      </c>
      <c r="L187" s="144"/>
      <c r="M187" s="149"/>
      <c r="T187" s="150"/>
      <c r="AT187" s="146" t="s">
        <v>130</v>
      </c>
      <c r="AU187" s="146" t="s">
        <v>128</v>
      </c>
      <c r="AV187" s="12" t="s">
        <v>128</v>
      </c>
      <c r="AW187" s="12" t="s">
        <v>30</v>
      </c>
      <c r="AX187" s="12" t="s">
        <v>73</v>
      </c>
      <c r="AY187" s="146" t="s">
        <v>121</v>
      </c>
    </row>
    <row r="188" spans="2:65" s="1" customFormat="1" ht="22.15" customHeight="1">
      <c r="B188" s="130"/>
      <c r="C188" s="131" t="s">
        <v>232</v>
      </c>
      <c r="D188" s="131" t="s">
        <v>123</v>
      </c>
      <c r="E188" s="132" t="s">
        <v>233</v>
      </c>
      <c r="F188" s="133" t="s">
        <v>234</v>
      </c>
      <c r="G188" s="134" t="s">
        <v>202</v>
      </c>
      <c r="H188" s="135">
        <v>320</v>
      </c>
      <c r="I188" s="136"/>
      <c r="J188" s="136"/>
      <c r="K188" s="137"/>
      <c r="L188" s="28"/>
      <c r="M188" s="138" t="s">
        <v>1</v>
      </c>
      <c r="N188" s="139" t="s">
        <v>39</v>
      </c>
      <c r="O188" s="140">
        <v>0.84699999999999998</v>
      </c>
      <c r="P188" s="140">
        <f>O188*H188</f>
        <v>271.03999999999996</v>
      </c>
      <c r="Q188" s="140">
        <v>4.4970000000000003E-2</v>
      </c>
      <c r="R188" s="140">
        <f>Q188*H188</f>
        <v>14.390400000000001</v>
      </c>
      <c r="S188" s="140">
        <v>0</v>
      </c>
      <c r="T188" s="141">
        <f>S188*H188</f>
        <v>0</v>
      </c>
      <c r="AR188" s="142" t="s">
        <v>127</v>
      </c>
      <c r="AT188" s="142" t="s">
        <v>123</v>
      </c>
      <c r="AU188" s="142" t="s">
        <v>128</v>
      </c>
      <c r="AY188" s="15" t="s">
        <v>121</v>
      </c>
      <c r="BE188" s="143">
        <f>IF(N188="základná",J188,0)</f>
        <v>0</v>
      </c>
      <c r="BF188" s="143">
        <f>IF(N188="znížená",J188,0)</f>
        <v>0</v>
      </c>
      <c r="BG188" s="143">
        <f>IF(N188="zákl. prenesená",J188,0)</f>
        <v>0</v>
      </c>
      <c r="BH188" s="143">
        <f>IF(N188="zníž. prenesená",J188,0)</f>
        <v>0</v>
      </c>
      <c r="BI188" s="143">
        <f>IF(N188="nulová",J188,0)</f>
        <v>0</v>
      </c>
      <c r="BJ188" s="15" t="s">
        <v>128</v>
      </c>
      <c r="BK188" s="143">
        <f>ROUND(I188*H188,2)</f>
        <v>0</v>
      </c>
      <c r="BL188" s="15" t="s">
        <v>127</v>
      </c>
      <c r="BM188" s="142" t="s">
        <v>235</v>
      </c>
    </row>
    <row r="189" spans="2:65" s="13" customFormat="1" ht="22.5">
      <c r="B189" s="151"/>
      <c r="D189" s="145" t="s">
        <v>130</v>
      </c>
      <c r="E189" s="152" t="s">
        <v>1</v>
      </c>
      <c r="F189" s="153" t="s">
        <v>236</v>
      </c>
      <c r="H189" s="152" t="s">
        <v>1</v>
      </c>
      <c r="L189" s="151"/>
      <c r="M189" s="154"/>
      <c r="T189" s="155"/>
      <c r="AT189" s="152" t="s">
        <v>130</v>
      </c>
      <c r="AU189" s="152" t="s">
        <v>128</v>
      </c>
      <c r="AV189" s="13" t="s">
        <v>81</v>
      </c>
      <c r="AW189" s="13" t="s">
        <v>30</v>
      </c>
      <c r="AX189" s="13" t="s">
        <v>73</v>
      </c>
      <c r="AY189" s="152" t="s">
        <v>121</v>
      </c>
    </row>
    <row r="190" spans="2:65" s="12" customFormat="1">
      <c r="B190" s="144"/>
      <c r="D190" s="145" t="s">
        <v>130</v>
      </c>
      <c r="E190" s="146" t="s">
        <v>1</v>
      </c>
      <c r="F190" s="147" t="s">
        <v>237</v>
      </c>
      <c r="H190" s="148">
        <v>320</v>
      </c>
      <c r="L190" s="144"/>
      <c r="M190" s="149"/>
      <c r="T190" s="150"/>
      <c r="AT190" s="146" t="s">
        <v>130</v>
      </c>
      <c r="AU190" s="146" t="s">
        <v>128</v>
      </c>
      <c r="AV190" s="12" t="s">
        <v>128</v>
      </c>
      <c r="AW190" s="12" t="s">
        <v>30</v>
      </c>
      <c r="AX190" s="12" t="s">
        <v>73</v>
      </c>
      <c r="AY190" s="146" t="s">
        <v>121</v>
      </c>
    </row>
    <row r="191" spans="2:65" s="1" customFormat="1" ht="22.15" customHeight="1">
      <c r="B191" s="130"/>
      <c r="C191" s="131" t="s">
        <v>7</v>
      </c>
      <c r="D191" s="131" t="s">
        <v>123</v>
      </c>
      <c r="E191" s="132" t="s">
        <v>238</v>
      </c>
      <c r="F191" s="133" t="s">
        <v>239</v>
      </c>
      <c r="G191" s="134" t="s">
        <v>138</v>
      </c>
      <c r="H191" s="135">
        <v>6.3760000000000003</v>
      </c>
      <c r="I191" s="136"/>
      <c r="J191" s="136"/>
      <c r="K191" s="137"/>
      <c r="L191" s="28"/>
      <c r="M191" s="138" t="s">
        <v>1</v>
      </c>
      <c r="N191" s="139" t="s">
        <v>39</v>
      </c>
      <c r="O191" s="140">
        <v>31.3676286072773</v>
      </c>
      <c r="P191" s="140">
        <f>O191*H191</f>
        <v>200.00000000000009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AR191" s="142" t="s">
        <v>127</v>
      </c>
      <c r="AT191" s="142" t="s">
        <v>123</v>
      </c>
      <c r="AU191" s="142" t="s">
        <v>128</v>
      </c>
      <c r="AY191" s="15" t="s">
        <v>121</v>
      </c>
      <c r="BE191" s="143">
        <f>IF(N191="základná",J191,0)</f>
        <v>0</v>
      </c>
      <c r="BF191" s="143">
        <f>IF(N191="znížená",J191,0)</f>
        <v>0</v>
      </c>
      <c r="BG191" s="143">
        <f>IF(N191="zákl. prenesená",J191,0)</f>
        <v>0</v>
      </c>
      <c r="BH191" s="143">
        <f>IF(N191="zníž. prenesená",J191,0)</f>
        <v>0</v>
      </c>
      <c r="BI191" s="143">
        <f>IF(N191="nulová",J191,0)</f>
        <v>0</v>
      </c>
      <c r="BJ191" s="15" t="s">
        <v>128</v>
      </c>
      <c r="BK191" s="143">
        <f>ROUND(I191*H191,2)</f>
        <v>0</v>
      </c>
      <c r="BL191" s="15" t="s">
        <v>127</v>
      </c>
      <c r="BM191" s="142" t="s">
        <v>240</v>
      </c>
    </row>
    <row r="192" spans="2:65" s="13" customFormat="1">
      <c r="B192" s="151"/>
      <c r="D192" s="145" t="s">
        <v>130</v>
      </c>
      <c r="E192" s="152" t="s">
        <v>1</v>
      </c>
      <c r="F192" s="153" t="s">
        <v>241</v>
      </c>
      <c r="H192" s="152" t="s">
        <v>1</v>
      </c>
      <c r="L192" s="151"/>
      <c r="M192" s="154"/>
      <c r="T192" s="155"/>
      <c r="AT192" s="152" t="s">
        <v>130</v>
      </c>
      <c r="AU192" s="152" t="s">
        <v>128</v>
      </c>
      <c r="AV192" s="13" t="s">
        <v>81</v>
      </c>
      <c r="AW192" s="13" t="s">
        <v>30</v>
      </c>
      <c r="AX192" s="13" t="s">
        <v>73</v>
      </c>
      <c r="AY192" s="152" t="s">
        <v>121</v>
      </c>
    </row>
    <row r="193" spans="2:65" s="12" customFormat="1">
      <c r="B193" s="144"/>
      <c r="D193" s="145" t="s">
        <v>130</v>
      </c>
      <c r="E193" s="146" t="s">
        <v>1</v>
      </c>
      <c r="F193" s="147" t="s">
        <v>242</v>
      </c>
      <c r="H193" s="148">
        <v>6.3760000000000003</v>
      </c>
      <c r="L193" s="144"/>
      <c r="M193" s="149"/>
      <c r="T193" s="150"/>
      <c r="AT193" s="146" t="s">
        <v>130</v>
      </c>
      <c r="AU193" s="146" t="s">
        <v>128</v>
      </c>
      <c r="AV193" s="12" t="s">
        <v>128</v>
      </c>
      <c r="AW193" s="12" t="s">
        <v>30</v>
      </c>
      <c r="AX193" s="12" t="s">
        <v>73</v>
      </c>
      <c r="AY193" s="146" t="s">
        <v>121</v>
      </c>
    </row>
    <row r="194" spans="2:65" s="11" customFormat="1" ht="22.9" customHeight="1">
      <c r="B194" s="119"/>
      <c r="D194" s="120" t="s">
        <v>72</v>
      </c>
      <c r="E194" s="128" t="s">
        <v>135</v>
      </c>
      <c r="F194" s="128" t="s">
        <v>243</v>
      </c>
      <c r="J194" s="129"/>
      <c r="L194" s="119"/>
      <c r="M194" s="123"/>
      <c r="P194" s="124">
        <f>SUM(P195:P212)</f>
        <v>732.3821496999999</v>
      </c>
      <c r="R194" s="124">
        <f>SUM(R195:R212)</f>
        <v>180.14335611999999</v>
      </c>
      <c r="T194" s="125">
        <f>SUM(T195:T212)</f>
        <v>0</v>
      </c>
      <c r="AR194" s="120" t="s">
        <v>81</v>
      </c>
      <c r="AT194" s="126" t="s">
        <v>72</v>
      </c>
      <c r="AU194" s="126" t="s">
        <v>81</v>
      </c>
      <c r="AY194" s="120" t="s">
        <v>121</v>
      </c>
      <c r="BK194" s="127">
        <f>SUM(BK195:BK212)</f>
        <v>0</v>
      </c>
    </row>
    <row r="195" spans="2:65" s="1" customFormat="1" ht="22.15" customHeight="1">
      <c r="B195" s="130"/>
      <c r="C195" s="131" t="s">
        <v>244</v>
      </c>
      <c r="D195" s="131" t="s">
        <v>123</v>
      </c>
      <c r="E195" s="132" t="s">
        <v>245</v>
      </c>
      <c r="F195" s="133" t="s">
        <v>246</v>
      </c>
      <c r="G195" s="134" t="s">
        <v>138</v>
      </c>
      <c r="H195" s="135">
        <v>42.505000000000003</v>
      </c>
      <c r="I195" s="136"/>
      <c r="J195" s="136"/>
      <c r="K195" s="137"/>
      <c r="L195" s="28"/>
      <c r="M195" s="138" t="s">
        <v>1</v>
      </c>
      <c r="N195" s="139" t="s">
        <v>39</v>
      </c>
      <c r="O195" s="140">
        <v>6.5835400000000002</v>
      </c>
      <c r="P195" s="140">
        <f>O195*H195</f>
        <v>279.8333677</v>
      </c>
      <c r="Q195" s="140">
        <v>5.7999999999999996E-3</v>
      </c>
      <c r="R195" s="140">
        <f>Q195*H195</f>
        <v>0.246529</v>
      </c>
      <c r="S195" s="140">
        <v>0</v>
      </c>
      <c r="T195" s="141">
        <f>S195*H195</f>
        <v>0</v>
      </c>
      <c r="AR195" s="142" t="s">
        <v>127</v>
      </c>
      <c r="AT195" s="142" t="s">
        <v>123</v>
      </c>
      <c r="AU195" s="142" t="s">
        <v>128</v>
      </c>
      <c r="AY195" s="15" t="s">
        <v>121</v>
      </c>
      <c r="BE195" s="143">
        <f>IF(N195="základná",J195,0)</f>
        <v>0</v>
      </c>
      <c r="BF195" s="143">
        <f>IF(N195="znížená",J195,0)</f>
        <v>0</v>
      </c>
      <c r="BG195" s="143">
        <f>IF(N195="zákl. prenesená",J195,0)</f>
        <v>0</v>
      </c>
      <c r="BH195" s="143">
        <f>IF(N195="zníž. prenesená",J195,0)</f>
        <v>0</v>
      </c>
      <c r="BI195" s="143">
        <f>IF(N195="nulová",J195,0)</f>
        <v>0</v>
      </c>
      <c r="BJ195" s="15" t="s">
        <v>128</v>
      </c>
      <c r="BK195" s="143">
        <f>ROUND(I195*H195,2)</f>
        <v>0</v>
      </c>
      <c r="BL195" s="15" t="s">
        <v>127</v>
      </c>
      <c r="BM195" s="142" t="s">
        <v>247</v>
      </c>
    </row>
    <row r="196" spans="2:65" s="13" customFormat="1" ht="22.5">
      <c r="B196" s="151"/>
      <c r="D196" s="145" t="s">
        <v>130</v>
      </c>
      <c r="E196" s="152" t="s">
        <v>1</v>
      </c>
      <c r="F196" s="153" t="s">
        <v>248</v>
      </c>
      <c r="H196" s="152" t="s">
        <v>1</v>
      </c>
      <c r="L196" s="151"/>
      <c r="M196" s="154"/>
      <c r="T196" s="155"/>
      <c r="AT196" s="152" t="s">
        <v>130</v>
      </c>
      <c r="AU196" s="152" t="s">
        <v>128</v>
      </c>
      <c r="AV196" s="13" t="s">
        <v>81</v>
      </c>
      <c r="AW196" s="13" t="s">
        <v>30</v>
      </c>
      <c r="AX196" s="13" t="s">
        <v>73</v>
      </c>
      <c r="AY196" s="152" t="s">
        <v>121</v>
      </c>
    </row>
    <row r="197" spans="2:65" s="12" customFormat="1">
      <c r="B197" s="144"/>
      <c r="D197" s="145" t="s">
        <v>130</v>
      </c>
      <c r="E197" s="146" t="s">
        <v>1</v>
      </c>
      <c r="F197" s="147" t="s">
        <v>249</v>
      </c>
      <c r="H197" s="148">
        <v>42.505000000000003</v>
      </c>
      <c r="L197" s="144"/>
      <c r="M197" s="149"/>
      <c r="T197" s="150"/>
      <c r="AT197" s="146" t="s">
        <v>130</v>
      </c>
      <c r="AU197" s="146" t="s">
        <v>128</v>
      </c>
      <c r="AV197" s="12" t="s">
        <v>128</v>
      </c>
      <c r="AW197" s="12" t="s">
        <v>30</v>
      </c>
      <c r="AX197" s="12" t="s">
        <v>73</v>
      </c>
      <c r="AY197" s="146" t="s">
        <v>121</v>
      </c>
    </row>
    <row r="198" spans="2:65" s="1" customFormat="1" ht="19.899999999999999" customHeight="1">
      <c r="B198" s="130"/>
      <c r="C198" s="131" t="s">
        <v>250</v>
      </c>
      <c r="D198" s="131" t="s">
        <v>123</v>
      </c>
      <c r="E198" s="132" t="s">
        <v>251</v>
      </c>
      <c r="F198" s="133" t="s">
        <v>252</v>
      </c>
      <c r="G198" s="134" t="s">
        <v>138</v>
      </c>
      <c r="H198" s="135">
        <v>72.67</v>
      </c>
      <c r="I198" s="136"/>
      <c r="J198" s="136"/>
      <c r="K198" s="137"/>
      <c r="L198" s="28"/>
      <c r="M198" s="138" t="s">
        <v>1</v>
      </c>
      <c r="N198" s="139" t="s">
        <v>39</v>
      </c>
      <c r="O198" s="140">
        <v>1.0109999999999999</v>
      </c>
      <c r="P198" s="140">
        <f>O198*H198</f>
        <v>73.469369999999998</v>
      </c>
      <c r="Q198" s="140">
        <v>2.3618899999999998</v>
      </c>
      <c r="R198" s="140">
        <f>Q198*H198</f>
        <v>171.6385463</v>
      </c>
      <c r="S198" s="140">
        <v>0</v>
      </c>
      <c r="T198" s="141">
        <f>S198*H198</f>
        <v>0</v>
      </c>
      <c r="AR198" s="142" t="s">
        <v>127</v>
      </c>
      <c r="AT198" s="142" t="s">
        <v>123</v>
      </c>
      <c r="AU198" s="142" t="s">
        <v>128</v>
      </c>
      <c r="AY198" s="15" t="s">
        <v>121</v>
      </c>
      <c r="BE198" s="143">
        <f>IF(N198="základná",J198,0)</f>
        <v>0</v>
      </c>
      <c r="BF198" s="143">
        <f>IF(N198="znížená",J198,0)</f>
        <v>0</v>
      </c>
      <c r="BG198" s="143">
        <f>IF(N198="zákl. prenesená",J198,0)</f>
        <v>0</v>
      </c>
      <c r="BH198" s="143">
        <f>IF(N198="zníž. prenesená",J198,0)</f>
        <v>0</v>
      </c>
      <c r="BI198" s="143">
        <f>IF(N198="nulová",J198,0)</f>
        <v>0</v>
      </c>
      <c r="BJ198" s="15" t="s">
        <v>128</v>
      </c>
      <c r="BK198" s="143">
        <f>ROUND(I198*H198,2)</f>
        <v>0</v>
      </c>
      <c r="BL198" s="15" t="s">
        <v>127</v>
      </c>
      <c r="BM198" s="142" t="s">
        <v>253</v>
      </c>
    </row>
    <row r="199" spans="2:65" s="13" customFormat="1" ht="22.5">
      <c r="B199" s="151"/>
      <c r="D199" s="145" t="s">
        <v>130</v>
      </c>
      <c r="E199" s="152" t="s">
        <v>1</v>
      </c>
      <c r="F199" s="153" t="s">
        <v>254</v>
      </c>
      <c r="H199" s="152" t="s">
        <v>1</v>
      </c>
      <c r="L199" s="151"/>
      <c r="M199" s="154"/>
      <c r="T199" s="155"/>
      <c r="AT199" s="152" t="s">
        <v>130</v>
      </c>
      <c r="AU199" s="152" t="s">
        <v>128</v>
      </c>
      <c r="AV199" s="13" t="s">
        <v>81</v>
      </c>
      <c r="AW199" s="13" t="s">
        <v>30</v>
      </c>
      <c r="AX199" s="13" t="s">
        <v>73</v>
      </c>
      <c r="AY199" s="152" t="s">
        <v>121</v>
      </c>
    </row>
    <row r="200" spans="2:65" s="12" customFormat="1">
      <c r="B200" s="144"/>
      <c r="D200" s="145" t="s">
        <v>130</v>
      </c>
      <c r="E200" s="146" t="s">
        <v>1</v>
      </c>
      <c r="F200" s="147" t="s">
        <v>255</v>
      </c>
      <c r="H200" s="148">
        <v>17.52</v>
      </c>
      <c r="L200" s="144"/>
      <c r="M200" s="149"/>
      <c r="T200" s="150"/>
      <c r="AT200" s="146" t="s">
        <v>130</v>
      </c>
      <c r="AU200" s="146" t="s">
        <v>128</v>
      </c>
      <c r="AV200" s="12" t="s">
        <v>128</v>
      </c>
      <c r="AW200" s="12" t="s">
        <v>30</v>
      </c>
      <c r="AX200" s="12" t="s">
        <v>73</v>
      </c>
      <c r="AY200" s="146" t="s">
        <v>121</v>
      </c>
    </row>
    <row r="201" spans="2:65" s="12" customFormat="1">
      <c r="B201" s="144"/>
      <c r="D201" s="145" t="s">
        <v>130</v>
      </c>
      <c r="E201" s="146" t="s">
        <v>1</v>
      </c>
      <c r="F201" s="147" t="s">
        <v>256</v>
      </c>
      <c r="H201" s="148">
        <v>55.15</v>
      </c>
      <c r="L201" s="144"/>
      <c r="M201" s="149"/>
      <c r="T201" s="150"/>
      <c r="AT201" s="146" t="s">
        <v>130</v>
      </c>
      <c r="AU201" s="146" t="s">
        <v>128</v>
      </c>
      <c r="AV201" s="12" t="s">
        <v>128</v>
      </c>
      <c r="AW201" s="12" t="s">
        <v>30</v>
      </c>
      <c r="AX201" s="12" t="s">
        <v>73</v>
      </c>
      <c r="AY201" s="146" t="s">
        <v>121</v>
      </c>
    </row>
    <row r="202" spans="2:65" s="1" customFormat="1" ht="22.15" customHeight="1">
      <c r="B202" s="130"/>
      <c r="C202" s="131" t="s">
        <v>257</v>
      </c>
      <c r="D202" s="131" t="s">
        <v>123</v>
      </c>
      <c r="E202" s="132" t="s">
        <v>258</v>
      </c>
      <c r="F202" s="133" t="s">
        <v>259</v>
      </c>
      <c r="G202" s="134" t="s">
        <v>126</v>
      </c>
      <c r="H202" s="135">
        <v>226.95</v>
      </c>
      <c r="I202" s="136"/>
      <c r="J202" s="136"/>
      <c r="K202" s="137"/>
      <c r="L202" s="28"/>
      <c r="M202" s="138" t="s">
        <v>1</v>
      </c>
      <c r="N202" s="139" t="s">
        <v>39</v>
      </c>
      <c r="O202" s="140">
        <v>0.74099999999999999</v>
      </c>
      <c r="P202" s="140">
        <f>O202*H202</f>
        <v>168.16995</v>
      </c>
      <c r="Q202" s="140">
        <v>6.8700000000000002E-3</v>
      </c>
      <c r="R202" s="140">
        <f>Q202*H202</f>
        <v>1.5591465</v>
      </c>
      <c r="S202" s="140">
        <v>0</v>
      </c>
      <c r="T202" s="141">
        <f>S202*H202</f>
        <v>0</v>
      </c>
      <c r="AR202" s="142" t="s">
        <v>127</v>
      </c>
      <c r="AT202" s="142" t="s">
        <v>123</v>
      </c>
      <c r="AU202" s="142" t="s">
        <v>128</v>
      </c>
      <c r="AY202" s="15" t="s">
        <v>121</v>
      </c>
      <c r="BE202" s="143">
        <f>IF(N202="základná",J202,0)</f>
        <v>0</v>
      </c>
      <c r="BF202" s="143">
        <f>IF(N202="znížená",J202,0)</f>
        <v>0</v>
      </c>
      <c r="BG202" s="143">
        <f>IF(N202="zákl. prenesená",J202,0)</f>
        <v>0</v>
      </c>
      <c r="BH202" s="143">
        <f>IF(N202="zníž. prenesená",J202,0)</f>
        <v>0</v>
      </c>
      <c r="BI202" s="143">
        <f>IF(N202="nulová",J202,0)</f>
        <v>0</v>
      </c>
      <c r="BJ202" s="15" t="s">
        <v>128</v>
      </c>
      <c r="BK202" s="143">
        <f>ROUND(I202*H202,2)</f>
        <v>0</v>
      </c>
      <c r="BL202" s="15" t="s">
        <v>127</v>
      </c>
      <c r="BM202" s="142" t="s">
        <v>260</v>
      </c>
    </row>
    <row r="203" spans="2:65" s="12" customFormat="1">
      <c r="B203" s="144"/>
      <c r="D203" s="145" t="s">
        <v>130</v>
      </c>
      <c r="E203" s="146" t="s">
        <v>1</v>
      </c>
      <c r="F203" s="147" t="s">
        <v>261</v>
      </c>
      <c r="H203" s="148">
        <v>220.9</v>
      </c>
      <c r="L203" s="144"/>
      <c r="M203" s="149"/>
      <c r="T203" s="150"/>
      <c r="AT203" s="146" t="s">
        <v>130</v>
      </c>
      <c r="AU203" s="146" t="s">
        <v>128</v>
      </c>
      <c r="AV203" s="12" t="s">
        <v>128</v>
      </c>
      <c r="AW203" s="12" t="s">
        <v>30</v>
      </c>
      <c r="AX203" s="12" t="s">
        <v>73</v>
      </c>
      <c r="AY203" s="146" t="s">
        <v>121</v>
      </c>
    </row>
    <row r="204" spans="2:65" s="12" customFormat="1">
      <c r="B204" s="144"/>
      <c r="D204" s="145" t="s">
        <v>130</v>
      </c>
      <c r="E204" s="146" t="s">
        <v>1</v>
      </c>
      <c r="F204" s="147" t="s">
        <v>262</v>
      </c>
      <c r="H204" s="148">
        <v>6.05</v>
      </c>
      <c r="L204" s="144"/>
      <c r="M204" s="149"/>
      <c r="T204" s="150"/>
      <c r="AT204" s="146" t="s">
        <v>130</v>
      </c>
      <c r="AU204" s="146" t="s">
        <v>128</v>
      </c>
      <c r="AV204" s="12" t="s">
        <v>128</v>
      </c>
      <c r="AW204" s="12" t="s">
        <v>30</v>
      </c>
      <c r="AX204" s="12" t="s">
        <v>73</v>
      </c>
      <c r="AY204" s="146" t="s">
        <v>121</v>
      </c>
    </row>
    <row r="205" spans="2:65" s="1" customFormat="1" ht="22.15" customHeight="1">
      <c r="B205" s="130"/>
      <c r="C205" s="131" t="s">
        <v>263</v>
      </c>
      <c r="D205" s="131" t="s">
        <v>123</v>
      </c>
      <c r="E205" s="132" t="s">
        <v>264</v>
      </c>
      <c r="F205" s="133" t="s">
        <v>265</v>
      </c>
      <c r="G205" s="134" t="s">
        <v>126</v>
      </c>
      <c r="H205" s="135">
        <v>226.95</v>
      </c>
      <c r="I205" s="136"/>
      <c r="J205" s="136"/>
      <c r="K205" s="137"/>
      <c r="L205" s="28"/>
      <c r="M205" s="138" t="s">
        <v>1</v>
      </c>
      <c r="N205" s="139" t="s">
        <v>39</v>
      </c>
      <c r="O205" s="140">
        <v>0.38600000000000001</v>
      </c>
      <c r="P205" s="140">
        <f>O205*H205</f>
        <v>87.602699999999999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127</v>
      </c>
      <c r="AT205" s="142" t="s">
        <v>123</v>
      </c>
      <c r="AU205" s="142" t="s">
        <v>128</v>
      </c>
      <c r="AY205" s="15" t="s">
        <v>121</v>
      </c>
      <c r="BE205" s="143">
        <f>IF(N205="základná",J205,0)</f>
        <v>0</v>
      </c>
      <c r="BF205" s="143">
        <f>IF(N205="znížená",J205,0)</f>
        <v>0</v>
      </c>
      <c r="BG205" s="143">
        <f>IF(N205="zákl. prenesená",J205,0)</f>
        <v>0</v>
      </c>
      <c r="BH205" s="143">
        <f>IF(N205="zníž. prenesená",J205,0)</f>
        <v>0</v>
      </c>
      <c r="BI205" s="143">
        <f>IF(N205="nulová",J205,0)</f>
        <v>0</v>
      </c>
      <c r="BJ205" s="15" t="s">
        <v>128</v>
      </c>
      <c r="BK205" s="143">
        <f>ROUND(I205*H205,2)</f>
        <v>0</v>
      </c>
      <c r="BL205" s="15" t="s">
        <v>127</v>
      </c>
      <c r="BM205" s="142" t="s">
        <v>266</v>
      </c>
    </row>
    <row r="206" spans="2:65" s="12" customFormat="1">
      <c r="B206" s="144"/>
      <c r="D206" s="145" t="s">
        <v>130</v>
      </c>
      <c r="E206" s="146" t="s">
        <v>1</v>
      </c>
      <c r="F206" s="147" t="s">
        <v>267</v>
      </c>
      <c r="H206" s="148">
        <v>226.95</v>
      </c>
      <c r="L206" s="144"/>
      <c r="M206" s="149"/>
      <c r="T206" s="150"/>
      <c r="AT206" s="146" t="s">
        <v>130</v>
      </c>
      <c r="AU206" s="146" t="s">
        <v>128</v>
      </c>
      <c r="AV206" s="12" t="s">
        <v>128</v>
      </c>
      <c r="AW206" s="12" t="s">
        <v>30</v>
      </c>
      <c r="AX206" s="12" t="s">
        <v>73</v>
      </c>
      <c r="AY206" s="146" t="s">
        <v>121</v>
      </c>
    </row>
    <row r="207" spans="2:65" s="1" customFormat="1" ht="14.45" customHeight="1">
      <c r="B207" s="130"/>
      <c r="C207" s="131" t="s">
        <v>268</v>
      </c>
      <c r="D207" s="131" t="s">
        <v>123</v>
      </c>
      <c r="E207" s="132" t="s">
        <v>269</v>
      </c>
      <c r="F207" s="133" t="s">
        <v>270</v>
      </c>
      <c r="G207" s="134" t="s">
        <v>173</v>
      </c>
      <c r="H207" s="135">
        <v>1.673</v>
      </c>
      <c r="I207" s="136"/>
      <c r="J207" s="136"/>
      <c r="K207" s="137"/>
      <c r="L207" s="28"/>
      <c r="M207" s="138" t="s">
        <v>1</v>
      </c>
      <c r="N207" s="139" t="s">
        <v>39</v>
      </c>
      <c r="O207" s="140">
        <v>35.798999999999999</v>
      </c>
      <c r="P207" s="140">
        <f>O207*H207</f>
        <v>59.891727000000003</v>
      </c>
      <c r="Q207" s="140">
        <v>1.0152000000000001</v>
      </c>
      <c r="R207" s="140">
        <f>Q207*H207</f>
        <v>1.6984296000000003</v>
      </c>
      <c r="S207" s="140">
        <v>0</v>
      </c>
      <c r="T207" s="141">
        <f>S207*H207</f>
        <v>0</v>
      </c>
      <c r="AR207" s="142" t="s">
        <v>127</v>
      </c>
      <c r="AT207" s="142" t="s">
        <v>123</v>
      </c>
      <c r="AU207" s="142" t="s">
        <v>128</v>
      </c>
      <c r="AY207" s="15" t="s">
        <v>121</v>
      </c>
      <c r="BE207" s="143">
        <f>IF(N207="základná",J207,0)</f>
        <v>0</v>
      </c>
      <c r="BF207" s="143">
        <f>IF(N207="znížená",J207,0)</f>
        <v>0</v>
      </c>
      <c r="BG207" s="143">
        <f>IF(N207="zákl. prenesená",J207,0)</f>
        <v>0</v>
      </c>
      <c r="BH207" s="143">
        <f>IF(N207="zníž. prenesená",J207,0)</f>
        <v>0</v>
      </c>
      <c r="BI207" s="143">
        <f>IF(N207="nulová",J207,0)</f>
        <v>0</v>
      </c>
      <c r="BJ207" s="15" t="s">
        <v>128</v>
      </c>
      <c r="BK207" s="143">
        <f>ROUND(I207*H207,2)</f>
        <v>0</v>
      </c>
      <c r="BL207" s="15" t="s">
        <v>127</v>
      </c>
      <c r="BM207" s="142" t="s">
        <v>271</v>
      </c>
    </row>
    <row r="208" spans="2:65" s="13" customFormat="1" ht="22.5">
      <c r="B208" s="151"/>
      <c r="D208" s="145" t="s">
        <v>130</v>
      </c>
      <c r="E208" s="152" t="s">
        <v>1</v>
      </c>
      <c r="F208" s="153" t="s">
        <v>272</v>
      </c>
      <c r="H208" s="152" t="s">
        <v>1</v>
      </c>
      <c r="L208" s="151"/>
      <c r="M208" s="154"/>
      <c r="T208" s="155"/>
      <c r="AT208" s="152" t="s">
        <v>130</v>
      </c>
      <c r="AU208" s="152" t="s">
        <v>128</v>
      </c>
      <c r="AV208" s="13" t="s">
        <v>81</v>
      </c>
      <c r="AW208" s="13" t="s">
        <v>30</v>
      </c>
      <c r="AX208" s="13" t="s">
        <v>73</v>
      </c>
      <c r="AY208" s="152" t="s">
        <v>121</v>
      </c>
    </row>
    <row r="209" spans="2:65" s="12" customFormat="1">
      <c r="B209" s="144"/>
      <c r="D209" s="145" t="s">
        <v>130</v>
      </c>
      <c r="E209" s="146" t="s">
        <v>1</v>
      </c>
      <c r="F209" s="147" t="s">
        <v>273</v>
      </c>
      <c r="H209" s="148">
        <v>1.673</v>
      </c>
      <c r="L209" s="144"/>
      <c r="M209" s="149"/>
      <c r="T209" s="150"/>
      <c r="AT209" s="146" t="s">
        <v>130</v>
      </c>
      <c r="AU209" s="146" t="s">
        <v>128</v>
      </c>
      <c r="AV209" s="12" t="s">
        <v>128</v>
      </c>
      <c r="AW209" s="12" t="s">
        <v>30</v>
      </c>
      <c r="AX209" s="12" t="s">
        <v>73</v>
      </c>
      <c r="AY209" s="146" t="s">
        <v>121</v>
      </c>
    </row>
    <row r="210" spans="2:65" s="1" customFormat="1" ht="22.15" customHeight="1">
      <c r="B210" s="130"/>
      <c r="C210" s="131" t="s">
        <v>274</v>
      </c>
      <c r="D210" s="131" t="s">
        <v>123</v>
      </c>
      <c r="E210" s="132" t="s">
        <v>275</v>
      </c>
      <c r="F210" s="133" t="s">
        <v>276</v>
      </c>
      <c r="G210" s="134" t="s">
        <v>173</v>
      </c>
      <c r="H210" s="135">
        <v>4.157</v>
      </c>
      <c r="I210" s="136"/>
      <c r="J210" s="136"/>
      <c r="K210" s="137"/>
      <c r="L210" s="28"/>
      <c r="M210" s="138" t="s">
        <v>1</v>
      </c>
      <c r="N210" s="139" t="s">
        <v>39</v>
      </c>
      <c r="O210" s="140">
        <v>15.255000000000001</v>
      </c>
      <c r="P210" s="140">
        <f>O210*H210</f>
        <v>63.415035000000003</v>
      </c>
      <c r="Q210" s="140">
        <v>1.20296</v>
      </c>
      <c r="R210" s="140">
        <f>Q210*H210</f>
        <v>5.0007047199999999</v>
      </c>
      <c r="S210" s="140">
        <v>0</v>
      </c>
      <c r="T210" s="141">
        <f>S210*H210</f>
        <v>0</v>
      </c>
      <c r="AR210" s="142" t="s">
        <v>127</v>
      </c>
      <c r="AT210" s="142" t="s">
        <v>123</v>
      </c>
      <c r="AU210" s="142" t="s">
        <v>128</v>
      </c>
      <c r="AY210" s="15" t="s">
        <v>121</v>
      </c>
      <c r="BE210" s="143">
        <f>IF(N210="základná",J210,0)</f>
        <v>0</v>
      </c>
      <c r="BF210" s="143">
        <f>IF(N210="znížená",J210,0)</f>
        <v>0</v>
      </c>
      <c r="BG210" s="143">
        <f>IF(N210="zákl. prenesená",J210,0)</f>
        <v>0</v>
      </c>
      <c r="BH210" s="143">
        <f>IF(N210="zníž. prenesená",J210,0)</f>
        <v>0</v>
      </c>
      <c r="BI210" s="143">
        <f>IF(N210="nulová",J210,0)</f>
        <v>0</v>
      </c>
      <c r="BJ210" s="15" t="s">
        <v>128</v>
      </c>
      <c r="BK210" s="143">
        <f>ROUND(I210*H210,2)</f>
        <v>0</v>
      </c>
      <c r="BL210" s="15" t="s">
        <v>127</v>
      </c>
      <c r="BM210" s="142" t="s">
        <v>277</v>
      </c>
    </row>
    <row r="211" spans="2:65" s="13" customFormat="1" ht="22.5">
      <c r="B211" s="151"/>
      <c r="D211" s="145" t="s">
        <v>130</v>
      </c>
      <c r="E211" s="152" t="s">
        <v>1</v>
      </c>
      <c r="F211" s="153" t="s">
        <v>272</v>
      </c>
      <c r="H211" s="152" t="s">
        <v>1</v>
      </c>
      <c r="L211" s="151"/>
      <c r="M211" s="154"/>
      <c r="T211" s="155"/>
      <c r="AT211" s="152" t="s">
        <v>130</v>
      </c>
      <c r="AU211" s="152" t="s">
        <v>128</v>
      </c>
      <c r="AV211" s="13" t="s">
        <v>81</v>
      </c>
      <c r="AW211" s="13" t="s">
        <v>30</v>
      </c>
      <c r="AX211" s="13" t="s">
        <v>73</v>
      </c>
      <c r="AY211" s="152" t="s">
        <v>121</v>
      </c>
    </row>
    <row r="212" spans="2:65" s="12" customFormat="1">
      <c r="B212" s="144"/>
      <c r="D212" s="145" t="s">
        <v>130</v>
      </c>
      <c r="E212" s="146" t="s">
        <v>1</v>
      </c>
      <c r="F212" s="147" t="s">
        <v>278</v>
      </c>
      <c r="H212" s="148">
        <v>4.157</v>
      </c>
      <c r="L212" s="144"/>
      <c r="M212" s="149"/>
      <c r="T212" s="150"/>
      <c r="AT212" s="146" t="s">
        <v>130</v>
      </c>
      <c r="AU212" s="146" t="s">
        <v>128</v>
      </c>
      <c r="AV212" s="12" t="s">
        <v>128</v>
      </c>
      <c r="AW212" s="12" t="s">
        <v>30</v>
      </c>
      <c r="AX212" s="12" t="s">
        <v>73</v>
      </c>
      <c r="AY212" s="146" t="s">
        <v>121</v>
      </c>
    </row>
    <row r="213" spans="2:65" s="11" customFormat="1" ht="22.9" customHeight="1">
      <c r="B213" s="119"/>
      <c r="D213" s="120" t="s">
        <v>72</v>
      </c>
      <c r="E213" s="128" t="s">
        <v>127</v>
      </c>
      <c r="F213" s="128" t="s">
        <v>279</v>
      </c>
      <c r="J213" s="129"/>
      <c r="L213" s="119"/>
      <c r="M213" s="123"/>
      <c r="P213" s="124">
        <f>SUM(P214:P216)</f>
        <v>6.1600499999999991</v>
      </c>
      <c r="R213" s="124">
        <f>SUM(R214:R216)</f>
        <v>9.3645857499999998</v>
      </c>
      <c r="T213" s="125">
        <f>SUM(T214:T216)</f>
        <v>0</v>
      </c>
      <c r="AR213" s="120" t="s">
        <v>81</v>
      </c>
      <c r="AT213" s="126" t="s">
        <v>72</v>
      </c>
      <c r="AU213" s="126" t="s">
        <v>81</v>
      </c>
      <c r="AY213" s="120" t="s">
        <v>121</v>
      </c>
      <c r="BK213" s="127">
        <f>SUM(BK214:BK216)</f>
        <v>0</v>
      </c>
    </row>
    <row r="214" spans="2:65" s="1" customFormat="1" ht="22.15" customHeight="1">
      <c r="B214" s="130"/>
      <c r="C214" s="131" t="s">
        <v>280</v>
      </c>
      <c r="D214" s="131" t="s">
        <v>123</v>
      </c>
      <c r="E214" s="132" t="s">
        <v>281</v>
      </c>
      <c r="F214" s="133" t="s">
        <v>282</v>
      </c>
      <c r="G214" s="134" t="s">
        <v>138</v>
      </c>
      <c r="H214" s="135">
        <v>4.2249999999999996</v>
      </c>
      <c r="I214" s="136"/>
      <c r="J214" s="136"/>
      <c r="K214" s="137"/>
      <c r="L214" s="28"/>
      <c r="M214" s="138" t="s">
        <v>1</v>
      </c>
      <c r="N214" s="139" t="s">
        <v>39</v>
      </c>
      <c r="O214" s="140">
        <v>1.458</v>
      </c>
      <c r="P214" s="140">
        <f>O214*H214</f>
        <v>6.1600499999999991</v>
      </c>
      <c r="Q214" s="140">
        <v>2.2164700000000002</v>
      </c>
      <c r="R214" s="140">
        <f>Q214*H214</f>
        <v>9.3645857499999998</v>
      </c>
      <c r="S214" s="140">
        <v>0</v>
      </c>
      <c r="T214" s="141">
        <f>S214*H214</f>
        <v>0</v>
      </c>
      <c r="AR214" s="142" t="s">
        <v>127</v>
      </c>
      <c r="AT214" s="142" t="s">
        <v>123</v>
      </c>
      <c r="AU214" s="142" t="s">
        <v>128</v>
      </c>
      <c r="AY214" s="15" t="s">
        <v>121</v>
      </c>
      <c r="BE214" s="143">
        <f>IF(N214="základná",J214,0)</f>
        <v>0</v>
      </c>
      <c r="BF214" s="143">
        <f>IF(N214="znížená",J214,0)</f>
        <v>0</v>
      </c>
      <c r="BG214" s="143">
        <f>IF(N214="zákl. prenesená",J214,0)</f>
        <v>0</v>
      </c>
      <c r="BH214" s="143">
        <f>IF(N214="zníž. prenesená",J214,0)</f>
        <v>0</v>
      </c>
      <c r="BI214" s="143">
        <f>IF(N214="nulová",J214,0)</f>
        <v>0</v>
      </c>
      <c r="BJ214" s="15" t="s">
        <v>128</v>
      </c>
      <c r="BK214" s="143">
        <f>ROUND(I214*H214,2)</f>
        <v>0</v>
      </c>
      <c r="BL214" s="15" t="s">
        <v>127</v>
      </c>
      <c r="BM214" s="142" t="s">
        <v>283</v>
      </c>
    </row>
    <row r="215" spans="2:65" s="13" customFormat="1" ht="22.5">
      <c r="B215" s="151"/>
      <c r="D215" s="145" t="s">
        <v>130</v>
      </c>
      <c r="E215" s="152" t="s">
        <v>1</v>
      </c>
      <c r="F215" s="153" t="s">
        <v>284</v>
      </c>
      <c r="H215" s="152" t="s">
        <v>1</v>
      </c>
      <c r="L215" s="151"/>
      <c r="M215" s="154"/>
      <c r="T215" s="155"/>
      <c r="AT215" s="152" t="s">
        <v>130</v>
      </c>
      <c r="AU215" s="152" t="s">
        <v>128</v>
      </c>
      <c r="AV215" s="13" t="s">
        <v>81</v>
      </c>
      <c r="AW215" s="13" t="s">
        <v>30</v>
      </c>
      <c r="AX215" s="13" t="s">
        <v>73</v>
      </c>
      <c r="AY215" s="152" t="s">
        <v>121</v>
      </c>
    </row>
    <row r="216" spans="2:65" s="12" customFormat="1">
      <c r="B216" s="144"/>
      <c r="D216" s="145" t="s">
        <v>130</v>
      </c>
      <c r="E216" s="146" t="s">
        <v>1</v>
      </c>
      <c r="F216" s="147" t="s">
        <v>285</v>
      </c>
      <c r="H216" s="148">
        <v>4.2249999999999996</v>
      </c>
      <c r="L216" s="144"/>
      <c r="M216" s="149"/>
      <c r="T216" s="150"/>
      <c r="AT216" s="146" t="s">
        <v>130</v>
      </c>
      <c r="AU216" s="146" t="s">
        <v>128</v>
      </c>
      <c r="AV216" s="12" t="s">
        <v>128</v>
      </c>
      <c r="AW216" s="12" t="s">
        <v>30</v>
      </c>
      <c r="AX216" s="12" t="s">
        <v>73</v>
      </c>
      <c r="AY216" s="146" t="s">
        <v>121</v>
      </c>
    </row>
    <row r="217" spans="2:65" s="11" customFormat="1" ht="22.9" customHeight="1">
      <c r="B217" s="119"/>
      <c r="D217" s="120" t="s">
        <v>72</v>
      </c>
      <c r="E217" s="128" t="s">
        <v>152</v>
      </c>
      <c r="F217" s="128" t="s">
        <v>286</v>
      </c>
      <c r="J217" s="129"/>
      <c r="L217" s="119"/>
      <c r="M217" s="123"/>
      <c r="P217" s="124">
        <f>SUM(P218:P220)</f>
        <v>109.14950999999999</v>
      </c>
      <c r="R217" s="124">
        <f>SUM(R218:R220)</f>
        <v>0</v>
      </c>
      <c r="T217" s="125">
        <f>SUM(T218:T220)</f>
        <v>0</v>
      </c>
      <c r="AR217" s="120" t="s">
        <v>81</v>
      </c>
      <c r="AT217" s="126" t="s">
        <v>72</v>
      </c>
      <c r="AU217" s="126" t="s">
        <v>81</v>
      </c>
      <c r="AY217" s="120" t="s">
        <v>121</v>
      </c>
      <c r="BK217" s="127">
        <f>SUM(BK218:BK220)</f>
        <v>0</v>
      </c>
    </row>
    <row r="218" spans="2:65" s="1" customFormat="1" ht="22.15" customHeight="1">
      <c r="B218" s="130"/>
      <c r="C218" s="131" t="s">
        <v>287</v>
      </c>
      <c r="D218" s="131" t="s">
        <v>123</v>
      </c>
      <c r="E218" s="132" t="s">
        <v>288</v>
      </c>
      <c r="F218" s="133" t="s">
        <v>289</v>
      </c>
      <c r="G218" s="134" t="s">
        <v>126</v>
      </c>
      <c r="H218" s="135">
        <v>280.58999999999997</v>
      </c>
      <c r="I218" s="136"/>
      <c r="J218" s="136"/>
      <c r="K218" s="137"/>
      <c r="L218" s="28"/>
      <c r="M218" s="138" t="s">
        <v>1</v>
      </c>
      <c r="N218" s="139" t="s">
        <v>39</v>
      </c>
      <c r="O218" s="140">
        <v>0.38900000000000001</v>
      </c>
      <c r="P218" s="140">
        <f>O218*H218</f>
        <v>109.14950999999999</v>
      </c>
      <c r="Q218" s="140">
        <v>0</v>
      </c>
      <c r="R218" s="140">
        <f>Q218*H218</f>
        <v>0</v>
      </c>
      <c r="S218" s="140">
        <v>0</v>
      </c>
      <c r="T218" s="141">
        <f>S218*H218</f>
        <v>0</v>
      </c>
      <c r="AR218" s="142" t="s">
        <v>127</v>
      </c>
      <c r="AT218" s="142" t="s">
        <v>123</v>
      </c>
      <c r="AU218" s="142" t="s">
        <v>128</v>
      </c>
      <c r="AY218" s="15" t="s">
        <v>121</v>
      </c>
      <c r="BE218" s="143">
        <f>IF(N218="základná",J218,0)</f>
        <v>0</v>
      </c>
      <c r="BF218" s="143">
        <f>IF(N218="znížená",J218,0)</f>
        <v>0</v>
      </c>
      <c r="BG218" s="143">
        <f>IF(N218="zákl. prenesená",J218,0)</f>
        <v>0</v>
      </c>
      <c r="BH218" s="143">
        <f>IF(N218="zníž. prenesená",J218,0)</f>
        <v>0</v>
      </c>
      <c r="BI218" s="143">
        <f>IF(N218="nulová",J218,0)</f>
        <v>0</v>
      </c>
      <c r="BJ218" s="15" t="s">
        <v>128</v>
      </c>
      <c r="BK218" s="143">
        <f>ROUND(I218*H218,2)</f>
        <v>0</v>
      </c>
      <c r="BL218" s="15" t="s">
        <v>127</v>
      </c>
      <c r="BM218" s="142" t="s">
        <v>290</v>
      </c>
    </row>
    <row r="219" spans="2:65" s="13" customFormat="1">
      <c r="B219" s="151"/>
      <c r="D219" s="145" t="s">
        <v>130</v>
      </c>
      <c r="E219" s="152" t="s">
        <v>1</v>
      </c>
      <c r="F219" s="153" t="s">
        <v>215</v>
      </c>
      <c r="H219" s="152" t="s">
        <v>1</v>
      </c>
      <c r="L219" s="151"/>
      <c r="M219" s="154"/>
      <c r="T219" s="155"/>
      <c r="AT219" s="152" t="s">
        <v>130</v>
      </c>
      <c r="AU219" s="152" t="s">
        <v>128</v>
      </c>
      <c r="AV219" s="13" t="s">
        <v>81</v>
      </c>
      <c r="AW219" s="13" t="s">
        <v>30</v>
      </c>
      <c r="AX219" s="13" t="s">
        <v>73</v>
      </c>
      <c r="AY219" s="152" t="s">
        <v>121</v>
      </c>
    </row>
    <row r="220" spans="2:65" s="12" customFormat="1">
      <c r="B220" s="144"/>
      <c r="D220" s="145" t="s">
        <v>130</v>
      </c>
      <c r="E220" s="146" t="s">
        <v>1</v>
      </c>
      <c r="F220" s="147" t="s">
        <v>216</v>
      </c>
      <c r="H220" s="148">
        <v>280.58999999999997</v>
      </c>
      <c r="L220" s="144"/>
      <c r="M220" s="149"/>
      <c r="T220" s="150"/>
      <c r="AT220" s="146" t="s">
        <v>130</v>
      </c>
      <c r="AU220" s="146" t="s">
        <v>128</v>
      </c>
      <c r="AV220" s="12" t="s">
        <v>128</v>
      </c>
      <c r="AW220" s="12" t="s">
        <v>30</v>
      </c>
      <c r="AX220" s="12" t="s">
        <v>73</v>
      </c>
      <c r="AY220" s="146" t="s">
        <v>121</v>
      </c>
    </row>
    <row r="221" spans="2:65" s="11" customFormat="1" ht="22.9" customHeight="1">
      <c r="B221" s="119"/>
      <c r="D221" s="120" t="s">
        <v>72</v>
      </c>
      <c r="E221" s="128" t="s">
        <v>170</v>
      </c>
      <c r="F221" s="128" t="s">
        <v>291</v>
      </c>
      <c r="J221" s="129"/>
      <c r="L221" s="119"/>
      <c r="M221" s="123"/>
      <c r="P221" s="124">
        <f>SUM(P222:P237)</f>
        <v>480.22904111999998</v>
      </c>
      <c r="R221" s="124">
        <f>SUM(R222:R237)</f>
        <v>12.733026256640002</v>
      </c>
      <c r="T221" s="125">
        <f>SUM(T222:T237)</f>
        <v>108.005849</v>
      </c>
      <c r="AR221" s="120" t="s">
        <v>81</v>
      </c>
      <c r="AT221" s="126" t="s">
        <v>72</v>
      </c>
      <c r="AU221" s="126" t="s">
        <v>81</v>
      </c>
      <c r="AY221" s="120" t="s">
        <v>121</v>
      </c>
      <c r="BK221" s="127">
        <f>SUM(BK222:BK237)</f>
        <v>0</v>
      </c>
    </row>
    <row r="222" spans="2:65" s="1" customFormat="1" ht="22.15" customHeight="1">
      <c r="B222" s="130"/>
      <c r="C222" s="131" t="s">
        <v>292</v>
      </c>
      <c r="D222" s="131" t="s">
        <v>123</v>
      </c>
      <c r="E222" s="132" t="s">
        <v>293</v>
      </c>
      <c r="F222" s="133" t="s">
        <v>294</v>
      </c>
      <c r="G222" s="134" t="s">
        <v>202</v>
      </c>
      <c r="H222" s="135">
        <v>112.64</v>
      </c>
      <c r="I222" s="136"/>
      <c r="J222" s="136"/>
      <c r="K222" s="137"/>
      <c r="L222" s="28"/>
      <c r="M222" s="138" t="s">
        <v>1</v>
      </c>
      <c r="N222" s="139" t="s">
        <v>39</v>
      </c>
      <c r="O222" s="140">
        <v>0.82799999999999996</v>
      </c>
      <c r="P222" s="140">
        <f>O222*H222</f>
        <v>93.265919999999994</v>
      </c>
      <c r="Q222" s="140">
        <v>0.11254</v>
      </c>
      <c r="R222" s="140">
        <f>Q222*H222</f>
        <v>12.6765056</v>
      </c>
      <c r="S222" s="140">
        <v>0</v>
      </c>
      <c r="T222" s="141">
        <f>S222*H222</f>
        <v>0</v>
      </c>
      <c r="AR222" s="142" t="s">
        <v>127</v>
      </c>
      <c r="AT222" s="142" t="s">
        <v>123</v>
      </c>
      <c r="AU222" s="142" t="s">
        <v>128</v>
      </c>
      <c r="AY222" s="15" t="s">
        <v>121</v>
      </c>
      <c r="BE222" s="143">
        <f>IF(N222="základná",J222,0)</f>
        <v>0</v>
      </c>
      <c r="BF222" s="143">
        <f>IF(N222="znížená",J222,0)</f>
        <v>0</v>
      </c>
      <c r="BG222" s="143">
        <f>IF(N222="zákl. prenesená",J222,0)</f>
        <v>0</v>
      </c>
      <c r="BH222" s="143">
        <f>IF(N222="zníž. prenesená",J222,0)</f>
        <v>0</v>
      </c>
      <c r="BI222" s="143">
        <f>IF(N222="nulová",J222,0)</f>
        <v>0</v>
      </c>
      <c r="BJ222" s="15" t="s">
        <v>128</v>
      </c>
      <c r="BK222" s="143">
        <f>ROUND(I222*H222,2)</f>
        <v>0</v>
      </c>
      <c r="BL222" s="15" t="s">
        <v>127</v>
      </c>
      <c r="BM222" s="142" t="s">
        <v>295</v>
      </c>
    </row>
    <row r="223" spans="2:65" s="13" customFormat="1" ht="22.5">
      <c r="B223" s="151"/>
      <c r="D223" s="145" t="s">
        <v>130</v>
      </c>
      <c r="E223" s="152" t="s">
        <v>1</v>
      </c>
      <c r="F223" s="153" t="s">
        <v>296</v>
      </c>
      <c r="H223" s="152" t="s">
        <v>1</v>
      </c>
      <c r="L223" s="151"/>
      <c r="M223" s="154"/>
      <c r="T223" s="155"/>
      <c r="AT223" s="152" t="s">
        <v>130</v>
      </c>
      <c r="AU223" s="152" t="s">
        <v>128</v>
      </c>
      <c r="AV223" s="13" t="s">
        <v>81</v>
      </c>
      <c r="AW223" s="13" t="s">
        <v>30</v>
      </c>
      <c r="AX223" s="13" t="s">
        <v>73</v>
      </c>
      <c r="AY223" s="152" t="s">
        <v>121</v>
      </c>
    </row>
    <row r="224" spans="2:65" s="12" customFormat="1">
      <c r="B224" s="144"/>
      <c r="D224" s="145" t="s">
        <v>130</v>
      </c>
      <c r="E224" s="146" t="s">
        <v>1</v>
      </c>
      <c r="F224" s="147" t="s">
        <v>297</v>
      </c>
      <c r="H224" s="148">
        <v>112.64</v>
      </c>
      <c r="L224" s="144"/>
      <c r="M224" s="149"/>
      <c r="T224" s="150"/>
      <c r="AT224" s="146" t="s">
        <v>130</v>
      </c>
      <c r="AU224" s="146" t="s">
        <v>128</v>
      </c>
      <c r="AV224" s="12" t="s">
        <v>128</v>
      </c>
      <c r="AW224" s="12" t="s">
        <v>30</v>
      </c>
      <c r="AX224" s="12" t="s">
        <v>73</v>
      </c>
      <c r="AY224" s="146" t="s">
        <v>121</v>
      </c>
    </row>
    <row r="225" spans="2:65" s="1" customFormat="1" ht="19.899999999999999" customHeight="1">
      <c r="B225" s="130"/>
      <c r="C225" s="131" t="s">
        <v>298</v>
      </c>
      <c r="D225" s="131" t="s">
        <v>123</v>
      </c>
      <c r="E225" s="132" t="s">
        <v>299</v>
      </c>
      <c r="F225" s="133" t="s">
        <v>300</v>
      </c>
      <c r="G225" s="134" t="s">
        <v>126</v>
      </c>
      <c r="H225" s="135">
        <v>7.7</v>
      </c>
      <c r="I225" s="136"/>
      <c r="J225" s="136"/>
      <c r="K225" s="137"/>
      <c r="L225" s="28"/>
      <c r="M225" s="138" t="s">
        <v>1</v>
      </c>
      <c r="N225" s="139" t="s">
        <v>39</v>
      </c>
      <c r="O225" s="140">
        <v>0.39700000000000002</v>
      </c>
      <c r="P225" s="140">
        <f>O225*H225</f>
        <v>3.0569000000000002</v>
      </c>
      <c r="Q225" s="140">
        <v>3.2100000000000002E-3</v>
      </c>
      <c r="R225" s="140">
        <f>Q225*H225</f>
        <v>2.4717000000000003E-2</v>
      </c>
      <c r="S225" s="140">
        <v>0</v>
      </c>
      <c r="T225" s="141">
        <f>S225*H225</f>
        <v>0</v>
      </c>
      <c r="AR225" s="142" t="s">
        <v>127</v>
      </c>
      <c r="AT225" s="142" t="s">
        <v>123</v>
      </c>
      <c r="AU225" s="142" t="s">
        <v>128</v>
      </c>
      <c r="AY225" s="15" t="s">
        <v>121</v>
      </c>
      <c r="BE225" s="143">
        <f>IF(N225="základná",J225,0)</f>
        <v>0</v>
      </c>
      <c r="BF225" s="143">
        <f>IF(N225="znížená",J225,0)</f>
        <v>0</v>
      </c>
      <c r="BG225" s="143">
        <f>IF(N225="zákl. prenesená",J225,0)</f>
        <v>0</v>
      </c>
      <c r="BH225" s="143">
        <f>IF(N225="zníž. prenesená",J225,0)</f>
        <v>0</v>
      </c>
      <c r="BI225" s="143">
        <f>IF(N225="nulová",J225,0)</f>
        <v>0</v>
      </c>
      <c r="BJ225" s="15" t="s">
        <v>128</v>
      </c>
      <c r="BK225" s="143">
        <f>ROUND(I225*H225,2)</f>
        <v>0</v>
      </c>
      <c r="BL225" s="15" t="s">
        <v>127</v>
      </c>
      <c r="BM225" s="142" t="s">
        <v>301</v>
      </c>
    </row>
    <row r="226" spans="2:65" s="13" customFormat="1">
      <c r="B226" s="151"/>
      <c r="D226" s="145" t="s">
        <v>130</v>
      </c>
      <c r="E226" s="152" t="s">
        <v>1</v>
      </c>
      <c r="F226" s="153" t="s">
        <v>302</v>
      </c>
      <c r="H226" s="152" t="s">
        <v>1</v>
      </c>
      <c r="L226" s="151"/>
      <c r="M226" s="154"/>
      <c r="T226" s="155"/>
      <c r="AT226" s="152" t="s">
        <v>130</v>
      </c>
      <c r="AU226" s="152" t="s">
        <v>128</v>
      </c>
      <c r="AV226" s="13" t="s">
        <v>81</v>
      </c>
      <c r="AW226" s="13" t="s">
        <v>30</v>
      </c>
      <c r="AX226" s="13" t="s">
        <v>73</v>
      </c>
      <c r="AY226" s="152" t="s">
        <v>121</v>
      </c>
    </row>
    <row r="227" spans="2:65" s="12" customFormat="1">
      <c r="B227" s="144"/>
      <c r="D227" s="145" t="s">
        <v>130</v>
      </c>
      <c r="E227" s="146" t="s">
        <v>1</v>
      </c>
      <c r="F227" s="147" t="s">
        <v>303</v>
      </c>
      <c r="H227" s="148">
        <v>7.7</v>
      </c>
      <c r="L227" s="144"/>
      <c r="M227" s="149"/>
      <c r="T227" s="150"/>
      <c r="AT227" s="146" t="s">
        <v>130</v>
      </c>
      <c r="AU227" s="146" t="s">
        <v>128</v>
      </c>
      <c r="AV227" s="12" t="s">
        <v>128</v>
      </c>
      <c r="AW227" s="12" t="s">
        <v>30</v>
      </c>
      <c r="AX227" s="12" t="s">
        <v>73</v>
      </c>
      <c r="AY227" s="146" t="s">
        <v>121</v>
      </c>
    </row>
    <row r="228" spans="2:65" s="1" customFormat="1" ht="22.15" customHeight="1">
      <c r="B228" s="130"/>
      <c r="C228" s="131" t="s">
        <v>304</v>
      </c>
      <c r="D228" s="131" t="s">
        <v>123</v>
      </c>
      <c r="E228" s="132" t="s">
        <v>305</v>
      </c>
      <c r="F228" s="133" t="s">
        <v>306</v>
      </c>
      <c r="G228" s="134" t="s">
        <v>202</v>
      </c>
      <c r="H228" s="135">
        <v>30.21</v>
      </c>
      <c r="I228" s="136"/>
      <c r="J228" s="136"/>
      <c r="K228" s="137"/>
      <c r="L228" s="28"/>
      <c r="M228" s="138" t="s">
        <v>1</v>
      </c>
      <c r="N228" s="139" t="s">
        <v>39</v>
      </c>
      <c r="O228" s="140">
        <v>0.23599999999999999</v>
      </c>
      <c r="P228" s="140">
        <f>O228*H228</f>
        <v>7.1295599999999997</v>
      </c>
      <c r="Q228" s="140">
        <v>4.6000000000000001E-4</v>
      </c>
      <c r="R228" s="140">
        <f>Q228*H228</f>
        <v>1.38966E-2</v>
      </c>
      <c r="S228" s="140">
        <v>0</v>
      </c>
      <c r="T228" s="141">
        <f>S228*H228</f>
        <v>0</v>
      </c>
      <c r="AR228" s="142" t="s">
        <v>127</v>
      </c>
      <c r="AT228" s="142" t="s">
        <v>123</v>
      </c>
      <c r="AU228" s="142" t="s">
        <v>128</v>
      </c>
      <c r="AY228" s="15" t="s">
        <v>121</v>
      </c>
      <c r="BE228" s="143">
        <f>IF(N228="základná",J228,0)</f>
        <v>0</v>
      </c>
      <c r="BF228" s="143">
        <f>IF(N228="znížená",J228,0)</f>
        <v>0</v>
      </c>
      <c r="BG228" s="143">
        <f>IF(N228="zákl. prenesená",J228,0)</f>
        <v>0</v>
      </c>
      <c r="BH228" s="143">
        <f>IF(N228="zníž. prenesená",J228,0)</f>
        <v>0</v>
      </c>
      <c r="BI228" s="143">
        <f>IF(N228="nulová",J228,0)</f>
        <v>0</v>
      </c>
      <c r="BJ228" s="15" t="s">
        <v>128</v>
      </c>
      <c r="BK228" s="143">
        <f>ROUND(I228*H228,2)</f>
        <v>0</v>
      </c>
      <c r="BL228" s="15" t="s">
        <v>127</v>
      </c>
      <c r="BM228" s="142" t="s">
        <v>307</v>
      </c>
    </row>
    <row r="229" spans="2:65" s="13" customFormat="1">
      <c r="B229" s="151"/>
      <c r="D229" s="145" t="s">
        <v>130</v>
      </c>
      <c r="E229" s="152" t="s">
        <v>1</v>
      </c>
      <c r="F229" s="153" t="s">
        <v>308</v>
      </c>
      <c r="H229" s="152" t="s">
        <v>1</v>
      </c>
      <c r="L229" s="151"/>
      <c r="M229" s="154"/>
      <c r="T229" s="155"/>
      <c r="AT229" s="152" t="s">
        <v>130</v>
      </c>
      <c r="AU229" s="152" t="s">
        <v>128</v>
      </c>
      <c r="AV229" s="13" t="s">
        <v>81</v>
      </c>
      <c r="AW229" s="13" t="s">
        <v>30</v>
      </c>
      <c r="AX229" s="13" t="s">
        <v>73</v>
      </c>
      <c r="AY229" s="152" t="s">
        <v>121</v>
      </c>
    </row>
    <row r="230" spans="2:65" s="12" customFormat="1">
      <c r="B230" s="144"/>
      <c r="D230" s="145" t="s">
        <v>130</v>
      </c>
      <c r="E230" s="146" t="s">
        <v>1</v>
      </c>
      <c r="F230" s="147" t="s">
        <v>309</v>
      </c>
      <c r="H230" s="148">
        <v>30.21</v>
      </c>
      <c r="L230" s="144"/>
      <c r="M230" s="149"/>
      <c r="T230" s="150"/>
      <c r="AT230" s="146" t="s">
        <v>130</v>
      </c>
      <c r="AU230" s="146" t="s">
        <v>128</v>
      </c>
      <c r="AV230" s="12" t="s">
        <v>128</v>
      </c>
      <c r="AW230" s="12" t="s">
        <v>30</v>
      </c>
      <c r="AX230" s="12" t="s">
        <v>73</v>
      </c>
      <c r="AY230" s="146" t="s">
        <v>121</v>
      </c>
    </row>
    <row r="231" spans="2:65" s="1" customFormat="1" ht="34.9" customHeight="1">
      <c r="B231" s="130"/>
      <c r="C231" s="131" t="s">
        <v>310</v>
      </c>
      <c r="D231" s="131" t="s">
        <v>123</v>
      </c>
      <c r="E231" s="132" t="s">
        <v>311</v>
      </c>
      <c r="F231" s="133" t="s">
        <v>312</v>
      </c>
      <c r="G231" s="134" t="s">
        <v>138</v>
      </c>
      <c r="H231" s="135">
        <v>42.505000000000003</v>
      </c>
      <c r="I231" s="136"/>
      <c r="J231" s="136"/>
      <c r="K231" s="137"/>
      <c r="L231" s="28"/>
      <c r="M231" s="138" t="s">
        <v>1</v>
      </c>
      <c r="N231" s="139" t="s">
        <v>39</v>
      </c>
      <c r="O231" s="140">
        <v>1.744</v>
      </c>
      <c r="P231" s="140">
        <f>O231*H231</f>
        <v>74.128720000000001</v>
      </c>
      <c r="Q231" s="140">
        <v>0</v>
      </c>
      <c r="R231" s="140">
        <f>Q231*H231</f>
        <v>0</v>
      </c>
      <c r="S231" s="140">
        <v>2.3849999999999998</v>
      </c>
      <c r="T231" s="141">
        <f>S231*H231</f>
        <v>101.374425</v>
      </c>
      <c r="AR231" s="142" t="s">
        <v>127</v>
      </c>
      <c r="AT231" s="142" t="s">
        <v>123</v>
      </c>
      <c r="AU231" s="142" t="s">
        <v>128</v>
      </c>
      <c r="AY231" s="15" t="s">
        <v>121</v>
      </c>
      <c r="BE231" s="143">
        <f>IF(N231="základná",J231,0)</f>
        <v>0</v>
      </c>
      <c r="BF231" s="143">
        <f>IF(N231="znížená",J231,0)</f>
        <v>0</v>
      </c>
      <c r="BG231" s="143">
        <f>IF(N231="zákl. prenesená",J231,0)</f>
        <v>0</v>
      </c>
      <c r="BH231" s="143">
        <f>IF(N231="zníž. prenesená",J231,0)</f>
        <v>0</v>
      </c>
      <c r="BI231" s="143">
        <f>IF(N231="nulová",J231,0)</f>
        <v>0</v>
      </c>
      <c r="BJ231" s="15" t="s">
        <v>128</v>
      </c>
      <c r="BK231" s="143">
        <f>ROUND(I231*H231,2)</f>
        <v>0</v>
      </c>
      <c r="BL231" s="15" t="s">
        <v>127</v>
      </c>
      <c r="BM231" s="142" t="s">
        <v>313</v>
      </c>
    </row>
    <row r="232" spans="2:65" s="13" customFormat="1" ht="22.5">
      <c r="B232" s="151"/>
      <c r="D232" s="145" t="s">
        <v>130</v>
      </c>
      <c r="E232" s="152" t="s">
        <v>1</v>
      </c>
      <c r="F232" s="153" t="s">
        <v>314</v>
      </c>
      <c r="H232" s="152" t="s">
        <v>1</v>
      </c>
      <c r="L232" s="151"/>
      <c r="M232" s="154"/>
      <c r="T232" s="155"/>
      <c r="AT232" s="152" t="s">
        <v>130</v>
      </c>
      <c r="AU232" s="152" t="s">
        <v>128</v>
      </c>
      <c r="AV232" s="13" t="s">
        <v>81</v>
      </c>
      <c r="AW232" s="13" t="s">
        <v>30</v>
      </c>
      <c r="AX232" s="13" t="s">
        <v>73</v>
      </c>
      <c r="AY232" s="152" t="s">
        <v>121</v>
      </c>
    </row>
    <row r="233" spans="2:65" s="12" customFormat="1">
      <c r="B233" s="144"/>
      <c r="D233" s="145" t="s">
        <v>130</v>
      </c>
      <c r="E233" s="146" t="s">
        <v>1</v>
      </c>
      <c r="F233" s="147" t="s">
        <v>249</v>
      </c>
      <c r="H233" s="148">
        <v>42.505000000000003</v>
      </c>
      <c r="L233" s="144"/>
      <c r="M233" s="149"/>
      <c r="T233" s="150"/>
      <c r="AT233" s="146" t="s">
        <v>130</v>
      </c>
      <c r="AU233" s="146" t="s">
        <v>128</v>
      </c>
      <c r="AV233" s="12" t="s">
        <v>128</v>
      </c>
      <c r="AW233" s="12" t="s">
        <v>30</v>
      </c>
      <c r="AX233" s="12" t="s">
        <v>73</v>
      </c>
      <c r="AY233" s="146" t="s">
        <v>121</v>
      </c>
    </row>
    <row r="234" spans="2:65" s="1" customFormat="1" ht="22.15" customHeight="1">
      <c r="B234" s="130"/>
      <c r="C234" s="131" t="s">
        <v>315</v>
      </c>
      <c r="D234" s="131" t="s">
        <v>123</v>
      </c>
      <c r="E234" s="132" t="s">
        <v>316</v>
      </c>
      <c r="F234" s="133" t="s">
        <v>317</v>
      </c>
      <c r="G234" s="134" t="s">
        <v>202</v>
      </c>
      <c r="H234" s="135">
        <v>112.64</v>
      </c>
      <c r="I234" s="136"/>
      <c r="J234" s="136"/>
      <c r="K234" s="137"/>
      <c r="L234" s="28"/>
      <c r="M234" s="138" t="s">
        <v>1</v>
      </c>
      <c r="N234" s="139" t="s">
        <v>39</v>
      </c>
      <c r="O234" s="140">
        <v>1.599</v>
      </c>
      <c r="P234" s="140">
        <f>O234*H234</f>
        <v>180.11135999999999</v>
      </c>
      <c r="Q234" s="140">
        <v>0</v>
      </c>
      <c r="R234" s="140">
        <f>Q234*H234</f>
        <v>0</v>
      </c>
      <c r="S234" s="140">
        <v>2.5000000000000001E-2</v>
      </c>
      <c r="T234" s="141">
        <f>S234*H234</f>
        <v>2.8160000000000003</v>
      </c>
      <c r="AR234" s="142" t="s">
        <v>127</v>
      </c>
      <c r="AT234" s="142" t="s">
        <v>123</v>
      </c>
      <c r="AU234" s="142" t="s">
        <v>128</v>
      </c>
      <c r="AY234" s="15" t="s">
        <v>121</v>
      </c>
      <c r="BE234" s="143">
        <f>IF(N234="základná",J234,0)</f>
        <v>0</v>
      </c>
      <c r="BF234" s="143">
        <f>IF(N234="znížená",J234,0)</f>
        <v>0</v>
      </c>
      <c r="BG234" s="143">
        <f>IF(N234="zákl. prenesená",J234,0)</f>
        <v>0</v>
      </c>
      <c r="BH234" s="143">
        <f>IF(N234="zníž. prenesená",J234,0)</f>
        <v>0</v>
      </c>
      <c r="BI234" s="143">
        <f>IF(N234="nulová",J234,0)</f>
        <v>0</v>
      </c>
      <c r="BJ234" s="15" t="s">
        <v>128</v>
      </c>
      <c r="BK234" s="143">
        <f>ROUND(I234*H234,2)</f>
        <v>0</v>
      </c>
      <c r="BL234" s="15" t="s">
        <v>127</v>
      </c>
      <c r="BM234" s="142" t="s">
        <v>318</v>
      </c>
    </row>
    <row r="235" spans="2:65" s="13" customFormat="1" ht="22.5">
      <c r="B235" s="151"/>
      <c r="D235" s="145" t="s">
        <v>130</v>
      </c>
      <c r="E235" s="152" t="s">
        <v>1</v>
      </c>
      <c r="F235" s="153" t="s">
        <v>319</v>
      </c>
      <c r="H235" s="152" t="s">
        <v>1</v>
      </c>
      <c r="L235" s="151"/>
      <c r="M235" s="154"/>
      <c r="T235" s="155"/>
      <c r="AT235" s="152" t="s">
        <v>130</v>
      </c>
      <c r="AU235" s="152" t="s">
        <v>128</v>
      </c>
      <c r="AV235" s="13" t="s">
        <v>81</v>
      </c>
      <c r="AW235" s="13" t="s">
        <v>30</v>
      </c>
      <c r="AX235" s="13" t="s">
        <v>73</v>
      </c>
      <c r="AY235" s="152" t="s">
        <v>121</v>
      </c>
    </row>
    <row r="236" spans="2:65" s="12" customFormat="1">
      <c r="B236" s="144"/>
      <c r="D236" s="145" t="s">
        <v>130</v>
      </c>
      <c r="E236" s="146" t="s">
        <v>1</v>
      </c>
      <c r="F236" s="147" t="s">
        <v>297</v>
      </c>
      <c r="H236" s="148">
        <v>112.64</v>
      </c>
      <c r="L236" s="144"/>
      <c r="M236" s="149"/>
      <c r="T236" s="150"/>
      <c r="AT236" s="146" t="s">
        <v>130</v>
      </c>
      <c r="AU236" s="146" t="s">
        <v>128</v>
      </c>
      <c r="AV236" s="12" t="s">
        <v>128</v>
      </c>
      <c r="AW236" s="12" t="s">
        <v>30</v>
      </c>
      <c r="AX236" s="12" t="s">
        <v>73</v>
      </c>
      <c r="AY236" s="146" t="s">
        <v>121</v>
      </c>
    </row>
    <row r="237" spans="2:65" s="1" customFormat="1" ht="30" customHeight="1">
      <c r="B237" s="130"/>
      <c r="C237" s="131" t="s">
        <v>320</v>
      </c>
      <c r="D237" s="131" t="s">
        <v>123</v>
      </c>
      <c r="E237" s="132" t="s">
        <v>321</v>
      </c>
      <c r="F237" s="133" t="s">
        <v>322</v>
      </c>
      <c r="G237" s="134" t="s">
        <v>202</v>
      </c>
      <c r="H237" s="135">
        <v>211.96799999999999</v>
      </c>
      <c r="I237" s="136"/>
      <c r="J237" s="136"/>
      <c r="K237" s="137"/>
      <c r="L237" s="28"/>
      <c r="M237" s="138" t="s">
        <v>1</v>
      </c>
      <c r="N237" s="139" t="s">
        <v>39</v>
      </c>
      <c r="O237" s="140">
        <v>0.57808999999999999</v>
      </c>
      <c r="P237" s="140">
        <f>O237*H237</f>
        <v>122.53658111999999</v>
      </c>
      <c r="Q237" s="140">
        <v>8.4480000000000004E-5</v>
      </c>
      <c r="R237" s="140">
        <f>Q237*H237</f>
        <v>1.7907056639999998E-2</v>
      </c>
      <c r="S237" s="140">
        <v>1.7999999999999999E-2</v>
      </c>
      <c r="T237" s="141">
        <f>S237*H237</f>
        <v>3.8154239999999997</v>
      </c>
      <c r="AR237" s="142" t="s">
        <v>127</v>
      </c>
      <c r="AT237" s="142" t="s">
        <v>123</v>
      </c>
      <c r="AU237" s="142" t="s">
        <v>128</v>
      </c>
      <c r="AY237" s="15" t="s">
        <v>121</v>
      </c>
      <c r="BE237" s="143">
        <f>IF(N237="základná",J237,0)</f>
        <v>0</v>
      </c>
      <c r="BF237" s="143">
        <f>IF(N237="znížená",J237,0)</f>
        <v>0</v>
      </c>
      <c r="BG237" s="143">
        <f>IF(N237="zákl. prenesená",J237,0)</f>
        <v>0</v>
      </c>
      <c r="BH237" s="143">
        <f>IF(N237="zníž. prenesená",J237,0)</f>
        <v>0</v>
      </c>
      <c r="BI237" s="143">
        <f>IF(N237="nulová",J237,0)</f>
        <v>0</v>
      </c>
      <c r="BJ237" s="15" t="s">
        <v>128</v>
      </c>
      <c r="BK237" s="143">
        <f>ROUND(I237*H237,2)</f>
        <v>0</v>
      </c>
      <c r="BL237" s="15" t="s">
        <v>127</v>
      </c>
      <c r="BM237" s="142" t="s">
        <v>323</v>
      </c>
    </row>
    <row r="238" spans="2:65" s="11" customFormat="1" ht="22.9" customHeight="1">
      <c r="B238" s="119"/>
      <c r="D238" s="120" t="s">
        <v>72</v>
      </c>
      <c r="E238" s="128" t="s">
        <v>324</v>
      </c>
      <c r="F238" s="128" t="s">
        <v>325</v>
      </c>
      <c r="J238" s="129"/>
      <c r="L238" s="119"/>
      <c r="M238" s="123"/>
      <c r="P238" s="124">
        <f>P239</f>
        <v>70.000000000000071</v>
      </c>
      <c r="R238" s="124">
        <f>R239</f>
        <v>0</v>
      </c>
      <c r="T238" s="125">
        <f>T239</f>
        <v>0</v>
      </c>
      <c r="AR238" s="120" t="s">
        <v>81</v>
      </c>
      <c r="AT238" s="126" t="s">
        <v>72</v>
      </c>
      <c r="AU238" s="126" t="s">
        <v>81</v>
      </c>
      <c r="AY238" s="120" t="s">
        <v>121</v>
      </c>
      <c r="BK238" s="127">
        <f>BK239</f>
        <v>0</v>
      </c>
    </row>
    <row r="239" spans="2:65" s="1" customFormat="1" ht="22.15" customHeight="1">
      <c r="B239" s="130"/>
      <c r="C239" s="131" t="s">
        <v>326</v>
      </c>
      <c r="D239" s="131" t="s">
        <v>123</v>
      </c>
      <c r="E239" s="132" t="s">
        <v>327</v>
      </c>
      <c r="F239" s="133" t="s">
        <v>328</v>
      </c>
      <c r="G239" s="134" t="s">
        <v>173</v>
      </c>
      <c r="H239" s="135">
        <v>227.458</v>
      </c>
      <c r="I239" s="136"/>
      <c r="J239" s="136"/>
      <c r="K239" s="137"/>
      <c r="L239" s="28"/>
      <c r="M239" s="138" t="s">
        <v>1</v>
      </c>
      <c r="N239" s="139" t="s">
        <v>39</v>
      </c>
      <c r="O239" s="140">
        <v>0.30774912291500001</v>
      </c>
      <c r="P239" s="140">
        <f>O239*H239</f>
        <v>70.000000000000071</v>
      </c>
      <c r="Q239" s="140">
        <v>0</v>
      </c>
      <c r="R239" s="140">
        <f>Q239*H239</f>
        <v>0</v>
      </c>
      <c r="S239" s="140">
        <v>0</v>
      </c>
      <c r="T239" s="141">
        <f>S239*H239</f>
        <v>0</v>
      </c>
      <c r="AR239" s="142" t="s">
        <v>127</v>
      </c>
      <c r="AT239" s="142" t="s">
        <v>123</v>
      </c>
      <c r="AU239" s="142" t="s">
        <v>128</v>
      </c>
      <c r="AY239" s="15" t="s">
        <v>121</v>
      </c>
      <c r="BE239" s="143">
        <f>IF(N239="základná",J239,0)</f>
        <v>0</v>
      </c>
      <c r="BF239" s="143">
        <f>IF(N239="znížená",J239,0)</f>
        <v>0</v>
      </c>
      <c r="BG239" s="143">
        <f>IF(N239="zákl. prenesená",J239,0)</f>
        <v>0</v>
      </c>
      <c r="BH239" s="143">
        <f>IF(N239="zníž. prenesená",J239,0)</f>
        <v>0</v>
      </c>
      <c r="BI239" s="143">
        <f>IF(N239="nulová",J239,0)</f>
        <v>0</v>
      </c>
      <c r="BJ239" s="15" t="s">
        <v>128</v>
      </c>
      <c r="BK239" s="143">
        <f>ROUND(I239*H239,2)</f>
        <v>0</v>
      </c>
      <c r="BL239" s="15" t="s">
        <v>127</v>
      </c>
      <c r="BM239" s="142" t="s">
        <v>329</v>
      </c>
    </row>
    <row r="240" spans="2:65" s="11" customFormat="1" ht="25.9" customHeight="1">
      <c r="B240" s="119"/>
      <c r="D240" s="120" t="s">
        <v>72</v>
      </c>
      <c r="E240" s="121" t="s">
        <v>330</v>
      </c>
      <c r="F240" s="121" t="s">
        <v>331</v>
      </c>
      <c r="J240" s="122"/>
      <c r="L240" s="119"/>
      <c r="M240" s="123"/>
      <c r="P240" s="124">
        <f>P241+P253+P260</f>
        <v>618.7895249999998</v>
      </c>
      <c r="R240" s="124">
        <f>R241+R253+R260</f>
        <v>24.275311967299995</v>
      </c>
      <c r="T240" s="125">
        <f>T241+T253+T260</f>
        <v>0</v>
      </c>
      <c r="AR240" s="120" t="s">
        <v>128</v>
      </c>
      <c r="AT240" s="126" t="s">
        <v>72</v>
      </c>
      <c r="AU240" s="126" t="s">
        <v>73</v>
      </c>
      <c r="AY240" s="120" t="s">
        <v>121</v>
      </c>
      <c r="BK240" s="127">
        <f>BK241+BK253+BK260</f>
        <v>0</v>
      </c>
    </row>
    <row r="241" spans="2:65" s="11" customFormat="1" ht="22.9" customHeight="1">
      <c r="B241" s="119"/>
      <c r="D241" s="120" t="s">
        <v>72</v>
      </c>
      <c r="E241" s="128" t="s">
        <v>332</v>
      </c>
      <c r="F241" s="128" t="s">
        <v>333</v>
      </c>
      <c r="J241" s="129"/>
      <c r="L241" s="119"/>
      <c r="M241" s="123"/>
      <c r="P241" s="124">
        <f>SUM(P242:P252)</f>
        <v>2.7182770000000001</v>
      </c>
      <c r="R241" s="124">
        <f>SUM(R242:R252)</f>
        <v>0.10100000000000001</v>
      </c>
      <c r="T241" s="125">
        <f>SUM(T242:T252)</f>
        <v>0</v>
      </c>
      <c r="AR241" s="120" t="s">
        <v>128</v>
      </c>
      <c r="AT241" s="126" t="s">
        <v>72</v>
      </c>
      <c r="AU241" s="126" t="s">
        <v>81</v>
      </c>
      <c r="AY241" s="120" t="s">
        <v>121</v>
      </c>
      <c r="BK241" s="127">
        <f>SUM(BK242:BK252)</f>
        <v>0</v>
      </c>
    </row>
    <row r="242" spans="2:65" s="1" customFormat="1" ht="22.15" customHeight="1">
      <c r="B242" s="130"/>
      <c r="C242" s="131" t="s">
        <v>334</v>
      </c>
      <c r="D242" s="131" t="s">
        <v>123</v>
      </c>
      <c r="E242" s="132" t="s">
        <v>335</v>
      </c>
      <c r="F242" s="133" t="s">
        <v>336</v>
      </c>
      <c r="G242" s="134" t="s">
        <v>126</v>
      </c>
      <c r="H242" s="135">
        <v>49.207999999999998</v>
      </c>
      <c r="I242" s="136"/>
      <c r="J242" s="136"/>
      <c r="K242" s="137"/>
      <c r="L242" s="28"/>
      <c r="M242" s="138" t="s">
        <v>1</v>
      </c>
      <c r="N242" s="139" t="s">
        <v>39</v>
      </c>
      <c r="O242" s="140">
        <v>1.6E-2</v>
      </c>
      <c r="P242" s="140">
        <f>O242*H242</f>
        <v>0.78732800000000003</v>
      </c>
      <c r="Q242" s="140">
        <v>0</v>
      </c>
      <c r="R242" s="140">
        <f>Q242*H242</f>
        <v>0</v>
      </c>
      <c r="S242" s="140">
        <v>0</v>
      </c>
      <c r="T242" s="141">
        <f>S242*H242</f>
        <v>0</v>
      </c>
      <c r="AR242" s="142" t="s">
        <v>211</v>
      </c>
      <c r="AT242" s="142" t="s">
        <v>123</v>
      </c>
      <c r="AU242" s="142" t="s">
        <v>128</v>
      </c>
      <c r="AY242" s="15" t="s">
        <v>121</v>
      </c>
      <c r="BE242" s="143">
        <f>IF(N242="základná",J242,0)</f>
        <v>0</v>
      </c>
      <c r="BF242" s="143">
        <f>IF(N242="znížená",J242,0)</f>
        <v>0</v>
      </c>
      <c r="BG242" s="143">
        <f>IF(N242="zákl. prenesená",J242,0)</f>
        <v>0</v>
      </c>
      <c r="BH242" s="143">
        <f>IF(N242="zníž. prenesená",J242,0)</f>
        <v>0</v>
      </c>
      <c r="BI242" s="143">
        <f>IF(N242="nulová",J242,0)</f>
        <v>0</v>
      </c>
      <c r="BJ242" s="15" t="s">
        <v>128</v>
      </c>
      <c r="BK242" s="143">
        <f>ROUND(I242*H242,2)</f>
        <v>0</v>
      </c>
      <c r="BL242" s="15" t="s">
        <v>211</v>
      </c>
      <c r="BM242" s="142" t="s">
        <v>337</v>
      </c>
    </row>
    <row r="243" spans="2:65" s="13" customFormat="1" ht="22.5">
      <c r="B243" s="151"/>
      <c r="D243" s="145" t="s">
        <v>130</v>
      </c>
      <c r="E243" s="152" t="s">
        <v>1</v>
      </c>
      <c r="F243" s="153" t="s">
        <v>338</v>
      </c>
      <c r="H243" s="152" t="s">
        <v>1</v>
      </c>
      <c r="L243" s="151"/>
      <c r="M243" s="154"/>
      <c r="T243" s="155"/>
      <c r="AT243" s="152" t="s">
        <v>130</v>
      </c>
      <c r="AU243" s="152" t="s">
        <v>128</v>
      </c>
      <c r="AV243" s="13" t="s">
        <v>81</v>
      </c>
      <c r="AW243" s="13" t="s">
        <v>30</v>
      </c>
      <c r="AX243" s="13" t="s">
        <v>73</v>
      </c>
      <c r="AY243" s="152" t="s">
        <v>121</v>
      </c>
    </row>
    <row r="244" spans="2:65" s="12" customFormat="1">
      <c r="B244" s="144"/>
      <c r="D244" s="145" t="s">
        <v>130</v>
      </c>
      <c r="E244" s="146" t="s">
        <v>1</v>
      </c>
      <c r="F244" s="147" t="s">
        <v>339</v>
      </c>
      <c r="H244" s="148">
        <v>49.207999999999998</v>
      </c>
      <c r="L244" s="144"/>
      <c r="M244" s="149"/>
      <c r="T244" s="150"/>
      <c r="AT244" s="146" t="s">
        <v>130</v>
      </c>
      <c r="AU244" s="146" t="s">
        <v>128</v>
      </c>
      <c r="AV244" s="12" t="s">
        <v>128</v>
      </c>
      <c r="AW244" s="12" t="s">
        <v>30</v>
      </c>
      <c r="AX244" s="12" t="s">
        <v>73</v>
      </c>
      <c r="AY244" s="146" t="s">
        <v>121</v>
      </c>
    </row>
    <row r="245" spans="2:65" s="1" customFormat="1" ht="14.45" customHeight="1">
      <c r="B245" s="130"/>
      <c r="C245" s="156" t="s">
        <v>340</v>
      </c>
      <c r="D245" s="156" t="s">
        <v>186</v>
      </c>
      <c r="E245" s="157" t="s">
        <v>341</v>
      </c>
      <c r="F245" s="158" t="s">
        <v>342</v>
      </c>
      <c r="G245" s="159" t="s">
        <v>173</v>
      </c>
      <c r="H245" s="160">
        <v>1.7000000000000001E-2</v>
      </c>
      <c r="I245" s="161"/>
      <c r="J245" s="161"/>
      <c r="K245" s="162"/>
      <c r="L245" s="163"/>
      <c r="M245" s="164" t="s">
        <v>1</v>
      </c>
      <c r="N245" s="165" t="s">
        <v>39</v>
      </c>
      <c r="O245" s="140">
        <v>0</v>
      </c>
      <c r="P245" s="140">
        <f>O245*H245</f>
        <v>0</v>
      </c>
      <c r="Q245" s="140">
        <v>1</v>
      </c>
      <c r="R245" s="140">
        <f>Q245*H245</f>
        <v>1.7000000000000001E-2</v>
      </c>
      <c r="S245" s="140">
        <v>0</v>
      </c>
      <c r="T245" s="141">
        <f>S245*H245</f>
        <v>0</v>
      </c>
      <c r="AR245" s="142" t="s">
        <v>310</v>
      </c>
      <c r="AT245" s="142" t="s">
        <v>186</v>
      </c>
      <c r="AU245" s="142" t="s">
        <v>128</v>
      </c>
      <c r="AY245" s="15" t="s">
        <v>121</v>
      </c>
      <c r="BE245" s="143">
        <f>IF(N245="základná",J245,0)</f>
        <v>0</v>
      </c>
      <c r="BF245" s="143">
        <f>IF(N245="znížená",J245,0)</f>
        <v>0</v>
      </c>
      <c r="BG245" s="143">
        <f>IF(N245="zákl. prenesená",J245,0)</f>
        <v>0</v>
      </c>
      <c r="BH245" s="143">
        <f>IF(N245="zníž. prenesená",J245,0)</f>
        <v>0</v>
      </c>
      <c r="BI245" s="143">
        <f>IF(N245="nulová",J245,0)</f>
        <v>0</v>
      </c>
      <c r="BJ245" s="15" t="s">
        <v>128</v>
      </c>
      <c r="BK245" s="143">
        <f>ROUND(I245*H245,2)</f>
        <v>0</v>
      </c>
      <c r="BL245" s="15" t="s">
        <v>211</v>
      </c>
      <c r="BM245" s="142" t="s">
        <v>343</v>
      </c>
    </row>
    <row r="246" spans="2:65" s="12" customFormat="1">
      <c r="B246" s="144"/>
      <c r="D246" s="145" t="s">
        <v>130</v>
      </c>
      <c r="F246" s="147" t="s">
        <v>344</v>
      </c>
      <c r="H246" s="148">
        <v>1.7000000000000001E-2</v>
      </c>
      <c r="L246" s="144"/>
      <c r="M246" s="149"/>
      <c r="T246" s="150"/>
      <c r="AT246" s="146" t="s">
        <v>130</v>
      </c>
      <c r="AU246" s="146" t="s">
        <v>128</v>
      </c>
      <c r="AV246" s="12" t="s">
        <v>128</v>
      </c>
      <c r="AW246" s="12" t="s">
        <v>3</v>
      </c>
      <c r="AX246" s="12" t="s">
        <v>81</v>
      </c>
      <c r="AY246" s="146" t="s">
        <v>121</v>
      </c>
    </row>
    <row r="247" spans="2:65" s="1" customFormat="1" ht="22.15" customHeight="1">
      <c r="B247" s="130"/>
      <c r="C247" s="131" t="s">
        <v>345</v>
      </c>
      <c r="D247" s="131" t="s">
        <v>123</v>
      </c>
      <c r="E247" s="132" t="s">
        <v>346</v>
      </c>
      <c r="F247" s="133" t="s">
        <v>347</v>
      </c>
      <c r="G247" s="134" t="s">
        <v>126</v>
      </c>
      <c r="H247" s="135">
        <v>98.415000000000006</v>
      </c>
      <c r="I247" s="136"/>
      <c r="J247" s="136"/>
      <c r="K247" s="137"/>
      <c r="L247" s="28"/>
      <c r="M247" s="138" t="s">
        <v>1</v>
      </c>
      <c r="N247" s="139" t="s">
        <v>39</v>
      </c>
      <c r="O247" s="140">
        <v>1.7999999999999999E-2</v>
      </c>
      <c r="P247" s="140">
        <f>O247*H247</f>
        <v>1.7714699999999999</v>
      </c>
      <c r="Q247" s="140">
        <v>0</v>
      </c>
      <c r="R247" s="140">
        <f>Q247*H247</f>
        <v>0</v>
      </c>
      <c r="S247" s="140">
        <v>0</v>
      </c>
      <c r="T247" s="141">
        <f>S247*H247</f>
        <v>0</v>
      </c>
      <c r="AR247" s="142" t="s">
        <v>211</v>
      </c>
      <c r="AT247" s="142" t="s">
        <v>123</v>
      </c>
      <c r="AU247" s="142" t="s">
        <v>128</v>
      </c>
      <c r="AY247" s="15" t="s">
        <v>121</v>
      </c>
      <c r="BE247" s="143">
        <f>IF(N247="základná",J247,0)</f>
        <v>0</v>
      </c>
      <c r="BF247" s="143">
        <f>IF(N247="znížená",J247,0)</f>
        <v>0</v>
      </c>
      <c r="BG247" s="143">
        <f>IF(N247="zákl. prenesená",J247,0)</f>
        <v>0</v>
      </c>
      <c r="BH247" s="143">
        <f>IF(N247="zníž. prenesená",J247,0)</f>
        <v>0</v>
      </c>
      <c r="BI247" s="143">
        <f>IF(N247="nulová",J247,0)</f>
        <v>0</v>
      </c>
      <c r="BJ247" s="15" t="s">
        <v>128</v>
      </c>
      <c r="BK247" s="143">
        <f>ROUND(I247*H247,2)</f>
        <v>0</v>
      </c>
      <c r="BL247" s="15" t="s">
        <v>211</v>
      </c>
      <c r="BM247" s="142" t="s">
        <v>348</v>
      </c>
    </row>
    <row r="248" spans="2:65" s="13" customFormat="1" ht="22.5">
      <c r="B248" s="151"/>
      <c r="D248" s="145" t="s">
        <v>130</v>
      </c>
      <c r="E248" s="152" t="s">
        <v>1</v>
      </c>
      <c r="F248" s="153" t="s">
        <v>338</v>
      </c>
      <c r="H248" s="152" t="s">
        <v>1</v>
      </c>
      <c r="L248" s="151"/>
      <c r="M248" s="154"/>
      <c r="T248" s="155"/>
      <c r="AT248" s="152" t="s">
        <v>130</v>
      </c>
      <c r="AU248" s="152" t="s">
        <v>128</v>
      </c>
      <c r="AV248" s="13" t="s">
        <v>81</v>
      </c>
      <c r="AW248" s="13" t="s">
        <v>30</v>
      </c>
      <c r="AX248" s="13" t="s">
        <v>73</v>
      </c>
      <c r="AY248" s="152" t="s">
        <v>121</v>
      </c>
    </row>
    <row r="249" spans="2:65" s="12" customFormat="1">
      <c r="B249" s="144"/>
      <c r="D249" s="145" t="s">
        <v>130</v>
      </c>
      <c r="E249" s="146" t="s">
        <v>1</v>
      </c>
      <c r="F249" s="147" t="s">
        <v>349</v>
      </c>
      <c r="H249" s="148">
        <v>98.415000000000006</v>
      </c>
      <c r="L249" s="144"/>
      <c r="M249" s="149"/>
      <c r="T249" s="150"/>
      <c r="AT249" s="146" t="s">
        <v>130</v>
      </c>
      <c r="AU249" s="146" t="s">
        <v>128</v>
      </c>
      <c r="AV249" s="12" t="s">
        <v>128</v>
      </c>
      <c r="AW249" s="12" t="s">
        <v>30</v>
      </c>
      <c r="AX249" s="12" t="s">
        <v>73</v>
      </c>
      <c r="AY249" s="146" t="s">
        <v>121</v>
      </c>
    </row>
    <row r="250" spans="2:65" s="1" customFormat="1" ht="14.45" customHeight="1">
      <c r="B250" s="130"/>
      <c r="C250" s="156" t="s">
        <v>350</v>
      </c>
      <c r="D250" s="156" t="s">
        <v>186</v>
      </c>
      <c r="E250" s="157" t="s">
        <v>351</v>
      </c>
      <c r="F250" s="158" t="s">
        <v>352</v>
      </c>
      <c r="G250" s="159" t="s">
        <v>173</v>
      </c>
      <c r="H250" s="160">
        <v>8.4000000000000005E-2</v>
      </c>
      <c r="I250" s="161"/>
      <c r="J250" s="161"/>
      <c r="K250" s="162"/>
      <c r="L250" s="163"/>
      <c r="M250" s="164" t="s">
        <v>1</v>
      </c>
      <c r="N250" s="165" t="s">
        <v>39</v>
      </c>
      <c r="O250" s="140">
        <v>0</v>
      </c>
      <c r="P250" s="140">
        <f>O250*H250</f>
        <v>0</v>
      </c>
      <c r="Q250" s="140">
        <v>1</v>
      </c>
      <c r="R250" s="140">
        <f>Q250*H250</f>
        <v>8.4000000000000005E-2</v>
      </c>
      <c r="S250" s="140">
        <v>0</v>
      </c>
      <c r="T250" s="141">
        <f>S250*H250</f>
        <v>0</v>
      </c>
      <c r="AR250" s="142" t="s">
        <v>310</v>
      </c>
      <c r="AT250" s="142" t="s">
        <v>186</v>
      </c>
      <c r="AU250" s="142" t="s">
        <v>128</v>
      </c>
      <c r="AY250" s="15" t="s">
        <v>121</v>
      </c>
      <c r="BE250" s="143">
        <f>IF(N250="základná",J250,0)</f>
        <v>0</v>
      </c>
      <c r="BF250" s="143">
        <f>IF(N250="znížená",J250,0)</f>
        <v>0</v>
      </c>
      <c r="BG250" s="143">
        <f>IF(N250="zákl. prenesená",J250,0)</f>
        <v>0</v>
      </c>
      <c r="BH250" s="143">
        <f>IF(N250="zníž. prenesená",J250,0)</f>
        <v>0</v>
      </c>
      <c r="BI250" s="143">
        <f>IF(N250="nulová",J250,0)</f>
        <v>0</v>
      </c>
      <c r="BJ250" s="15" t="s">
        <v>128</v>
      </c>
      <c r="BK250" s="143">
        <f>ROUND(I250*H250,2)</f>
        <v>0</v>
      </c>
      <c r="BL250" s="15" t="s">
        <v>211</v>
      </c>
      <c r="BM250" s="142" t="s">
        <v>353</v>
      </c>
    </row>
    <row r="251" spans="2:65" s="12" customFormat="1">
      <c r="B251" s="144"/>
      <c r="D251" s="145" t="s">
        <v>130</v>
      </c>
      <c r="F251" s="147" t="s">
        <v>354</v>
      </c>
      <c r="H251" s="148">
        <v>8.4000000000000005E-2</v>
      </c>
      <c r="L251" s="144"/>
      <c r="M251" s="149"/>
      <c r="T251" s="150"/>
      <c r="AT251" s="146" t="s">
        <v>130</v>
      </c>
      <c r="AU251" s="146" t="s">
        <v>128</v>
      </c>
      <c r="AV251" s="12" t="s">
        <v>128</v>
      </c>
      <c r="AW251" s="12" t="s">
        <v>3</v>
      </c>
      <c r="AX251" s="12" t="s">
        <v>81</v>
      </c>
      <c r="AY251" s="146" t="s">
        <v>121</v>
      </c>
    </row>
    <row r="252" spans="2:65" s="1" customFormat="1" ht="22.15" customHeight="1">
      <c r="B252" s="130"/>
      <c r="C252" s="131" t="s">
        <v>355</v>
      </c>
      <c r="D252" s="131" t="s">
        <v>123</v>
      </c>
      <c r="E252" s="132" t="s">
        <v>356</v>
      </c>
      <c r="F252" s="133" t="s">
        <v>357</v>
      </c>
      <c r="G252" s="134" t="s">
        <v>173</v>
      </c>
      <c r="H252" s="135">
        <v>0.10100000000000001</v>
      </c>
      <c r="I252" s="136"/>
      <c r="J252" s="136"/>
      <c r="K252" s="137"/>
      <c r="L252" s="28"/>
      <c r="M252" s="138" t="s">
        <v>1</v>
      </c>
      <c r="N252" s="139" t="s">
        <v>39</v>
      </c>
      <c r="O252" s="140">
        <v>1.579</v>
      </c>
      <c r="P252" s="140">
        <f>O252*H252</f>
        <v>0.15947900000000001</v>
      </c>
      <c r="Q252" s="140">
        <v>0</v>
      </c>
      <c r="R252" s="140">
        <f>Q252*H252</f>
        <v>0</v>
      </c>
      <c r="S252" s="140">
        <v>0</v>
      </c>
      <c r="T252" s="141">
        <f>S252*H252</f>
        <v>0</v>
      </c>
      <c r="AR252" s="142" t="s">
        <v>211</v>
      </c>
      <c r="AT252" s="142" t="s">
        <v>123</v>
      </c>
      <c r="AU252" s="142" t="s">
        <v>128</v>
      </c>
      <c r="AY252" s="15" t="s">
        <v>121</v>
      </c>
      <c r="BE252" s="143">
        <f>IF(N252="základná",J252,0)</f>
        <v>0</v>
      </c>
      <c r="BF252" s="143">
        <f>IF(N252="znížená",J252,0)</f>
        <v>0</v>
      </c>
      <c r="BG252" s="143">
        <f>IF(N252="zákl. prenesená",J252,0)</f>
        <v>0</v>
      </c>
      <c r="BH252" s="143">
        <f>IF(N252="zníž. prenesená",J252,0)</f>
        <v>0</v>
      </c>
      <c r="BI252" s="143">
        <f>IF(N252="nulová",J252,0)</f>
        <v>0</v>
      </c>
      <c r="BJ252" s="15" t="s">
        <v>128</v>
      </c>
      <c r="BK252" s="143">
        <f>ROUND(I252*H252,2)</f>
        <v>0</v>
      </c>
      <c r="BL252" s="15" t="s">
        <v>211</v>
      </c>
      <c r="BM252" s="142" t="s">
        <v>358</v>
      </c>
    </row>
    <row r="253" spans="2:65" s="11" customFormat="1" ht="22.9" customHeight="1">
      <c r="B253" s="119"/>
      <c r="D253" s="120" t="s">
        <v>72</v>
      </c>
      <c r="E253" s="128" t="s">
        <v>359</v>
      </c>
      <c r="F253" s="128" t="s">
        <v>360</v>
      </c>
      <c r="J253" s="129"/>
      <c r="L253" s="119"/>
      <c r="M253" s="123"/>
      <c r="P253" s="124">
        <f>SUM(P254:P259)</f>
        <v>487.99389799999983</v>
      </c>
      <c r="R253" s="124">
        <f>SUM(R254:R259)</f>
        <v>24.062039907299997</v>
      </c>
      <c r="T253" s="125">
        <f>SUM(T254:T259)</f>
        <v>0</v>
      </c>
      <c r="AR253" s="120" t="s">
        <v>128</v>
      </c>
      <c r="AT253" s="126" t="s">
        <v>72</v>
      </c>
      <c r="AU253" s="126" t="s">
        <v>81</v>
      </c>
      <c r="AY253" s="120" t="s">
        <v>121</v>
      </c>
      <c r="BK253" s="127">
        <f>SUM(BK254:BK259)</f>
        <v>0</v>
      </c>
    </row>
    <row r="254" spans="2:65" s="1" customFormat="1" ht="22.15" customHeight="1">
      <c r="B254" s="130"/>
      <c r="C254" s="131" t="s">
        <v>361</v>
      </c>
      <c r="D254" s="131" t="s">
        <v>123</v>
      </c>
      <c r="E254" s="132" t="s">
        <v>362</v>
      </c>
      <c r="F254" s="133" t="s">
        <v>363</v>
      </c>
      <c r="G254" s="134" t="s">
        <v>126</v>
      </c>
      <c r="H254" s="135">
        <v>220.9</v>
      </c>
      <c r="I254" s="136"/>
      <c r="J254" s="136"/>
      <c r="K254" s="137"/>
      <c r="L254" s="28"/>
      <c r="M254" s="138" t="s">
        <v>1</v>
      </c>
      <c r="N254" s="139" t="s">
        <v>39</v>
      </c>
      <c r="O254" s="140">
        <v>2.0371208691715701</v>
      </c>
      <c r="P254" s="140">
        <f>O254*H254</f>
        <v>449.99999999999983</v>
      </c>
      <c r="Q254" s="140">
        <v>2.6527296999999998E-2</v>
      </c>
      <c r="R254" s="140">
        <f>Q254*H254</f>
        <v>5.8598799072999999</v>
      </c>
      <c r="S254" s="140">
        <v>0</v>
      </c>
      <c r="T254" s="141">
        <f>S254*H254</f>
        <v>0</v>
      </c>
      <c r="AR254" s="142" t="s">
        <v>211</v>
      </c>
      <c r="AT254" s="142" t="s">
        <v>123</v>
      </c>
      <c r="AU254" s="142" t="s">
        <v>128</v>
      </c>
      <c r="AY254" s="15" t="s">
        <v>121</v>
      </c>
      <c r="BE254" s="143">
        <f>IF(N254="základná",J254,0)</f>
        <v>0</v>
      </c>
      <c r="BF254" s="143">
        <f>IF(N254="znížená",J254,0)</f>
        <v>0</v>
      </c>
      <c r="BG254" s="143">
        <f>IF(N254="zákl. prenesená",J254,0)</f>
        <v>0</v>
      </c>
      <c r="BH254" s="143">
        <f>IF(N254="zníž. prenesená",J254,0)</f>
        <v>0</v>
      </c>
      <c r="BI254" s="143">
        <f>IF(N254="nulová",J254,0)</f>
        <v>0</v>
      </c>
      <c r="BJ254" s="15" t="s">
        <v>128</v>
      </c>
      <c r="BK254" s="143">
        <f>ROUND(I254*H254,2)</f>
        <v>0</v>
      </c>
      <c r="BL254" s="15" t="s">
        <v>211</v>
      </c>
      <c r="BM254" s="142" t="s">
        <v>364</v>
      </c>
    </row>
    <row r="255" spans="2:65" s="13" customFormat="1" ht="22.5">
      <c r="B255" s="151"/>
      <c r="D255" s="145" t="s">
        <v>130</v>
      </c>
      <c r="E255" s="152" t="s">
        <v>1</v>
      </c>
      <c r="F255" s="153" t="s">
        <v>365</v>
      </c>
      <c r="H255" s="152" t="s">
        <v>1</v>
      </c>
      <c r="L255" s="151"/>
      <c r="M255" s="154"/>
      <c r="T255" s="155"/>
      <c r="AT255" s="152" t="s">
        <v>130</v>
      </c>
      <c r="AU255" s="152" t="s">
        <v>128</v>
      </c>
      <c r="AV255" s="13" t="s">
        <v>81</v>
      </c>
      <c r="AW255" s="13" t="s">
        <v>30</v>
      </c>
      <c r="AX255" s="13" t="s">
        <v>73</v>
      </c>
      <c r="AY255" s="152" t="s">
        <v>121</v>
      </c>
    </row>
    <row r="256" spans="2:65" s="12" customFormat="1">
      <c r="B256" s="144"/>
      <c r="D256" s="145" t="s">
        <v>130</v>
      </c>
      <c r="E256" s="146" t="s">
        <v>1</v>
      </c>
      <c r="F256" s="147" t="s">
        <v>261</v>
      </c>
      <c r="H256" s="148">
        <v>220.9</v>
      </c>
      <c r="L256" s="144"/>
      <c r="M256" s="149"/>
      <c r="T256" s="150"/>
      <c r="AT256" s="146" t="s">
        <v>130</v>
      </c>
      <c r="AU256" s="146" t="s">
        <v>128</v>
      </c>
      <c r="AV256" s="12" t="s">
        <v>128</v>
      </c>
      <c r="AW256" s="12" t="s">
        <v>30</v>
      </c>
      <c r="AX256" s="12" t="s">
        <v>73</v>
      </c>
      <c r="AY256" s="146" t="s">
        <v>121</v>
      </c>
    </row>
    <row r="257" spans="2:65" s="1" customFormat="1" ht="14.45" customHeight="1">
      <c r="B257" s="130"/>
      <c r="C257" s="156" t="s">
        <v>366</v>
      </c>
      <c r="D257" s="156" t="s">
        <v>186</v>
      </c>
      <c r="E257" s="157" t="s">
        <v>367</v>
      </c>
      <c r="F257" s="158" t="s">
        <v>368</v>
      </c>
      <c r="G257" s="159" t="s">
        <v>126</v>
      </c>
      <c r="H257" s="160">
        <v>227.52699999999999</v>
      </c>
      <c r="I257" s="161"/>
      <c r="J257" s="161"/>
      <c r="K257" s="162"/>
      <c r="L257" s="163"/>
      <c r="M257" s="164" t="s">
        <v>1</v>
      </c>
      <c r="N257" s="165" t="s">
        <v>39</v>
      </c>
      <c r="O257" s="140">
        <v>0</v>
      </c>
      <c r="P257" s="140">
        <f>O257*H257</f>
        <v>0</v>
      </c>
      <c r="Q257" s="140">
        <v>0.08</v>
      </c>
      <c r="R257" s="140">
        <f>Q257*H257</f>
        <v>18.202159999999999</v>
      </c>
      <c r="S257" s="140">
        <v>0</v>
      </c>
      <c r="T257" s="141">
        <f>S257*H257</f>
        <v>0</v>
      </c>
      <c r="AR257" s="142" t="s">
        <v>310</v>
      </c>
      <c r="AT257" s="142" t="s">
        <v>186</v>
      </c>
      <c r="AU257" s="142" t="s">
        <v>128</v>
      </c>
      <c r="AY257" s="15" t="s">
        <v>121</v>
      </c>
      <c r="BE257" s="143">
        <f>IF(N257="základná",J257,0)</f>
        <v>0</v>
      </c>
      <c r="BF257" s="143">
        <f>IF(N257="znížená",J257,0)</f>
        <v>0</v>
      </c>
      <c r="BG257" s="143">
        <f>IF(N257="zákl. prenesená",J257,0)</f>
        <v>0</v>
      </c>
      <c r="BH257" s="143">
        <f>IF(N257="zníž. prenesená",J257,0)</f>
        <v>0</v>
      </c>
      <c r="BI257" s="143">
        <f>IF(N257="nulová",J257,0)</f>
        <v>0</v>
      </c>
      <c r="BJ257" s="15" t="s">
        <v>128</v>
      </c>
      <c r="BK257" s="143">
        <f>ROUND(I257*H257,2)</f>
        <v>0</v>
      </c>
      <c r="BL257" s="15" t="s">
        <v>211</v>
      </c>
      <c r="BM257" s="142" t="s">
        <v>369</v>
      </c>
    </row>
    <row r="258" spans="2:65" s="12" customFormat="1">
      <c r="B258" s="144"/>
      <c r="D258" s="145" t="s">
        <v>130</v>
      </c>
      <c r="F258" s="147" t="s">
        <v>370</v>
      </c>
      <c r="H258" s="148">
        <v>227.52699999999999</v>
      </c>
      <c r="L258" s="144"/>
      <c r="M258" s="149"/>
      <c r="T258" s="150"/>
      <c r="AT258" s="146" t="s">
        <v>130</v>
      </c>
      <c r="AU258" s="146" t="s">
        <v>128</v>
      </c>
      <c r="AV258" s="12" t="s">
        <v>128</v>
      </c>
      <c r="AW258" s="12" t="s">
        <v>3</v>
      </c>
      <c r="AX258" s="12" t="s">
        <v>81</v>
      </c>
      <c r="AY258" s="146" t="s">
        <v>121</v>
      </c>
    </row>
    <row r="259" spans="2:65" s="1" customFormat="1" ht="22.15" customHeight="1">
      <c r="B259" s="130"/>
      <c r="C259" s="131" t="s">
        <v>371</v>
      </c>
      <c r="D259" s="131" t="s">
        <v>123</v>
      </c>
      <c r="E259" s="132" t="s">
        <v>372</v>
      </c>
      <c r="F259" s="133" t="s">
        <v>373</v>
      </c>
      <c r="G259" s="134" t="s">
        <v>173</v>
      </c>
      <c r="H259" s="135">
        <v>24.062000000000001</v>
      </c>
      <c r="I259" s="136"/>
      <c r="J259" s="136"/>
      <c r="K259" s="137"/>
      <c r="L259" s="28"/>
      <c r="M259" s="138" t="s">
        <v>1</v>
      </c>
      <c r="N259" s="139" t="s">
        <v>39</v>
      </c>
      <c r="O259" s="140">
        <v>1.579</v>
      </c>
      <c r="P259" s="140">
        <f>O259*H259</f>
        <v>37.993898000000002</v>
      </c>
      <c r="Q259" s="140">
        <v>0</v>
      </c>
      <c r="R259" s="140">
        <f>Q259*H259</f>
        <v>0</v>
      </c>
      <c r="S259" s="140">
        <v>0</v>
      </c>
      <c r="T259" s="141">
        <f>S259*H259</f>
        <v>0</v>
      </c>
      <c r="AR259" s="142" t="s">
        <v>211</v>
      </c>
      <c r="AT259" s="142" t="s">
        <v>123</v>
      </c>
      <c r="AU259" s="142" t="s">
        <v>128</v>
      </c>
      <c r="AY259" s="15" t="s">
        <v>121</v>
      </c>
      <c r="BE259" s="143">
        <f>IF(N259="základná",J259,0)</f>
        <v>0</v>
      </c>
      <c r="BF259" s="143">
        <f>IF(N259="znížená",J259,0)</f>
        <v>0</v>
      </c>
      <c r="BG259" s="143">
        <f>IF(N259="zákl. prenesená",J259,0)</f>
        <v>0</v>
      </c>
      <c r="BH259" s="143">
        <f>IF(N259="zníž. prenesená",J259,0)</f>
        <v>0</v>
      </c>
      <c r="BI259" s="143">
        <f>IF(N259="nulová",J259,0)</f>
        <v>0</v>
      </c>
      <c r="BJ259" s="15" t="s">
        <v>128</v>
      </c>
      <c r="BK259" s="143">
        <f>ROUND(I259*H259,2)</f>
        <v>0</v>
      </c>
      <c r="BL259" s="15" t="s">
        <v>211</v>
      </c>
      <c r="BM259" s="142" t="s">
        <v>374</v>
      </c>
    </row>
    <row r="260" spans="2:65" s="11" customFormat="1" ht="22.9" customHeight="1">
      <c r="B260" s="119"/>
      <c r="D260" s="120" t="s">
        <v>72</v>
      </c>
      <c r="E260" s="128" t="s">
        <v>375</v>
      </c>
      <c r="F260" s="128" t="s">
        <v>376</v>
      </c>
      <c r="J260" s="129"/>
      <c r="L260" s="119"/>
      <c r="M260" s="123"/>
      <c r="P260" s="124">
        <f>SUM(P261:P269)</f>
        <v>128.07735</v>
      </c>
      <c r="R260" s="124">
        <f>SUM(R261:R269)</f>
        <v>0.11227205999999999</v>
      </c>
      <c r="T260" s="125">
        <f>SUM(T261:T269)</f>
        <v>0</v>
      </c>
      <c r="AR260" s="120" t="s">
        <v>128</v>
      </c>
      <c r="AT260" s="126" t="s">
        <v>72</v>
      </c>
      <c r="AU260" s="126" t="s">
        <v>81</v>
      </c>
      <c r="AY260" s="120" t="s">
        <v>121</v>
      </c>
      <c r="BK260" s="127">
        <f>SUM(BK261:BK269)</f>
        <v>0</v>
      </c>
    </row>
    <row r="261" spans="2:65" s="1" customFormat="1" ht="22.15" customHeight="1">
      <c r="B261" s="130"/>
      <c r="C261" s="131" t="s">
        <v>377</v>
      </c>
      <c r="D261" s="131" t="s">
        <v>123</v>
      </c>
      <c r="E261" s="132" t="s">
        <v>378</v>
      </c>
      <c r="F261" s="133" t="s">
        <v>379</v>
      </c>
      <c r="G261" s="134" t="s">
        <v>126</v>
      </c>
      <c r="H261" s="135">
        <v>109.002</v>
      </c>
      <c r="I261" s="136"/>
      <c r="J261" s="136"/>
      <c r="K261" s="137"/>
      <c r="L261" s="28"/>
      <c r="M261" s="138" t="s">
        <v>1</v>
      </c>
      <c r="N261" s="139" t="s">
        <v>39</v>
      </c>
      <c r="O261" s="140">
        <v>0.315</v>
      </c>
      <c r="P261" s="140">
        <f>O261*H261</f>
        <v>34.335630000000002</v>
      </c>
      <c r="Q261" s="140">
        <v>1.3999999999999999E-4</v>
      </c>
      <c r="R261" s="140">
        <f>Q261*H261</f>
        <v>1.5260279999999998E-2</v>
      </c>
      <c r="S261" s="140">
        <v>0</v>
      </c>
      <c r="T261" s="141">
        <f>S261*H261</f>
        <v>0</v>
      </c>
      <c r="AR261" s="142" t="s">
        <v>211</v>
      </c>
      <c r="AT261" s="142" t="s">
        <v>123</v>
      </c>
      <c r="AU261" s="142" t="s">
        <v>128</v>
      </c>
      <c r="AY261" s="15" t="s">
        <v>121</v>
      </c>
      <c r="BE261" s="143">
        <f>IF(N261="základná",J261,0)</f>
        <v>0</v>
      </c>
      <c r="BF261" s="143">
        <f>IF(N261="znížená",J261,0)</f>
        <v>0</v>
      </c>
      <c r="BG261" s="143">
        <f>IF(N261="zákl. prenesená",J261,0)</f>
        <v>0</v>
      </c>
      <c r="BH261" s="143">
        <f>IF(N261="zníž. prenesená",J261,0)</f>
        <v>0</v>
      </c>
      <c r="BI261" s="143">
        <f>IF(N261="nulová",J261,0)</f>
        <v>0</v>
      </c>
      <c r="BJ261" s="15" t="s">
        <v>128</v>
      </c>
      <c r="BK261" s="143">
        <f>ROUND(I261*H261,2)</f>
        <v>0</v>
      </c>
      <c r="BL261" s="15" t="s">
        <v>211</v>
      </c>
      <c r="BM261" s="142" t="s">
        <v>380</v>
      </c>
    </row>
    <row r="262" spans="2:65" s="13" customFormat="1" ht="22.5">
      <c r="B262" s="151"/>
      <c r="D262" s="145" t="s">
        <v>130</v>
      </c>
      <c r="E262" s="152" t="s">
        <v>1</v>
      </c>
      <c r="F262" s="153" t="s">
        <v>381</v>
      </c>
      <c r="H262" s="152" t="s">
        <v>1</v>
      </c>
      <c r="L262" s="151"/>
      <c r="M262" s="154"/>
      <c r="T262" s="155"/>
      <c r="AT262" s="152" t="s">
        <v>130</v>
      </c>
      <c r="AU262" s="152" t="s">
        <v>128</v>
      </c>
      <c r="AV262" s="13" t="s">
        <v>81</v>
      </c>
      <c r="AW262" s="13" t="s">
        <v>30</v>
      </c>
      <c r="AX262" s="13" t="s">
        <v>73</v>
      </c>
      <c r="AY262" s="152" t="s">
        <v>121</v>
      </c>
    </row>
    <row r="263" spans="2:65" s="12" customFormat="1">
      <c r="B263" s="144"/>
      <c r="D263" s="145" t="s">
        <v>130</v>
      </c>
      <c r="E263" s="146" t="s">
        <v>1</v>
      </c>
      <c r="F263" s="147" t="s">
        <v>382</v>
      </c>
      <c r="H263" s="148">
        <v>109.002</v>
      </c>
      <c r="L263" s="144"/>
      <c r="M263" s="149"/>
      <c r="T263" s="150"/>
      <c r="AT263" s="146" t="s">
        <v>130</v>
      </c>
      <c r="AU263" s="146" t="s">
        <v>128</v>
      </c>
      <c r="AV263" s="12" t="s">
        <v>128</v>
      </c>
      <c r="AW263" s="12" t="s">
        <v>30</v>
      </c>
      <c r="AX263" s="12" t="s">
        <v>73</v>
      </c>
      <c r="AY263" s="146" t="s">
        <v>121</v>
      </c>
    </row>
    <row r="264" spans="2:65" s="1" customFormat="1" ht="22.15" customHeight="1">
      <c r="B264" s="130"/>
      <c r="C264" s="131" t="s">
        <v>383</v>
      </c>
      <c r="D264" s="131" t="s">
        <v>123</v>
      </c>
      <c r="E264" s="132" t="s">
        <v>384</v>
      </c>
      <c r="F264" s="133" t="s">
        <v>385</v>
      </c>
      <c r="G264" s="134" t="s">
        <v>126</v>
      </c>
      <c r="H264" s="135">
        <v>109.002</v>
      </c>
      <c r="I264" s="136"/>
      <c r="J264" s="136"/>
      <c r="K264" s="137"/>
      <c r="L264" s="28"/>
      <c r="M264" s="138" t="s">
        <v>1</v>
      </c>
      <c r="N264" s="139" t="s">
        <v>39</v>
      </c>
      <c r="O264" s="140">
        <v>0.41699999999999998</v>
      </c>
      <c r="P264" s="140">
        <f>O264*H264</f>
        <v>45.453833999999993</v>
      </c>
      <c r="Q264" s="140">
        <v>3.5E-4</v>
      </c>
      <c r="R264" s="140">
        <f>Q264*H264</f>
        <v>3.8150699999999996E-2</v>
      </c>
      <c r="S264" s="140">
        <v>0</v>
      </c>
      <c r="T264" s="141">
        <f>S264*H264</f>
        <v>0</v>
      </c>
      <c r="AR264" s="142" t="s">
        <v>211</v>
      </c>
      <c r="AT264" s="142" t="s">
        <v>123</v>
      </c>
      <c r="AU264" s="142" t="s">
        <v>128</v>
      </c>
      <c r="AY264" s="15" t="s">
        <v>121</v>
      </c>
      <c r="BE264" s="143">
        <f>IF(N264="základná",J264,0)</f>
        <v>0</v>
      </c>
      <c r="BF264" s="143">
        <f>IF(N264="znížená",J264,0)</f>
        <v>0</v>
      </c>
      <c r="BG264" s="143">
        <f>IF(N264="zákl. prenesená",J264,0)</f>
        <v>0</v>
      </c>
      <c r="BH264" s="143">
        <f>IF(N264="zníž. prenesená",J264,0)</f>
        <v>0</v>
      </c>
      <c r="BI264" s="143">
        <f>IF(N264="nulová",J264,0)</f>
        <v>0</v>
      </c>
      <c r="BJ264" s="15" t="s">
        <v>128</v>
      </c>
      <c r="BK264" s="143">
        <f>ROUND(I264*H264,2)</f>
        <v>0</v>
      </c>
      <c r="BL264" s="15" t="s">
        <v>211</v>
      </c>
      <c r="BM264" s="142" t="s">
        <v>386</v>
      </c>
    </row>
    <row r="265" spans="2:65" s="13" customFormat="1" ht="22.5">
      <c r="B265" s="151"/>
      <c r="D265" s="145" t="s">
        <v>130</v>
      </c>
      <c r="E265" s="152" t="s">
        <v>1</v>
      </c>
      <c r="F265" s="153" t="s">
        <v>381</v>
      </c>
      <c r="H265" s="152" t="s">
        <v>1</v>
      </c>
      <c r="L265" s="151"/>
      <c r="M265" s="154"/>
      <c r="T265" s="155"/>
      <c r="AT265" s="152" t="s">
        <v>130</v>
      </c>
      <c r="AU265" s="152" t="s">
        <v>128</v>
      </c>
      <c r="AV265" s="13" t="s">
        <v>81</v>
      </c>
      <c r="AW265" s="13" t="s">
        <v>30</v>
      </c>
      <c r="AX265" s="13" t="s">
        <v>73</v>
      </c>
      <c r="AY265" s="152" t="s">
        <v>121</v>
      </c>
    </row>
    <row r="266" spans="2:65" s="12" customFormat="1">
      <c r="B266" s="144"/>
      <c r="D266" s="145" t="s">
        <v>130</v>
      </c>
      <c r="E266" s="146" t="s">
        <v>1</v>
      </c>
      <c r="F266" s="147" t="s">
        <v>382</v>
      </c>
      <c r="H266" s="148">
        <v>109.002</v>
      </c>
      <c r="L266" s="144"/>
      <c r="M266" s="149"/>
      <c r="T266" s="150"/>
      <c r="AT266" s="146" t="s">
        <v>130</v>
      </c>
      <c r="AU266" s="146" t="s">
        <v>128</v>
      </c>
      <c r="AV266" s="12" t="s">
        <v>128</v>
      </c>
      <c r="AW266" s="12" t="s">
        <v>30</v>
      </c>
      <c r="AX266" s="12" t="s">
        <v>73</v>
      </c>
      <c r="AY266" s="146" t="s">
        <v>121</v>
      </c>
    </row>
    <row r="267" spans="2:65" s="1" customFormat="1" ht="14.45" customHeight="1">
      <c r="B267" s="130"/>
      <c r="C267" s="131" t="s">
        <v>387</v>
      </c>
      <c r="D267" s="131" t="s">
        <v>123</v>
      </c>
      <c r="E267" s="132" t="s">
        <v>388</v>
      </c>
      <c r="F267" s="133" t="s">
        <v>389</v>
      </c>
      <c r="G267" s="134" t="s">
        <v>126</v>
      </c>
      <c r="H267" s="135">
        <v>109.002</v>
      </c>
      <c r="I267" s="136"/>
      <c r="J267" s="136"/>
      <c r="K267" s="137"/>
      <c r="L267" s="28"/>
      <c r="M267" s="138" t="s">
        <v>1</v>
      </c>
      <c r="N267" s="139" t="s">
        <v>39</v>
      </c>
      <c r="O267" s="140">
        <v>0.443</v>
      </c>
      <c r="P267" s="140">
        <f>O267*H267</f>
        <v>48.287886</v>
      </c>
      <c r="Q267" s="140">
        <v>5.4000000000000001E-4</v>
      </c>
      <c r="R267" s="140">
        <f>Q267*H267</f>
        <v>5.8861079999999996E-2</v>
      </c>
      <c r="S267" s="140">
        <v>0</v>
      </c>
      <c r="T267" s="141">
        <f>S267*H267</f>
        <v>0</v>
      </c>
      <c r="AR267" s="142" t="s">
        <v>211</v>
      </c>
      <c r="AT267" s="142" t="s">
        <v>123</v>
      </c>
      <c r="AU267" s="142" t="s">
        <v>128</v>
      </c>
      <c r="AY267" s="15" t="s">
        <v>121</v>
      </c>
      <c r="BE267" s="143">
        <f>IF(N267="základná",J267,0)</f>
        <v>0</v>
      </c>
      <c r="BF267" s="143">
        <f>IF(N267="znížená",J267,0)</f>
        <v>0</v>
      </c>
      <c r="BG267" s="143">
        <f>IF(N267="zákl. prenesená",J267,0)</f>
        <v>0</v>
      </c>
      <c r="BH267" s="143">
        <f>IF(N267="zníž. prenesená",J267,0)</f>
        <v>0</v>
      </c>
      <c r="BI267" s="143">
        <f>IF(N267="nulová",J267,0)</f>
        <v>0</v>
      </c>
      <c r="BJ267" s="15" t="s">
        <v>128</v>
      </c>
      <c r="BK267" s="143">
        <f>ROUND(I267*H267,2)</f>
        <v>0</v>
      </c>
      <c r="BL267" s="15" t="s">
        <v>211</v>
      </c>
      <c r="BM267" s="142" t="s">
        <v>390</v>
      </c>
    </row>
    <row r="268" spans="2:65" s="13" customFormat="1" ht="22.5">
      <c r="B268" s="151"/>
      <c r="D268" s="145" t="s">
        <v>130</v>
      </c>
      <c r="E268" s="152" t="s">
        <v>1</v>
      </c>
      <c r="F268" s="153" t="s">
        <v>381</v>
      </c>
      <c r="H268" s="152" t="s">
        <v>1</v>
      </c>
      <c r="L268" s="151"/>
      <c r="M268" s="154"/>
      <c r="T268" s="155"/>
      <c r="AT268" s="152" t="s">
        <v>130</v>
      </c>
      <c r="AU268" s="152" t="s">
        <v>128</v>
      </c>
      <c r="AV268" s="13" t="s">
        <v>81</v>
      </c>
      <c r="AW268" s="13" t="s">
        <v>30</v>
      </c>
      <c r="AX268" s="13" t="s">
        <v>73</v>
      </c>
      <c r="AY268" s="152" t="s">
        <v>121</v>
      </c>
    </row>
    <row r="269" spans="2:65" s="12" customFormat="1">
      <c r="B269" s="144"/>
      <c r="D269" s="145" t="s">
        <v>130</v>
      </c>
      <c r="E269" s="146" t="s">
        <v>1</v>
      </c>
      <c r="F269" s="147" t="s">
        <v>382</v>
      </c>
      <c r="H269" s="148">
        <v>109.002</v>
      </c>
      <c r="L269" s="144"/>
      <c r="M269" s="149"/>
      <c r="T269" s="150"/>
      <c r="AT269" s="146" t="s">
        <v>130</v>
      </c>
      <c r="AU269" s="146" t="s">
        <v>128</v>
      </c>
      <c r="AV269" s="12" t="s">
        <v>128</v>
      </c>
      <c r="AW269" s="12" t="s">
        <v>30</v>
      </c>
      <c r="AX269" s="12" t="s">
        <v>73</v>
      </c>
      <c r="AY269" s="146" t="s">
        <v>121</v>
      </c>
    </row>
    <row r="270" spans="2:65" s="11" customFormat="1" ht="25.9" customHeight="1">
      <c r="B270" s="119"/>
      <c r="D270" s="120" t="s">
        <v>72</v>
      </c>
      <c r="E270" s="121" t="s">
        <v>186</v>
      </c>
      <c r="F270" s="121" t="s">
        <v>391</v>
      </c>
      <c r="J270" s="122"/>
      <c r="L270" s="119"/>
      <c r="M270" s="123"/>
      <c r="P270" s="124">
        <f>P271+P275</f>
        <v>74.999999999999972</v>
      </c>
      <c r="R270" s="124">
        <f>R271+R275</f>
        <v>0</v>
      </c>
      <c r="T270" s="125">
        <f>T271+T275</f>
        <v>0</v>
      </c>
      <c r="AR270" s="120" t="s">
        <v>135</v>
      </c>
      <c r="AT270" s="126" t="s">
        <v>72</v>
      </c>
      <c r="AU270" s="126" t="s">
        <v>73</v>
      </c>
      <c r="AY270" s="120" t="s">
        <v>121</v>
      </c>
      <c r="BK270" s="127">
        <f>BK271+BK275</f>
        <v>0</v>
      </c>
    </row>
    <row r="271" spans="2:65" s="11" customFormat="1" ht="22.9" customHeight="1">
      <c r="B271" s="119"/>
      <c r="D271" s="120" t="s">
        <v>72</v>
      </c>
      <c r="E271" s="128" t="s">
        <v>392</v>
      </c>
      <c r="F271" s="128" t="s">
        <v>393</v>
      </c>
      <c r="J271" s="129"/>
      <c r="L271" s="119"/>
      <c r="M271" s="123"/>
      <c r="P271" s="124">
        <f>SUM(P272:P274)</f>
        <v>24.999999999999975</v>
      </c>
      <c r="R271" s="124">
        <f>SUM(R272:R274)</f>
        <v>0</v>
      </c>
      <c r="T271" s="125">
        <f>SUM(T272:T274)</f>
        <v>0</v>
      </c>
      <c r="AR271" s="120" t="s">
        <v>135</v>
      </c>
      <c r="AT271" s="126" t="s">
        <v>72</v>
      </c>
      <c r="AU271" s="126" t="s">
        <v>81</v>
      </c>
      <c r="AY271" s="120" t="s">
        <v>121</v>
      </c>
      <c r="BK271" s="127">
        <f>SUM(BK272:BK274)</f>
        <v>0</v>
      </c>
    </row>
    <row r="272" spans="2:65" s="1" customFormat="1" ht="14.45" customHeight="1">
      <c r="B272" s="130"/>
      <c r="C272" s="131" t="s">
        <v>394</v>
      </c>
      <c r="D272" s="131" t="s">
        <v>123</v>
      </c>
      <c r="E272" s="132" t="s">
        <v>395</v>
      </c>
      <c r="F272" s="133" t="s">
        <v>396</v>
      </c>
      <c r="G272" s="134" t="s">
        <v>126</v>
      </c>
      <c r="H272" s="135">
        <v>109.002</v>
      </c>
      <c r="I272" s="136"/>
      <c r="J272" s="136"/>
      <c r="K272" s="137"/>
      <c r="L272" s="28"/>
      <c r="M272" s="138" t="s">
        <v>1</v>
      </c>
      <c r="N272" s="139" t="s">
        <v>39</v>
      </c>
      <c r="O272" s="140">
        <v>0.22935358984238799</v>
      </c>
      <c r="P272" s="140">
        <f>O272*H272</f>
        <v>24.999999999999975</v>
      </c>
      <c r="Q272" s="140">
        <v>0</v>
      </c>
      <c r="R272" s="140">
        <f>Q272*H272</f>
        <v>0</v>
      </c>
      <c r="S272" s="140">
        <v>0</v>
      </c>
      <c r="T272" s="141">
        <f>S272*H272</f>
        <v>0</v>
      </c>
      <c r="AR272" s="142" t="s">
        <v>397</v>
      </c>
      <c r="AT272" s="142" t="s">
        <v>123</v>
      </c>
      <c r="AU272" s="142" t="s">
        <v>128</v>
      </c>
      <c r="AY272" s="15" t="s">
        <v>121</v>
      </c>
      <c r="BE272" s="143">
        <f>IF(N272="základná",J272,0)</f>
        <v>0</v>
      </c>
      <c r="BF272" s="143">
        <f>IF(N272="znížená",J272,0)</f>
        <v>0</v>
      </c>
      <c r="BG272" s="143">
        <f>IF(N272="zákl. prenesená",J272,0)</f>
        <v>0</v>
      </c>
      <c r="BH272" s="143">
        <f>IF(N272="zníž. prenesená",J272,0)</f>
        <v>0</v>
      </c>
      <c r="BI272" s="143">
        <f>IF(N272="nulová",J272,0)</f>
        <v>0</v>
      </c>
      <c r="BJ272" s="15" t="s">
        <v>128</v>
      </c>
      <c r="BK272" s="143">
        <f>ROUND(I272*H272,2)</f>
        <v>0</v>
      </c>
      <c r="BL272" s="15" t="s">
        <v>397</v>
      </c>
      <c r="BM272" s="142" t="s">
        <v>398</v>
      </c>
    </row>
    <row r="273" spans="2:65" s="13" customFormat="1" ht="22.5">
      <c r="B273" s="151"/>
      <c r="D273" s="145" t="s">
        <v>130</v>
      </c>
      <c r="E273" s="152" t="s">
        <v>1</v>
      </c>
      <c r="F273" s="153" t="s">
        <v>399</v>
      </c>
      <c r="H273" s="152" t="s">
        <v>1</v>
      </c>
      <c r="L273" s="151"/>
      <c r="M273" s="154"/>
      <c r="T273" s="155"/>
      <c r="AT273" s="152" t="s">
        <v>130</v>
      </c>
      <c r="AU273" s="152" t="s">
        <v>128</v>
      </c>
      <c r="AV273" s="13" t="s">
        <v>81</v>
      </c>
      <c r="AW273" s="13" t="s">
        <v>30</v>
      </c>
      <c r="AX273" s="13" t="s">
        <v>73</v>
      </c>
      <c r="AY273" s="152" t="s">
        <v>121</v>
      </c>
    </row>
    <row r="274" spans="2:65" s="12" customFormat="1">
      <c r="B274" s="144"/>
      <c r="D274" s="145" t="s">
        <v>130</v>
      </c>
      <c r="E274" s="146" t="s">
        <v>1</v>
      </c>
      <c r="F274" s="147" t="s">
        <v>382</v>
      </c>
      <c r="H274" s="148">
        <v>109.002</v>
      </c>
      <c r="L274" s="144"/>
      <c r="M274" s="149"/>
      <c r="T274" s="150"/>
      <c r="AT274" s="146" t="s">
        <v>130</v>
      </c>
      <c r="AU274" s="146" t="s">
        <v>128</v>
      </c>
      <c r="AV274" s="12" t="s">
        <v>128</v>
      </c>
      <c r="AW274" s="12" t="s">
        <v>30</v>
      </c>
      <c r="AX274" s="12" t="s">
        <v>73</v>
      </c>
      <c r="AY274" s="146" t="s">
        <v>121</v>
      </c>
    </row>
    <row r="275" spans="2:65" s="11" customFormat="1" ht="22.9" customHeight="1">
      <c r="B275" s="119"/>
      <c r="D275" s="120" t="s">
        <v>72</v>
      </c>
      <c r="E275" s="128" t="s">
        <v>400</v>
      </c>
      <c r="F275" s="128" t="s">
        <v>401</v>
      </c>
      <c r="J275" s="129"/>
      <c r="L275" s="119"/>
      <c r="M275" s="123"/>
      <c r="P275" s="124">
        <f>SUM(P276:P278)</f>
        <v>50</v>
      </c>
      <c r="R275" s="124">
        <f>SUM(R276:R278)</f>
        <v>0</v>
      </c>
      <c r="T275" s="125">
        <f>SUM(T276:T278)</f>
        <v>0</v>
      </c>
      <c r="AR275" s="120" t="s">
        <v>135</v>
      </c>
      <c r="AT275" s="126" t="s">
        <v>72</v>
      </c>
      <c r="AU275" s="126" t="s">
        <v>81</v>
      </c>
      <c r="AY275" s="120" t="s">
        <v>121</v>
      </c>
      <c r="BK275" s="127">
        <f>SUM(BK276:BK278)</f>
        <v>0</v>
      </c>
    </row>
    <row r="276" spans="2:65" s="1" customFormat="1" ht="14.45" customHeight="1">
      <c r="B276" s="130"/>
      <c r="C276" s="131" t="s">
        <v>402</v>
      </c>
      <c r="D276" s="131" t="s">
        <v>123</v>
      </c>
      <c r="E276" s="132" t="s">
        <v>403</v>
      </c>
      <c r="F276" s="133" t="s">
        <v>404</v>
      </c>
      <c r="G276" s="134" t="s">
        <v>405</v>
      </c>
      <c r="H276" s="135">
        <v>1</v>
      </c>
      <c r="I276" s="136"/>
      <c r="J276" s="136"/>
      <c r="K276" s="137"/>
      <c r="L276" s="28"/>
      <c r="M276" s="138" t="s">
        <v>1</v>
      </c>
      <c r="N276" s="139" t="s">
        <v>39</v>
      </c>
      <c r="O276" s="140">
        <v>50</v>
      </c>
      <c r="P276" s="140">
        <f>O276*H276</f>
        <v>50</v>
      </c>
      <c r="Q276" s="140">
        <v>0</v>
      </c>
      <c r="R276" s="140">
        <f>Q276*H276</f>
        <v>0</v>
      </c>
      <c r="S276" s="140">
        <v>0</v>
      </c>
      <c r="T276" s="141">
        <f>S276*H276</f>
        <v>0</v>
      </c>
      <c r="AR276" s="142" t="s">
        <v>397</v>
      </c>
      <c r="AT276" s="142" t="s">
        <v>123</v>
      </c>
      <c r="AU276" s="142" t="s">
        <v>128</v>
      </c>
      <c r="AY276" s="15" t="s">
        <v>121</v>
      </c>
      <c r="BE276" s="143">
        <f>IF(N276="základná",J276,0)</f>
        <v>0</v>
      </c>
      <c r="BF276" s="143">
        <f>IF(N276="znížená",J276,0)</f>
        <v>0</v>
      </c>
      <c r="BG276" s="143">
        <f>IF(N276="zákl. prenesená",J276,0)</f>
        <v>0</v>
      </c>
      <c r="BH276" s="143">
        <f>IF(N276="zníž. prenesená",J276,0)</f>
        <v>0</v>
      </c>
      <c r="BI276" s="143">
        <f>IF(N276="nulová",J276,0)</f>
        <v>0</v>
      </c>
      <c r="BJ276" s="15" t="s">
        <v>128</v>
      </c>
      <c r="BK276" s="143">
        <f>ROUND(I276*H276,2)</f>
        <v>0</v>
      </c>
      <c r="BL276" s="15" t="s">
        <v>397</v>
      </c>
      <c r="BM276" s="142" t="s">
        <v>406</v>
      </c>
    </row>
    <row r="277" spans="2:65" s="13" customFormat="1" ht="22.5">
      <c r="B277" s="151"/>
      <c r="D277" s="145" t="s">
        <v>130</v>
      </c>
      <c r="E277" s="152" t="s">
        <v>1</v>
      </c>
      <c r="F277" s="153" t="s">
        <v>407</v>
      </c>
      <c r="H277" s="152" t="s">
        <v>1</v>
      </c>
      <c r="L277" s="151"/>
      <c r="M277" s="154"/>
      <c r="T277" s="155"/>
      <c r="AT277" s="152" t="s">
        <v>130</v>
      </c>
      <c r="AU277" s="152" t="s">
        <v>128</v>
      </c>
      <c r="AV277" s="13" t="s">
        <v>81</v>
      </c>
      <c r="AW277" s="13" t="s">
        <v>30</v>
      </c>
      <c r="AX277" s="13" t="s">
        <v>73</v>
      </c>
      <c r="AY277" s="152" t="s">
        <v>121</v>
      </c>
    </row>
    <row r="278" spans="2:65" s="12" customFormat="1">
      <c r="B278" s="144"/>
      <c r="D278" s="145" t="s">
        <v>130</v>
      </c>
      <c r="E278" s="146" t="s">
        <v>1</v>
      </c>
      <c r="F278" s="147" t="s">
        <v>81</v>
      </c>
      <c r="H278" s="148">
        <v>1</v>
      </c>
      <c r="L278" s="144"/>
      <c r="M278" s="149"/>
      <c r="T278" s="150"/>
      <c r="AT278" s="146" t="s">
        <v>130</v>
      </c>
      <c r="AU278" s="146" t="s">
        <v>128</v>
      </c>
      <c r="AV278" s="12" t="s">
        <v>128</v>
      </c>
      <c r="AW278" s="12" t="s">
        <v>30</v>
      </c>
      <c r="AX278" s="12" t="s">
        <v>73</v>
      </c>
      <c r="AY278" s="146" t="s">
        <v>121</v>
      </c>
    </row>
    <row r="279" spans="2:65" s="11" customFormat="1" ht="25.9" customHeight="1">
      <c r="B279" s="119"/>
      <c r="D279" s="120" t="s">
        <v>72</v>
      </c>
      <c r="E279" s="121" t="s">
        <v>408</v>
      </c>
      <c r="F279" s="121" t="s">
        <v>409</v>
      </c>
      <c r="J279" s="122"/>
      <c r="L279" s="119"/>
      <c r="M279" s="123"/>
      <c r="P279" s="124">
        <f>SUM(P280:P298)</f>
        <v>0</v>
      </c>
      <c r="R279" s="124">
        <f>SUM(R280:R298)</f>
        <v>0</v>
      </c>
      <c r="T279" s="125">
        <f>SUM(T280:T298)</f>
        <v>0</v>
      </c>
      <c r="AR279" s="120" t="s">
        <v>146</v>
      </c>
      <c r="AT279" s="126" t="s">
        <v>72</v>
      </c>
      <c r="AU279" s="126" t="s">
        <v>73</v>
      </c>
      <c r="AY279" s="120" t="s">
        <v>121</v>
      </c>
      <c r="BK279" s="127">
        <f>SUM(BK280:BK298)</f>
        <v>0</v>
      </c>
    </row>
    <row r="280" spans="2:65" s="1" customFormat="1" ht="34.9" customHeight="1">
      <c r="B280" s="130"/>
      <c r="C280" s="131" t="s">
        <v>410</v>
      </c>
      <c r="D280" s="131" t="s">
        <v>123</v>
      </c>
      <c r="E280" s="132" t="s">
        <v>411</v>
      </c>
      <c r="F280" s="133" t="s">
        <v>412</v>
      </c>
      <c r="G280" s="134" t="s">
        <v>405</v>
      </c>
      <c r="H280" s="135">
        <v>1</v>
      </c>
      <c r="I280" s="136"/>
      <c r="J280" s="136"/>
      <c r="K280" s="137"/>
      <c r="L280" s="28"/>
      <c r="M280" s="138" t="s">
        <v>1</v>
      </c>
      <c r="N280" s="139" t="s">
        <v>39</v>
      </c>
      <c r="O280" s="140">
        <v>0</v>
      </c>
      <c r="P280" s="140">
        <f>O280*H280</f>
        <v>0</v>
      </c>
      <c r="Q280" s="140">
        <v>0</v>
      </c>
      <c r="R280" s="140">
        <f>Q280*H280</f>
        <v>0</v>
      </c>
      <c r="S280" s="140">
        <v>0</v>
      </c>
      <c r="T280" s="141">
        <f>S280*H280</f>
        <v>0</v>
      </c>
      <c r="AR280" s="142" t="s">
        <v>413</v>
      </c>
      <c r="AT280" s="142" t="s">
        <v>123</v>
      </c>
      <c r="AU280" s="142" t="s">
        <v>81</v>
      </c>
      <c r="AY280" s="15" t="s">
        <v>121</v>
      </c>
      <c r="BE280" s="143">
        <f>IF(N280="základná",J280,0)</f>
        <v>0</v>
      </c>
      <c r="BF280" s="143">
        <f>IF(N280="znížená",J280,0)</f>
        <v>0</v>
      </c>
      <c r="BG280" s="143">
        <f>IF(N280="zákl. prenesená",J280,0)</f>
        <v>0</v>
      </c>
      <c r="BH280" s="143">
        <f>IF(N280="zníž. prenesená",J280,0)</f>
        <v>0</v>
      </c>
      <c r="BI280" s="143">
        <f>IF(N280="nulová",J280,0)</f>
        <v>0</v>
      </c>
      <c r="BJ280" s="15" t="s">
        <v>128</v>
      </c>
      <c r="BK280" s="143">
        <f>ROUND(I280*H280,2)</f>
        <v>0</v>
      </c>
      <c r="BL280" s="15" t="s">
        <v>413</v>
      </c>
      <c r="BM280" s="142" t="s">
        <v>414</v>
      </c>
    </row>
    <row r="281" spans="2:65" s="12" customFormat="1">
      <c r="B281" s="144"/>
      <c r="D281" s="145" t="s">
        <v>130</v>
      </c>
      <c r="E281" s="146" t="s">
        <v>1</v>
      </c>
      <c r="F281" s="147" t="s">
        <v>81</v>
      </c>
      <c r="H281" s="148">
        <v>1</v>
      </c>
      <c r="L281" s="144"/>
      <c r="M281" s="149"/>
      <c r="T281" s="150"/>
      <c r="AT281" s="146" t="s">
        <v>130</v>
      </c>
      <c r="AU281" s="146" t="s">
        <v>81</v>
      </c>
      <c r="AV281" s="12" t="s">
        <v>128</v>
      </c>
      <c r="AW281" s="12" t="s">
        <v>30</v>
      </c>
      <c r="AX281" s="12" t="s">
        <v>73</v>
      </c>
      <c r="AY281" s="146" t="s">
        <v>121</v>
      </c>
    </row>
    <row r="282" spans="2:65" s="1" customFormat="1" ht="22.15" customHeight="1">
      <c r="B282" s="130"/>
      <c r="C282" s="131" t="s">
        <v>415</v>
      </c>
      <c r="D282" s="131" t="s">
        <v>123</v>
      </c>
      <c r="E282" s="132" t="s">
        <v>416</v>
      </c>
      <c r="F282" s="133" t="s">
        <v>417</v>
      </c>
      <c r="G282" s="134" t="s">
        <v>405</v>
      </c>
      <c r="H282" s="135">
        <v>1</v>
      </c>
      <c r="I282" s="136"/>
      <c r="J282" s="136"/>
      <c r="K282" s="137"/>
      <c r="L282" s="28"/>
      <c r="M282" s="138" t="s">
        <v>1</v>
      </c>
      <c r="N282" s="139" t="s">
        <v>39</v>
      </c>
      <c r="O282" s="140">
        <v>0</v>
      </c>
      <c r="P282" s="140">
        <f>O282*H282</f>
        <v>0</v>
      </c>
      <c r="Q282" s="140">
        <v>0</v>
      </c>
      <c r="R282" s="140">
        <f>Q282*H282</f>
        <v>0</v>
      </c>
      <c r="S282" s="140">
        <v>0</v>
      </c>
      <c r="T282" s="141">
        <f>S282*H282</f>
        <v>0</v>
      </c>
      <c r="AR282" s="142" t="s">
        <v>413</v>
      </c>
      <c r="AT282" s="142" t="s">
        <v>123</v>
      </c>
      <c r="AU282" s="142" t="s">
        <v>81</v>
      </c>
      <c r="AY282" s="15" t="s">
        <v>121</v>
      </c>
      <c r="BE282" s="143">
        <f>IF(N282="základná",J282,0)</f>
        <v>0</v>
      </c>
      <c r="BF282" s="143">
        <f>IF(N282="znížená",J282,0)</f>
        <v>0</v>
      </c>
      <c r="BG282" s="143">
        <f>IF(N282="zákl. prenesená",J282,0)</f>
        <v>0</v>
      </c>
      <c r="BH282" s="143">
        <f>IF(N282="zníž. prenesená",J282,0)</f>
        <v>0</v>
      </c>
      <c r="BI282" s="143">
        <f>IF(N282="nulová",J282,0)</f>
        <v>0</v>
      </c>
      <c r="BJ282" s="15" t="s">
        <v>128</v>
      </c>
      <c r="BK282" s="143">
        <f>ROUND(I282*H282,2)</f>
        <v>0</v>
      </c>
      <c r="BL282" s="15" t="s">
        <v>413</v>
      </c>
      <c r="BM282" s="142" t="s">
        <v>418</v>
      </c>
    </row>
    <row r="283" spans="2:65" s="12" customFormat="1">
      <c r="B283" s="144"/>
      <c r="D283" s="145" t="s">
        <v>130</v>
      </c>
      <c r="E283" s="146" t="s">
        <v>1</v>
      </c>
      <c r="F283" s="147" t="s">
        <v>81</v>
      </c>
      <c r="H283" s="148">
        <v>1</v>
      </c>
      <c r="L283" s="144"/>
      <c r="M283" s="149"/>
      <c r="T283" s="150"/>
      <c r="AT283" s="146" t="s">
        <v>130</v>
      </c>
      <c r="AU283" s="146" t="s">
        <v>81</v>
      </c>
      <c r="AV283" s="12" t="s">
        <v>128</v>
      </c>
      <c r="AW283" s="12" t="s">
        <v>30</v>
      </c>
      <c r="AX283" s="12" t="s">
        <v>73</v>
      </c>
      <c r="AY283" s="146" t="s">
        <v>121</v>
      </c>
    </row>
    <row r="284" spans="2:65" s="1" customFormat="1" ht="22.15" customHeight="1">
      <c r="B284" s="130"/>
      <c r="C284" s="131" t="s">
        <v>419</v>
      </c>
      <c r="D284" s="131" t="s">
        <v>123</v>
      </c>
      <c r="E284" s="132" t="s">
        <v>420</v>
      </c>
      <c r="F284" s="133" t="s">
        <v>421</v>
      </c>
      <c r="G284" s="134" t="s">
        <v>405</v>
      </c>
      <c r="H284" s="135">
        <v>1</v>
      </c>
      <c r="I284" s="136"/>
      <c r="J284" s="136"/>
      <c r="K284" s="137"/>
      <c r="L284" s="28"/>
      <c r="M284" s="138" t="s">
        <v>1</v>
      </c>
      <c r="N284" s="139" t="s">
        <v>39</v>
      </c>
      <c r="O284" s="140">
        <v>0</v>
      </c>
      <c r="P284" s="140">
        <f>O284*H284</f>
        <v>0</v>
      </c>
      <c r="Q284" s="140">
        <v>0</v>
      </c>
      <c r="R284" s="140">
        <f>Q284*H284</f>
        <v>0</v>
      </c>
      <c r="S284" s="140">
        <v>0</v>
      </c>
      <c r="T284" s="141">
        <f>S284*H284</f>
        <v>0</v>
      </c>
      <c r="AR284" s="142" t="s">
        <v>413</v>
      </c>
      <c r="AT284" s="142" t="s">
        <v>123</v>
      </c>
      <c r="AU284" s="142" t="s">
        <v>81</v>
      </c>
      <c r="AY284" s="15" t="s">
        <v>121</v>
      </c>
      <c r="BE284" s="143">
        <f>IF(N284="základná",J284,0)</f>
        <v>0</v>
      </c>
      <c r="BF284" s="143">
        <f>IF(N284="znížená",J284,0)</f>
        <v>0</v>
      </c>
      <c r="BG284" s="143">
        <f>IF(N284="zákl. prenesená",J284,0)</f>
        <v>0</v>
      </c>
      <c r="BH284" s="143">
        <f>IF(N284="zníž. prenesená",J284,0)</f>
        <v>0</v>
      </c>
      <c r="BI284" s="143">
        <f>IF(N284="nulová",J284,0)</f>
        <v>0</v>
      </c>
      <c r="BJ284" s="15" t="s">
        <v>128</v>
      </c>
      <c r="BK284" s="143">
        <f>ROUND(I284*H284,2)</f>
        <v>0</v>
      </c>
      <c r="BL284" s="15" t="s">
        <v>413</v>
      </c>
      <c r="BM284" s="142" t="s">
        <v>422</v>
      </c>
    </row>
    <row r="285" spans="2:65" s="12" customFormat="1">
      <c r="B285" s="144"/>
      <c r="D285" s="145" t="s">
        <v>130</v>
      </c>
      <c r="E285" s="146" t="s">
        <v>1</v>
      </c>
      <c r="F285" s="147" t="s">
        <v>81</v>
      </c>
      <c r="H285" s="148">
        <v>1</v>
      </c>
      <c r="L285" s="144"/>
      <c r="M285" s="149"/>
      <c r="T285" s="150"/>
      <c r="AT285" s="146" t="s">
        <v>130</v>
      </c>
      <c r="AU285" s="146" t="s">
        <v>81</v>
      </c>
      <c r="AV285" s="12" t="s">
        <v>128</v>
      </c>
      <c r="AW285" s="12" t="s">
        <v>30</v>
      </c>
      <c r="AX285" s="12" t="s">
        <v>73</v>
      </c>
      <c r="AY285" s="146" t="s">
        <v>121</v>
      </c>
    </row>
    <row r="286" spans="2:65" s="1" customFormat="1" ht="14.45" customHeight="1">
      <c r="B286" s="130"/>
      <c r="C286" s="131" t="s">
        <v>423</v>
      </c>
      <c r="D286" s="131" t="s">
        <v>123</v>
      </c>
      <c r="E286" s="132" t="s">
        <v>424</v>
      </c>
      <c r="F286" s="133" t="s">
        <v>425</v>
      </c>
      <c r="G286" s="134" t="s">
        <v>405</v>
      </c>
      <c r="H286" s="135">
        <v>1</v>
      </c>
      <c r="I286" s="136"/>
      <c r="J286" s="136"/>
      <c r="K286" s="137"/>
      <c r="L286" s="28"/>
      <c r="M286" s="138" t="s">
        <v>1</v>
      </c>
      <c r="N286" s="139" t="s">
        <v>39</v>
      </c>
      <c r="O286" s="140">
        <v>0</v>
      </c>
      <c r="P286" s="140">
        <f>O286*H286</f>
        <v>0</v>
      </c>
      <c r="Q286" s="140">
        <v>0</v>
      </c>
      <c r="R286" s="140">
        <f>Q286*H286</f>
        <v>0</v>
      </c>
      <c r="S286" s="140">
        <v>0</v>
      </c>
      <c r="T286" s="141">
        <f>S286*H286</f>
        <v>0</v>
      </c>
      <c r="AR286" s="142" t="s">
        <v>413</v>
      </c>
      <c r="AT286" s="142" t="s">
        <v>123</v>
      </c>
      <c r="AU286" s="142" t="s">
        <v>81</v>
      </c>
      <c r="AY286" s="15" t="s">
        <v>121</v>
      </c>
      <c r="BE286" s="143">
        <f>IF(N286="základná",J286,0)</f>
        <v>0</v>
      </c>
      <c r="BF286" s="143">
        <f>IF(N286="znížená",J286,0)</f>
        <v>0</v>
      </c>
      <c r="BG286" s="143">
        <f>IF(N286="zákl. prenesená",J286,0)</f>
        <v>0</v>
      </c>
      <c r="BH286" s="143">
        <f>IF(N286="zníž. prenesená",J286,0)</f>
        <v>0</v>
      </c>
      <c r="BI286" s="143">
        <f>IF(N286="nulová",J286,0)</f>
        <v>0</v>
      </c>
      <c r="BJ286" s="15" t="s">
        <v>128</v>
      </c>
      <c r="BK286" s="143">
        <f>ROUND(I286*H286,2)</f>
        <v>0</v>
      </c>
      <c r="BL286" s="15" t="s">
        <v>413</v>
      </c>
      <c r="BM286" s="142" t="s">
        <v>426</v>
      </c>
    </row>
    <row r="287" spans="2:65" s="12" customFormat="1">
      <c r="B287" s="144"/>
      <c r="D287" s="145" t="s">
        <v>130</v>
      </c>
      <c r="E287" s="146" t="s">
        <v>1</v>
      </c>
      <c r="F287" s="147" t="s">
        <v>81</v>
      </c>
      <c r="H287" s="148">
        <v>1</v>
      </c>
      <c r="L287" s="144"/>
      <c r="M287" s="149"/>
      <c r="T287" s="150"/>
      <c r="AT287" s="146" t="s">
        <v>130</v>
      </c>
      <c r="AU287" s="146" t="s">
        <v>81</v>
      </c>
      <c r="AV287" s="12" t="s">
        <v>128</v>
      </c>
      <c r="AW287" s="12" t="s">
        <v>30</v>
      </c>
      <c r="AX287" s="12" t="s">
        <v>73</v>
      </c>
      <c r="AY287" s="146" t="s">
        <v>121</v>
      </c>
    </row>
    <row r="288" spans="2:65" s="1" customFormat="1" ht="14.45" customHeight="1">
      <c r="B288" s="130"/>
      <c r="C288" s="131" t="s">
        <v>427</v>
      </c>
      <c r="D288" s="131" t="s">
        <v>123</v>
      </c>
      <c r="E288" s="132" t="s">
        <v>428</v>
      </c>
      <c r="F288" s="133" t="s">
        <v>429</v>
      </c>
      <c r="G288" s="134" t="s">
        <v>405</v>
      </c>
      <c r="H288" s="135">
        <v>1</v>
      </c>
      <c r="I288" s="136"/>
      <c r="J288" s="136"/>
      <c r="K288" s="137"/>
      <c r="L288" s="28"/>
      <c r="M288" s="138" t="s">
        <v>1</v>
      </c>
      <c r="N288" s="139" t="s">
        <v>39</v>
      </c>
      <c r="O288" s="140">
        <v>0</v>
      </c>
      <c r="P288" s="140">
        <f>O288*H288</f>
        <v>0</v>
      </c>
      <c r="Q288" s="140">
        <v>0</v>
      </c>
      <c r="R288" s="140">
        <f>Q288*H288</f>
        <v>0</v>
      </c>
      <c r="S288" s="140">
        <v>0</v>
      </c>
      <c r="T288" s="141">
        <f>S288*H288</f>
        <v>0</v>
      </c>
      <c r="AR288" s="142" t="s">
        <v>413</v>
      </c>
      <c r="AT288" s="142" t="s">
        <v>123</v>
      </c>
      <c r="AU288" s="142" t="s">
        <v>81</v>
      </c>
      <c r="AY288" s="15" t="s">
        <v>121</v>
      </c>
      <c r="BE288" s="143">
        <f>IF(N288="základná",J288,0)</f>
        <v>0</v>
      </c>
      <c r="BF288" s="143">
        <f>IF(N288="znížená",J288,0)</f>
        <v>0</v>
      </c>
      <c r="BG288" s="143">
        <f>IF(N288="zákl. prenesená",J288,0)</f>
        <v>0</v>
      </c>
      <c r="BH288" s="143">
        <f>IF(N288="zníž. prenesená",J288,0)</f>
        <v>0</v>
      </c>
      <c r="BI288" s="143">
        <f>IF(N288="nulová",J288,0)</f>
        <v>0</v>
      </c>
      <c r="BJ288" s="15" t="s">
        <v>128</v>
      </c>
      <c r="BK288" s="143">
        <f>ROUND(I288*H288,2)</f>
        <v>0</v>
      </c>
      <c r="BL288" s="15" t="s">
        <v>413</v>
      </c>
      <c r="BM288" s="142" t="s">
        <v>430</v>
      </c>
    </row>
    <row r="289" spans="2:65" s="13" customFormat="1">
      <c r="B289" s="151"/>
      <c r="D289" s="145" t="s">
        <v>130</v>
      </c>
      <c r="E289" s="152" t="s">
        <v>1</v>
      </c>
      <c r="F289" s="153" t="s">
        <v>431</v>
      </c>
      <c r="H289" s="152" t="s">
        <v>1</v>
      </c>
      <c r="L289" s="151"/>
      <c r="M289" s="154"/>
      <c r="T289" s="155"/>
      <c r="AT289" s="152" t="s">
        <v>130</v>
      </c>
      <c r="AU289" s="152" t="s">
        <v>81</v>
      </c>
      <c r="AV289" s="13" t="s">
        <v>81</v>
      </c>
      <c r="AW289" s="13" t="s">
        <v>30</v>
      </c>
      <c r="AX289" s="13" t="s">
        <v>73</v>
      </c>
      <c r="AY289" s="152" t="s">
        <v>121</v>
      </c>
    </row>
    <row r="290" spans="2:65" s="12" customFormat="1">
      <c r="B290" s="144"/>
      <c r="D290" s="145" t="s">
        <v>130</v>
      </c>
      <c r="E290" s="146" t="s">
        <v>1</v>
      </c>
      <c r="F290" s="147" t="s">
        <v>81</v>
      </c>
      <c r="H290" s="148">
        <v>1</v>
      </c>
      <c r="L290" s="144"/>
      <c r="M290" s="149"/>
      <c r="T290" s="150"/>
      <c r="AT290" s="146" t="s">
        <v>130</v>
      </c>
      <c r="AU290" s="146" t="s">
        <v>81</v>
      </c>
      <c r="AV290" s="12" t="s">
        <v>128</v>
      </c>
      <c r="AW290" s="12" t="s">
        <v>30</v>
      </c>
      <c r="AX290" s="12" t="s">
        <v>73</v>
      </c>
      <c r="AY290" s="146" t="s">
        <v>121</v>
      </c>
    </row>
    <row r="291" spans="2:65" s="1" customFormat="1" ht="14.45" customHeight="1">
      <c r="B291" s="130"/>
      <c r="C291" s="131" t="s">
        <v>432</v>
      </c>
      <c r="D291" s="131" t="s">
        <v>123</v>
      </c>
      <c r="E291" s="132" t="s">
        <v>433</v>
      </c>
      <c r="F291" s="133" t="s">
        <v>434</v>
      </c>
      <c r="G291" s="134" t="s">
        <v>405</v>
      </c>
      <c r="H291" s="135">
        <v>1</v>
      </c>
      <c r="I291" s="136"/>
      <c r="J291" s="136"/>
      <c r="K291" s="137"/>
      <c r="L291" s="28"/>
      <c r="M291" s="138" t="s">
        <v>1</v>
      </c>
      <c r="N291" s="139" t="s">
        <v>39</v>
      </c>
      <c r="O291" s="140">
        <v>0</v>
      </c>
      <c r="P291" s="140">
        <f>O291*H291</f>
        <v>0</v>
      </c>
      <c r="Q291" s="140">
        <v>0</v>
      </c>
      <c r="R291" s="140">
        <f>Q291*H291</f>
        <v>0</v>
      </c>
      <c r="S291" s="140">
        <v>0</v>
      </c>
      <c r="T291" s="141">
        <f>S291*H291</f>
        <v>0</v>
      </c>
      <c r="AR291" s="142" t="s">
        <v>413</v>
      </c>
      <c r="AT291" s="142" t="s">
        <v>123</v>
      </c>
      <c r="AU291" s="142" t="s">
        <v>81</v>
      </c>
      <c r="AY291" s="15" t="s">
        <v>121</v>
      </c>
      <c r="BE291" s="143">
        <f>IF(N291="základná",J291,0)</f>
        <v>0</v>
      </c>
      <c r="BF291" s="143">
        <f>IF(N291="znížená",J291,0)</f>
        <v>0</v>
      </c>
      <c r="BG291" s="143">
        <f>IF(N291="zákl. prenesená",J291,0)</f>
        <v>0</v>
      </c>
      <c r="BH291" s="143">
        <f>IF(N291="zníž. prenesená",J291,0)</f>
        <v>0</v>
      </c>
      <c r="BI291" s="143">
        <f>IF(N291="nulová",J291,0)</f>
        <v>0</v>
      </c>
      <c r="BJ291" s="15" t="s">
        <v>128</v>
      </c>
      <c r="BK291" s="143">
        <f>ROUND(I291*H291,2)</f>
        <v>0</v>
      </c>
      <c r="BL291" s="15" t="s">
        <v>413</v>
      </c>
      <c r="BM291" s="142" t="s">
        <v>435</v>
      </c>
    </row>
    <row r="292" spans="2:65" s="13" customFormat="1" ht="22.5">
      <c r="B292" s="151"/>
      <c r="D292" s="145" t="s">
        <v>130</v>
      </c>
      <c r="E292" s="152" t="s">
        <v>1</v>
      </c>
      <c r="F292" s="153" t="s">
        <v>436</v>
      </c>
      <c r="H292" s="152" t="s">
        <v>1</v>
      </c>
      <c r="L292" s="151"/>
      <c r="M292" s="154"/>
      <c r="T292" s="155"/>
      <c r="AT292" s="152" t="s">
        <v>130</v>
      </c>
      <c r="AU292" s="152" t="s">
        <v>81</v>
      </c>
      <c r="AV292" s="13" t="s">
        <v>81</v>
      </c>
      <c r="AW292" s="13" t="s">
        <v>30</v>
      </c>
      <c r="AX292" s="13" t="s">
        <v>73</v>
      </c>
      <c r="AY292" s="152" t="s">
        <v>121</v>
      </c>
    </row>
    <row r="293" spans="2:65" s="12" customFormat="1">
      <c r="B293" s="144"/>
      <c r="D293" s="145" t="s">
        <v>130</v>
      </c>
      <c r="E293" s="146" t="s">
        <v>1</v>
      </c>
      <c r="F293" s="147" t="s">
        <v>81</v>
      </c>
      <c r="H293" s="148">
        <v>1</v>
      </c>
      <c r="L293" s="144"/>
      <c r="M293" s="149"/>
      <c r="T293" s="150"/>
      <c r="AT293" s="146" t="s">
        <v>130</v>
      </c>
      <c r="AU293" s="146" t="s">
        <v>81</v>
      </c>
      <c r="AV293" s="12" t="s">
        <v>128</v>
      </c>
      <c r="AW293" s="12" t="s">
        <v>30</v>
      </c>
      <c r="AX293" s="12" t="s">
        <v>73</v>
      </c>
      <c r="AY293" s="146" t="s">
        <v>121</v>
      </c>
    </row>
    <row r="294" spans="2:65" s="1" customFormat="1" ht="14.45" customHeight="1">
      <c r="B294" s="130"/>
      <c r="C294" s="131" t="s">
        <v>437</v>
      </c>
      <c r="D294" s="131" t="s">
        <v>123</v>
      </c>
      <c r="E294" s="132" t="s">
        <v>438</v>
      </c>
      <c r="F294" s="133" t="s">
        <v>439</v>
      </c>
      <c r="G294" s="134" t="s">
        <v>405</v>
      </c>
      <c r="H294" s="135">
        <v>1</v>
      </c>
      <c r="I294" s="136"/>
      <c r="J294" s="136"/>
      <c r="K294" s="137"/>
      <c r="L294" s="28"/>
      <c r="M294" s="138" t="s">
        <v>1</v>
      </c>
      <c r="N294" s="139" t="s">
        <v>39</v>
      </c>
      <c r="O294" s="140">
        <v>0</v>
      </c>
      <c r="P294" s="140">
        <f>O294*H294</f>
        <v>0</v>
      </c>
      <c r="Q294" s="140">
        <v>0</v>
      </c>
      <c r="R294" s="140">
        <f>Q294*H294</f>
        <v>0</v>
      </c>
      <c r="S294" s="140">
        <v>0</v>
      </c>
      <c r="T294" s="141">
        <f>S294*H294</f>
        <v>0</v>
      </c>
      <c r="AR294" s="142" t="s">
        <v>413</v>
      </c>
      <c r="AT294" s="142" t="s">
        <v>123</v>
      </c>
      <c r="AU294" s="142" t="s">
        <v>81</v>
      </c>
      <c r="AY294" s="15" t="s">
        <v>121</v>
      </c>
      <c r="BE294" s="143">
        <f>IF(N294="základná",J294,0)</f>
        <v>0</v>
      </c>
      <c r="BF294" s="143">
        <f>IF(N294="znížená",J294,0)</f>
        <v>0</v>
      </c>
      <c r="BG294" s="143">
        <f>IF(N294="zákl. prenesená",J294,0)</f>
        <v>0</v>
      </c>
      <c r="BH294" s="143">
        <f>IF(N294="zníž. prenesená",J294,0)</f>
        <v>0</v>
      </c>
      <c r="BI294" s="143">
        <f>IF(N294="nulová",J294,0)</f>
        <v>0</v>
      </c>
      <c r="BJ294" s="15" t="s">
        <v>128</v>
      </c>
      <c r="BK294" s="143">
        <f>ROUND(I294*H294,2)</f>
        <v>0</v>
      </c>
      <c r="BL294" s="15" t="s">
        <v>413</v>
      </c>
      <c r="BM294" s="142" t="s">
        <v>440</v>
      </c>
    </row>
    <row r="295" spans="2:65" s="12" customFormat="1">
      <c r="B295" s="144"/>
      <c r="D295" s="145" t="s">
        <v>130</v>
      </c>
      <c r="E295" s="146" t="s">
        <v>1</v>
      </c>
      <c r="F295" s="147" t="s">
        <v>81</v>
      </c>
      <c r="H295" s="148">
        <v>1</v>
      </c>
      <c r="L295" s="144"/>
      <c r="M295" s="149"/>
      <c r="T295" s="150"/>
      <c r="AT295" s="146" t="s">
        <v>130</v>
      </c>
      <c r="AU295" s="146" t="s">
        <v>81</v>
      </c>
      <c r="AV295" s="12" t="s">
        <v>128</v>
      </c>
      <c r="AW295" s="12" t="s">
        <v>30</v>
      </c>
      <c r="AX295" s="12" t="s">
        <v>73</v>
      </c>
      <c r="AY295" s="146" t="s">
        <v>121</v>
      </c>
    </row>
    <row r="296" spans="2:65" s="1" customFormat="1" ht="19.899999999999999" customHeight="1">
      <c r="B296" s="130"/>
      <c r="C296" s="131" t="s">
        <v>441</v>
      </c>
      <c r="D296" s="131" t="s">
        <v>123</v>
      </c>
      <c r="E296" s="132" t="s">
        <v>442</v>
      </c>
      <c r="F296" s="133" t="s">
        <v>443</v>
      </c>
      <c r="G296" s="134" t="s">
        <v>405</v>
      </c>
      <c r="H296" s="135">
        <v>1</v>
      </c>
      <c r="I296" s="136"/>
      <c r="J296" s="136"/>
      <c r="K296" s="137"/>
      <c r="L296" s="28"/>
      <c r="M296" s="138" t="s">
        <v>1</v>
      </c>
      <c r="N296" s="139" t="s">
        <v>39</v>
      </c>
      <c r="O296" s="140">
        <v>0</v>
      </c>
      <c r="P296" s="140">
        <f>O296*H296</f>
        <v>0</v>
      </c>
      <c r="Q296" s="140">
        <v>0</v>
      </c>
      <c r="R296" s="140">
        <f>Q296*H296</f>
        <v>0</v>
      </c>
      <c r="S296" s="140">
        <v>0</v>
      </c>
      <c r="T296" s="141">
        <f>S296*H296</f>
        <v>0</v>
      </c>
      <c r="AR296" s="142" t="s">
        <v>413</v>
      </c>
      <c r="AT296" s="142" t="s">
        <v>123</v>
      </c>
      <c r="AU296" s="142" t="s">
        <v>81</v>
      </c>
      <c r="AY296" s="15" t="s">
        <v>121</v>
      </c>
      <c r="BE296" s="143">
        <f>IF(N296="základná",J296,0)</f>
        <v>0</v>
      </c>
      <c r="BF296" s="143">
        <f>IF(N296="znížená",J296,0)</f>
        <v>0</v>
      </c>
      <c r="BG296" s="143">
        <f>IF(N296="zákl. prenesená",J296,0)</f>
        <v>0</v>
      </c>
      <c r="BH296" s="143">
        <f>IF(N296="zníž. prenesená",J296,0)</f>
        <v>0</v>
      </c>
      <c r="BI296" s="143">
        <f>IF(N296="nulová",J296,0)</f>
        <v>0</v>
      </c>
      <c r="BJ296" s="15" t="s">
        <v>128</v>
      </c>
      <c r="BK296" s="143">
        <f>ROUND(I296*H296,2)</f>
        <v>0</v>
      </c>
      <c r="BL296" s="15" t="s">
        <v>413</v>
      </c>
      <c r="BM296" s="142" t="s">
        <v>444</v>
      </c>
    </row>
    <row r="297" spans="2:65" s="13" customFormat="1" ht="22.5">
      <c r="B297" s="151"/>
      <c r="D297" s="145" t="s">
        <v>130</v>
      </c>
      <c r="E297" s="152" t="s">
        <v>1</v>
      </c>
      <c r="F297" s="153" t="s">
        <v>445</v>
      </c>
      <c r="H297" s="152" t="s">
        <v>1</v>
      </c>
      <c r="L297" s="151"/>
      <c r="M297" s="154"/>
      <c r="T297" s="155"/>
      <c r="AT297" s="152" t="s">
        <v>130</v>
      </c>
      <c r="AU297" s="152" t="s">
        <v>81</v>
      </c>
      <c r="AV297" s="13" t="s">
        <v>81</v>
      </c>
      <c r="AW297" s="13" t="s">
        <v>30</v>
      </c>
      <c r="AX297" s="13" t="s">
        <v>73</v>
      </c>
      <c r="AY297" s="152" t="s">
        <v>121</v>
      </c>
    </row>
    <row r="298" spans="2:65" s="12" customFormat="1">
      <c r="B298" s="144"/>
      <c r="D298" s="145" t="s">
        <v>130</v>
      </c>
      <c r="E298" s="146" t="s">
        <v>1</v>
      </c>
      <c r="F298" s="147" t="s">
        <v>81</v>
      </c>
      <c r="H298" s="148">
        <v>1</v>
      </c>
      <c r="L298" s="144"/>
      <c r="M298" s="166"/>
      <c r="N298" s="167"/>
      <c r="O298" s="167"/>
      <c r="P298" s="167"/>
      <c r="Q298" s="167"/>
      <c r="R298" s="167"/>
      <c r="S298" s="167"/>
      <c r="T298" s="168"/>
      <c r="AT298" s="146" t="s">
        <v>130</v>
      </c>
      <c r="AU298" s="146" t="s">
        <v>81</v>
      </c>
      <c r="AV298" s="12" t="s">
        <v>128</v>
      </c>
      <c r="AW298" s="12" t="s">
        <v>30</v>
      </c>
      <c r="AX298" s="12" t="s">
        <v>73</v>
      </c>
      <c r="AY298" s="146" t="s">
        <v>121</v>
      </c>
    </row>
    <row r="299" spans="2:65" s="1" customFormat="1" ht="6.95" customHeight="1">
      <c r="B299" s="43"/>
      <c r="C299" s="44"/>
      <c r="D299" s="44"/>
      <c r="E299" s="44"/>
      <c r="F299" s="44"/>
      <c r="G299" s="44"/>
      <c r="H299" s="44"/>
      <c r="I299" s="44"/>
      <c r="J299" s="44"/>
      <c r="K299" s="44"/>
      <c r="L299" s="28"/>
    </row>
  </sheetData>
  <autoFilter ref="C130:K298" xr:uid="{00000000-0009-0000-0000-000001000000}"/>
  <mergeCells count="9">
    <mergeCell ref="L2:V2"/>
    <mergeCell ref="E86:H86"/>
    <mergeCell ref="E121:H121"/>
    <mergeCell ref="E123:H123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SO 01 - Sanácia oporného ...</vt:lpstr>
      <vt:lpstr>'Rekapitulácia stavby'!Názvy_tlače</vt:lpstr>
      <vt:lpstr>'SO 01 - Sanácia oporného ...'!Názvy_tlače</vt:lpstr>
      <vt:lpstr>'Rekapitulácia stavby'!Oblasť_tlače</vt:lpstr>
      <vt:lpstr>'SO 01 - Sanácia oporného 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Matej CHOVANČEK</dc:creator>
  <cp:lastModifiedBy>Hronská Jana</cp:lastModifiedBy>
  <dcterms:created xsi:type="dcterms:W3CDTF">2024-01-17T17:44:46Z</dcterms:created>
  <dcterms:modified xsi:type="dcterms:W3CDTF">2024-02-02T07:40:00Z</dcterms:modified>
</cp:coreProperties>
</file>