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pavand2-my.sharepoint.com/personal/beno_pavand2_onmicrosoft_com/Documents/Projekty_Luky/Marianum_pohrebníctvo/Krematorium Lamač/Stavebná časť/Expedícia_2023_11_21/EDIT_2023_11_21_Oprava ŽB dielne SK Lamač/"/>
    </mc:Choice>
  </mc:AlternateContent>
  <xr:revisionPtr revIDLastSave="3" documentId="8_{568DFA1F-A93A-424E-873C-294C7CB9B603}" xr6:coauthVersionLast="47" xr6:coauthVersionMax="47" xr10:uidLastSave="{F002A34D-0D50-49CA-85B9-0753198736AE}"/>
  <bookViews>
    <workbookView xWindow="-120" yWindow="-120" windowWidth="29040" windowHeight="15720" activeTab="1" xr2:uid="{00000000-000D-0000-FFFF-FFFF00000000}"/>
  </bookViews>
  <sheets>
    <sheet name="Rekapitulácia stavby" sheetId="1" r:id="rId1"/>
    <sheet name="934 - Krematórium" sheetId="2" r:id="rId2"/>
  </sheets>
  <definedNames>
    <definedName name="_xlnm._FilterDatabase" localSheetId="1" hidden="1">'934 - Krematórium'!$C$132:$K$255</definedName>
    <definedName name="_xlnm.Print_Titles" localSheetId="1">'934 - Krematórium'!$132:$132</definedName>
    <definedName name="_xlnm.Print_Titles" localSheetId="0">'Rekapitulácia stavby'!$92:$92</definedName>
    <definedName name="_xlnm.Print_Area" localSheetId="1">'934 - Krematórium'!$C$4:$J$76,'934 - Krematórium'!$C$82:$J$116,'934 - Krematórium'!$C$122:$J$255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7" i="2" l="1"/>
  <c r="BF147" i="2" s="1"/>
  <c r="P147" i="2"/>
  <c r="R147" i="2"/>
  <c r="T147" i="2"/>
  <c r="BE147" i="2"/>
  <c r="BG147" i="2"/>
  <c r="BH147" i="2"/>
  <c r="BI147" i="2"/>
  <c r="BK147" i="2"/>
  <c r="J146" i="2"/>
  <c r="BF146" i="2" s="1"/>
  <c r="P146" i="2"/>
  <c r="R146" i="2"/>
  <c r="T146" i="2"/>
  <c r="BE146" i="2"/>
  <c r="BG146" i="2"/>
  <c r="BH146" i="2"/>
  <c r="BI146" i="2"/>
  <c r="BK146" i="2"/>
  <c r="J37" i="2"/>
  <c r="J36" i="2"/>
  <c r="AY95" i="1" s="1"/>
  <c r="J35" i="2"/>
  <c r="AX95" i="1" s="1"/>
  <c r="BI255" i="2"/>
  <c r="BH255" i="2"/>
  <c r="BG255" i="2"/>
  <c r="BE255" i="2"/>
  <c r="T255" i="2"/>
  <c r="T254" i="2" s="1"/>
  <c r="R255" i="2"/>
  <c r="R254" i="2" s="1"/>
  <c r="P255" i="2"/>
  <c r="P254" i="2" s="1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T239" i="2" s="1"/>
  <c r="R240" i="2"/>
  <c r="R239" i="2" s="1"/>
  <c r="P240" i="2"/>
  <c r="P239" i="2" s="1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T234" i="2" s="1"/>
  <c r="R235" i="2"/>
  <c r="R234" i="2"/>
  <c r="P235" i="2"/>
  <c r="P234" i="2" s="1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 s="1"/>
  <c r="R201" i="2"/>
  <c r="R200" i="2"/>
  <c r="P201" i="2"/>
  <c r="P200" i="2" s="1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T150" i="2" s="1"/>
  <c r="R151" i="2"/>
  <c r="R150" i="2" s="1"/>
  <c r="P151" i="2"/>
  <c r="P150" i="2" s="1"/>
  <c r="BI148" i="2"/>
  <c r="BH148" i="2"/>
  <c r="BG148" i="2"/>
  <c r="BE148" i="2"/>
  <c r="T148" i="2"/>
  <c r="R148" i="2"/>
  <c r="P148" i="2"/>
  <c r="BI142" i="2"/>
  <c r="BH142" i="2"/>
  <c r="BG142" i="2"/>
  <c r="BE142" i="2"/>
  <c r="T142" i="2"/>
  <c r="R142" i="2"/>
  <c r="P142" i="2"/>
  <c r="BI136" i="2"/>
  <c r="BH136" i="2"/>
  <c r="BG136" i="2"/>
  <c r="BE136" i="2"/>
  <c r="T136" i="2"/>
  <c r="R136" i="2"/>
  <c r="P136" i="2"/>
  <c r="J130" i="2"/>
  <c r="F130" i="2"/>
  <c r="F127" i="2"/>
  <c r="E125" i="2"/>
  <c r="J29" i="2"/>
  <c r="J90" i="2"/>
  <c r="F90" i="2"/>
  <c r="F87" i="2"/>
  <c r="E85" i="2"/>
  <c r="J19" i="2"/>
  <c r="E19" i="2"/>
  <c r="J129" i="2" s="1"/>
  <c r="J18" i="2"/>
  <c r="J13" i="2"/>
  <c r="F129" i="2"/>
  <c r="J12" i="2"/>
  <c r="J10" i="2"/>
  <c r="J127" i="2" s="1"/>
  <c r="L90" i="1"/>
  <c r="AM90" i="1"/>
  <c r="AM89" i="1"/>
  <c r="AM87" i="1"/>
  <c r="L87" i="1"/>
  <c r="L85" i="1"/>
  <c r="L84" i="1"/>
  <c r="BK253" i="2"/>
  <c r="J243" i="2"/>
  <c r="J231" i="2"/>
  <c r="BK212" i="2"/>
  <c r="J198" i="2"/>
  <c r="BK187" i="2"/>
  <c r="J168" i="2"/>
  <c r="J153" i="2"/>
  <c r="AK27" i="1"/>
  <c r="J252" i="2"/>
  <c r="J240" i="2"/>
  <c r="J237" i="2"/>
  <c r="BK224" i="2"/>
  <c r="J217" i="2"/>
  <c r="J196" i="2"/>
  <c r="BK170" i="2"/>
  <c r="J162" i="2"/>
  <c r="J157" i="2"/>
  <c r="J253" i="2"/>
  <c r="BK235" i="2"/>
  <c r="J226" i="2"/>
  <c r="J214" i="2"/>
  <c r="J199" i="2"/>
  <c r="J188" i="2"/>
  <c r="J180" i="2"/>
  <c r="BK168" i="2"/>
  <c r="J142" i="2"/>
  <c r="BK255" i="2"/>
  <c r="J228" i="2"/>
  <c r="BK209" i="2"/>
  <c r="BK199" i="2"/>
  <c r="BK186" i="2"/>
  <c r="J182" i="2"/>
  <c r="J163" i="2"/>
  <c r="BK157" i="2"/>
  <c r="BK252" i="2"/>
  <c r="J233" i="2"/>
  <c r="BK226" i="2"/>
  <c r="BK217" i="2"/>
  <c r="J207" i="2"/>
  <c r="BK191" i="2"/>
  <c r="J186" i="2"/>
  <c r="BK162" i="2"/>
  <c r="J151" i="2"/>
  <c r="J136" i="2"/>
  <c r="J255" i="2"/>
  <c r="BK242" i="2"/>
  <c r="J235" i="2"/>
  <c r="BK221" i="2"/>
  <c r="BK214" i="2"/>
  <c r="BK195" i="2"/>
  <c r="J183" i="2"/>
  <c r="J169" i="2"/>
  <c r="BK160" i="2"/>
  <c r="J242" i="2"/>
  <c r="BK231" i="2"/>
  <c r="J224" i="2"/>
  <c r="BK204" i="2"/>
  <c r="J195" i="2"/>
  <c r="J187" i="2"/>
  <c r="BK174" i="2"/>
  <c r="BK151" i="2"/>
  <c r="BK136" i="2"/>
  <c r="J238" i="2"/>
  <c r="J212" i="2"/>
  <c r="J201" i="2"/>
  <c r="BK196" i="2"/>
  <c r="BK183" i="2"/>
  <c r="BK169" i="2"/>
  <c r="J160" i="2"/>
  <c r="AS94" i="1"/>
  <c r="J244" i="2"/>
  <c r="BK237" i="2"/>
  <c r="J221" i="2"/>
  <c r="J219" i="2"/>
  <c r="BK201" i="2"/>
  <c r="BK188" i="2"/>
  <c r="BK185" i="2"/>
  <c r="BK161" i="2"/>
  <c r="BK142" i="2"/>
  <c r="BK243" i="2"/>
  <c r="BK238" i="2"/>
  <c r="BK233" i="2"/>
  <c r="BK219" i="2"/>
  <c r="J209" i="2"/>
  <c r="J191" i="2"/>
  <c r="J174" i="2"/>
  <c r="BK163" i="2"/>
  <c r="BK153" i="2"/>
  <c r="BK240" i="2"/>
  <c r="BK228" i="2"/>
  <c r="BK207" i="2"/>
  <c r="BK182" i="2"/>
  <c r="J170" i="2"/>
  <c r="J148" i="2"/>
  <c r="BK244" i="2"/>
  <c r="J204" i="2"/>
  <c r="BK198" i="2"/>
  <c r="J185" i="2"/>
  <c r="BK180" i="2"/>
  <c r="J161" i="2"/>
  <c r="BK148" i="2"/>
  <c r="BK135" i="2" l="1"/>
  <c r="J135" i="2" s="1"/>
  <c r="J96" i="2" s="1"/>
  <c r="P135" i="2"/>
  <c r="P152" i="2"/>
  <c r="BK167" i="2"/>
  <c r="J167" i="2" s="1"/>
  <c r="J99" i="2" s="1"/>
  <c r="T167" i="2"/>
  <c r="P181" i="2"/>
  <c r="R203" i="2"/>
  <c r="P220" i="2"/>
  <c r="P227" i="2"/>
  <c r="T135" i="2"/>
  <c r="R152" i="2"/>
  <c r="P167" i="2"/>
  <c r="R167" i="2"/>
  <c r="R181" i="2"/>
  <c r="P203" i="2"/>
  <c r="BK220" i="2"/>
  <c r="J220" i="2" s="1"/>
  <c r="J104" i="2" s="1"/>
  <c r="T220" i="2"/>
  <c r="T227" i="2"/>
  <c r="P236" i="2"/>
  <c r="T236" i="2"/>
  <c r="BK241" i="2"/>
  <c r="J241" i="2" s="1"/>
  <c r="J109" i="2" s="1"/>
  <c r="R241" i="2"/>
  <c r="BK251" i="2"/>
  <c r="J251" i="2" s="1"/>
  <c r="J110" i="2" s="1"/>
  <c r="R135" i="2"/>
  <c r="BK152" i="2"/>
  <c r="J152" i="2" s="1"/>
  <c r="J98" i="2" s="1"/>
  <c r="T152" i="2"/>
  <c r="BK181" i="2"/>
  <c r="J181" i="2" s="1"/>
  <c r="J100" i="2" s="1"/>
  <c r="T181" i="2"/>
  <c r="BK203" i="2"/>
  <c r="J203" i="2" s="1"/>
  <c r="J103" i="2" s="1"/>
  <c r="T203" i="2"/>
  <c r="R220" i="2"/>
  <c r="BK227" i="2"/>
  <c r="J227" i="2" s="1"/>
  <c r="J105" i="2" s="1"/>
  <c r="R227" i="2"/>
  <c r="BK236" i="2"/>
  <c r="J236" i="2" s="1"/>
  <c r="J107" i="2" s="1"/>
  <c r="R236" i="2"/>
  <c r="P241" i="2"/>
  <c r="T241" i="2"/>
  <c r="P251" i="2"/>
  <c r="R251" i="2"/>
  <c r="T251" i="2"/>
  <c r="BK150" i="2"/>
  <c r="J150" i="2" s="1"/>
  <c r="J97" i="2" s="1"/>
  <c r="BK200" i="2"/>
  <c r="J200" i="2" s="1"/>
  <c r="J101" i="2" s="1"/>
  <c r="BK234" i="2"/>
  <c r="J234" i="2" s="1"/>
  <c r="J106" i="2" s="1"/>
  <c r="BK239" i="2"/>
  <c r="J239" i="2" s="1"/>
  <c r="J108" i="2" s="1"/>
  <c r="BK254" i="2"/>
  <c r="J254" i="2"/>
  <c r="J111" i="2" s="1"/>
  <c r="F89" i="2"/>
  <c r="J89" i="2"/>
  <c r="BF157" i="2"/>
  <c r="BF160" i="2"/>
  <c r="BF168" i="2"/>
  <c r="BF169" i="2"/>
  <c r="BF180" i="2"/>
  <c r="BF182" i="2"/>
  <c r="BF226" i="2"/>
  <c r="BF233" i="2"/>
  <c r="BF237" i="2"/>
  <c r="BF238" i="2"/>
  <c r="BF243" i="2"/>
  <c r="BF136" i="2"/>
  <c r="BF153" i="2"/>
  <c r="BF162" i="2"/>
  <c r="BF186" i="2"/>
  <c r="BF188" i="2"/>
  <c r="BF198" i="2"/>
  <c r="BF201" i="2"/>
  <c r="BF204" i="2"/>
  <c r="BF212" i="2"/>
  <c r="BF219" i="2"/>
  <c r="BF221" i="2"/>
  <c r="BF224" i="2"/>
  <c r="BF228" i="2"/>
  <c r="BF148" i="2"/>
  <c r="BF170" i="2"/>
  <c r="BF174" i="2"/>
  <c r="BF183" i="2"/>
  <c r="BF185" i="2"/>
  <c r="BF195" i="2"/>
  <c r="BF207" i="2"/>
  <c r="BF214" i="2"/>
  <c r="BF231" i="2"/>
  <c r="BF240" i="2"/>
  <c r="BF255" i="2"/>
  <c r="J87" i="2"/>
  <c r="BF142" i="2"/>
  <c r="BF151" i="2"/>
  <c r="BF161" i="2"/>
  <c r="BF163" i="2"/>
  <c r="BF187" i="2"/>
  <c r="BF191" i="2"/>
  <c r="BF196" i="2"/>
  <c r="BF199" i="2"/>
  <c r="BF209" i="2"/>
  <c r="BF217" i="2"/>
  <c r="BF235" i="2"/>
  <c r="BF242" i="2"/>
  <c r="BF244" i="2"/>
  <c r="BF252" i="2"/>
  <c r="BF253" i="2"/>
  <c r="F33" i="2"/>
  <c r="AZ95" i="1" s="1"/>
  <c r="AZ94" i="1" s="1"/>
  <c r="AV94" i="1" s="1"/>
  <c r="AK32" i="1" s="1"/>
  <c r="F36" i="2"/>
  <c r="BC95" i="1" s="1"/>
  <c r="BC94" i="1" s="1"/>
  <c r="AY94" i="1" s="1"/>
  <c r="F35" i="2"/>
  <c r="BB95" i="1" s="1"/>
  <c r="BB94" i="1" s="1"/>
  <c r="W34" i="1" s="1"/>
  <c r="J33" i="2"/>
  <c r="AV95" i="1" s="1"/>
  <c r="F37" i="2"/>
  <c r="BD95" i="1" s="1"/>
  <c r="BD94" i="1" s="1"/>
  <c r="W36" i="1" s="1"/>
  <c r="R134" i="2" l="1"/>
  <c r="R202" i="2"/>
  <c r="P134" i="2"/>
  <c r="T202" i="2"/>
  <c r="P202" i="2"/>
  <c r="T134" i="2"/>
  <c r="BK202" i="2"/>
  <c r="J202" i="2" s="1"/>
  <c r="J102" i="2" s="1"/>
  <c r="BK134" i="2"/>
  <c r="AX94" i="1"/>
  <c r="F34" i="2"/>
  <c r="BA95" i="1" s="1"/>
  <c r="BA94" i="1" s="1"/>
  <c r="AW94" i="1" s="1"/>
  <c r="AK33" i="1" s="1"/>
  <c r="W32" i="1"/>
  <c r="W35" i="1"/>
  <c r="J34" i="2"/>
  <c r="AW95" i="1" s="1"/>
  <c r="AT95" i="1" s="1"/>
  <c r="R133" i="2" l="1"/>
  <c r="T133" i="2"/>
  <c r="BK133" i="2"/>
  <c r="J133" i="2" s="1"/>
  <c r="J94" i="2" s="1"/>
  <c r="J28" i="2" s="1"/>
  <c r="J30" i="2" s="1"/>
  <c r="AG95" i="1" s="1"/>
  <c r="AG94" i="1" s="1"/>
  <c r="AK26" i="1" s="1"/>
  <c r="AK29" i="1" s="1"/>
  <c r="AK38" i="1" s="1"/>
  <c r="P133" i="2"/>
  <c r="AU95" i="1" s="1"/>
  <c r="AU94" i="1" s="1"/>
  <c r="J134" i="2"/>
  <c r="J95" i="2" s="1"/>
  <c r="W33" i="1"/>
  <c r="AT94" i="1"/>
  <c r="J116" i="2" l="1"/>
  <c r="AN95" i="1"/>
  <c r="J39" i="2"/>
  <c r="AN94" i="1"/>
  <c r="AN99" i="1" s="1"/>
  <c r="AG99" i="1"/>
</calcChain>
</file>

<file path=xl/sharedStrings.xml><?xml version="1.0" encoding="utf-8"?>
<sst xmlns="http://schemas.openxmlformats.org/spreadsheetml/2006/main" count="1584" uniqueCount="401">
  <si>
    <t>Export Komplet</t>
  </si>
  <si>
    <t/>
  </si>
  <si>
    <t>2.0</t>
  </si>
  <si>
    <t>False</t>
  </si>
  <si>
    <t>{24c1652a-c2a4-4b3f-8ac9-cb5b0e044b61}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</si>
  <si>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</si>
  <si>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</si>
  <si>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</si>
  <si>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</si>
  <si>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</si>
  <si>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</si>
  <si>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</si>
  <si>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934</t>
  </si>
  <si>
    <t>Stavba:</t>
  </si>
  <si>
    <t>Krematórium</t>
  </si>
  <si>
    <t>JKSO:</t>
  </si>
  <si>
    <t>KS:</t>
  </si>
  <si>
    <t>Miesto:</t>
  </si>
  <si>
    <t xml:space="preserve"> </t>
  </si>
  <si>
    <t>Dátum:</t>
  </si>
  <si>
    <t>3. 10. 2023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</si>
  <si>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</si>
  <si>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</si>
  <si>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</si>
  <si>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</si>
  <si>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</si>
  <si>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</si>
  <si>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</si>
  <si>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</si>
  <si>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</si>
  <si>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</si>
  <si>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</si>
  <si>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</si>
  <si>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</si>
  <si>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</si>
  <si>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</si>
  <si>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</si>
  <si>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</si>
  <si>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</si>
  <si>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</si>
  <si>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</si>
  <si>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</si>
  <si>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</si>
  <si>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</si>
  <si>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</si>
  <si>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</si>
  <si>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</si>
  <si>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</si>
  <si>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</si>
  <si>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</si>
  <si>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</si>
  <si>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</si>
  <si>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</si>
  <si>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</si>
  <si>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</si>
  <si>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</si>
  <si>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</si>
  <si>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</si>
  <si>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</si>
  <si>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</si>
  <si>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</si>
  <si>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</si>
  <si>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</si>
  <si>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</si>
  <si>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</si>
  <si>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</si>
  <si>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</si>
  <si>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</si>
  <si>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</si>
  <si>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</si>
  <si>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</si>
  <si>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</si>
  <si>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</si>
  <si>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</si>
  <si>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</si>
  <si>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</si>
  <si>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</si>
  <si>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</si>
  <si>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</si>
  <si>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</si>
  <si>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</si>
  <si>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</si>
  <si>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</si>
  <si>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</si>
  <si>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</si>
  <si>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</si>
  <si>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</si>
  <si>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</si>
  <si>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</si>
  <si>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</si>
  <si>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</si>
  <si>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</si>
  <si>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</si>
  <si>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</si>
  <si>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</si>
  <si>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</si>
  <si>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</si>
  <si>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</si>
  <si>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</si>
  <si>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</si>
  <si>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</si>
  <si>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</si>
  <si>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767 - Konštrukcie doplnkové kovové</t>
  </si>
  <si>
    <t xml:space="preserve">    783 - Nátery</t>
  </si>
  <si>
    <t xml:space="preserve">    784 - Maľby</t>
  </si>
  <si>
    <t xml:space="preserve">    787 - Zasklievanie</t>
  </si>
  <si>
    <t>HZS - Hodinové zúčtovacie sadzby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</si>
  <si>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</si>
  <si>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</si>
  <si>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</si>
  <si>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</si>
  <si>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</si>
  <si>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</si>
  <si>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</si>
  <si>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</si>
  <si>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</si>
  <si>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</si>
  <si>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</si>
  <si>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</si>
  <si>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</si>
  <si>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</si>
  <si>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</si>
  <si>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</si>
  <si>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</si>
  <si>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</si>
  <si>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</si>
  <si>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 xml:space="preserve">Výkop jamy a ryhy v obmedzenom priestore horn. tr.3 ručne </t>
  </si>
  <si>
    <t>m3</t>
  </si>
  <si>
    <t>4</t>
  </si>
  <si>
    <t>2</t>
  </si>
  <si>
    <t>1357229908</t>
  </si>
  <si>
    <t>VV</t>
  </si>
  <si>
    <t>Výkop na žľab</t>
  </si>
  <si>
    <t>22,35*0,5*0,7</t>
  </si>
  <si>
    <t>Odkopanie pre opravu stropnej konštrukcie</t>
  </si>
  <si>
    <t>22,2*4,7*0,5</t>
  </si>
  <si>
    <t>Súčet</t>
  </si>
  <si>
    <t>15</t>
  </si>
  <si>
    <t>174101001.S</t>
  </si>
  <si>
    <t>Zásyp sypaninou so zhutnením jám, šachiet, rýh, zárezov alebo okolo objektov do 100 m3</t>
  </si>
  <si>
    <t>489070165</t>
  </si>
  <si>
    <t>Zasyp strechy</t>
  </si>
  <si>
    <t>22,2*4,7*0,55</t>
  </si>
  <si>
    <t>16</t>
  </si>
  <si>
    <t>M</t>
  </si>
  <si>
    <t>103640000100.S</t>
  </si>
  <si>
    <t>t</t>
  </si>
  <si>
    <t>8</t>
  </si>
  <si>
    <t>930167328</t>
  </si>
  <si>
    <t>57,387*1,95 'Prepočítané koeficientom množstva</t>
  </si>
  <si>
    <t>3</t>
  </si>
  <si>
    <t>Zvislé a kompletné konštrukcie</t>
  </si>
  <si>
    <t>17</t>
  </si>
  <si>
    <t>341121115.S</t>
  </si>
  <si>
    <t>Oprava panelu s výstužou s pevnostným mostíkom pri hĺbke poškodeného miesta do 50 mm (Sika Rep)</t>
  </si>
  <si>
    <t>ks</t>
  </si>
  <si>
    <t>1237263379</t>
  </si>
  <si>
    <t>Vodorovné konštrukcie</t>
  </si>
  <si>
    <t>411321616.S</t>
  </si>
  <si>
    <t>Betón stropov doskových a trámových,  železový tr. C 30/37</t>
  </si>
  <si>
    <t>-1169735889</t>
  </si>
  <si>
    <t>Nová stropná doska</t>
  </si>
  <si>
    <t>4,7*1,6*0,25</t>
  </si>
  <si>
    <t>411351101.S</t>
  </si>
  <si>
    <t>Debnenie stropov doskových zhotovenie-dielce</t>
  </si>
  <si>
    <t>m2</t>
  </si>
  <si>
    <t>183865153</t>
  </si>
  <si>
    <t>4,7*1,6</t>
  </si>
  <si>
    <t>5</t>
  </si>
  <si>
    <t>411351102.S</t>
  </si>
  <si>
    <t>Debnenie stropov doskových odstránenie-dielce</t>
  </si>
  <si>
    <t>-339879562</t>
  </si>
  <si>
    <t>6</t>
  </si>
  <si>
    <t>411354175.S</t>
  </si>
  <si>
    <t>Podporná konštrukcia stropov výšky do 4 m pre zaťaženie do 20 kPa zhotovenie</t>
  </si>
  <si>
    <t>2096532388</t>
  </si>
  <si>
    <t>7</t>
  </si>
  <si>
    <t>411354176.S</t>
  </si>
  <si>
    <t>Podporná konštrukcia stropov výšky do 4 m pre zaťaženie do 20 kPa odstránenie</t>
  </si>
  <si>
    <t>75272315</t>
  </si>
  <si>
    <t>411362021.S</t>
  </si>
  <si>
    <t>Výstuž stropov doskových, trámových, vložkových,konzolových alebo balkónových, zo zváraných sietí KARI</t>
  </si>
  <si>
    <t>2118325452</t>
  </si>
  <si>
    <t>(7,52*5,38)/1000</t>
  </si>
  <si>
    <t>0,04*1,3 'Prepočítané koeficientom množstva</t>
  </si>
  <si>
    <t>Úpravy povrchov, podlahy, osadenie</t>
  </si>
  <si>
    <t>37</t>
  </si>
  <si>
    <t>611460121.S</t>
  </si>
  <si>
    <t>Príprava vnútorného podkladu stropov penetráciou základnou</t>
  </si>
  <si>
    <t>-1950312869</t>
  </si>
  <si>
    <t>38</t>
  </si>
  <si>
    <t>611460364.S</t>
  </si>
  <si>
    <t>Vnútorná omietka stropov vápennocementová jednovrstvová, hr. 15 mm</t>
  </si>
  <si>
    <t>-681161310</t>
  </si>
  <si>
    <t>22</t>
  </si>
  <si>
    <t>612401391.S</t>
  </si>
  <si>
    <t>Omietka jednotlivých malých plôch vnútorných stien akoukoľvek maltou nad 0, 25 do 1 m2</t>
  </si>
  <si>
    <t>-1120960642</t>
  </si>
  <si>
    <t>Omietnutie komina</t>
  </si>
  <si>
    <t>39</t>
  </si>
  <si>
    <t>612421421.S</t>
  </si>
  <si>
    <t>Oprava vnútorných vápenných omietok stien, v množstve opravenej plochy nad 30 do 50 % hladkých</t>
  </si>
  <si>
    <t>-655032285</t>
  </si>
  <si>
    <t>(3,55*2+3,5*2)*3-1,6*1,95</t>
  </si>
  <si>
    <t>(4,95+3,7*2)*3-1,55*3</t>
  </si>
  <si>
    <t>(2,45+3,7*2)*3-1,55*3-0,8*1,97</t>
  </si>
  <si>
    <t>(3,55*2+2,25*2)*3-0,8*1,97-0,9*1,25</t>
  </si>
  <si>
    <t>48</t>
  </si>
  <si>
    <t>622421612.S</t>
  </si>
  <si>
    <t>Oprava vonkajších omietok stien zo suchých zmesí, hladkých, členitosť I, opravovaná plocha nad 50% do 65% vrátane povrchovej úpravy</t>
  </si>
  <si>
    <t>73213715</t>
  </si>
  <si>
    <t>9</t>
  </si>
  <si>
    <t>Ostatné konštrukcie a práce-búranie</t>
  </si>
  <si>
    <t>54</t>
  </si>
  <si>
    <t>935112111.S</t>
  </si>
  <si>
    <t>Osadenie priekop. žľabu z betón. priekopových tvárnic šírky do 500 mm do betónu C 12/15</t>
  </si>
  <si>
    <t>m</t>
  </si>
  <si>
    <t>1174221767</t>
  </si>
  <si>
    <t>55</t>
  </si>
  <si>
    <t>592270002100.S</t>
  </si>
  <si>
    <t>Odvodňovací žľab na spevnenie miest pre odtok zrážok, lxšxv 500x250x140 mm, prehĺbenie 80 mm, sivá</t>
  </si>
  <si>
    <t>650527692</t>
  </si>
  <si>
    <t>22,2*4,04 'Prepočítané koeficientom množstva</t>
  </si>
  <si>
    <t>51</t>
  </si>
  <si>
    <t>941941031.S</t>
  </si>
  <si>
    <t>Montáž lešenia ľahkého pracovného radového s podlahami šírky od 0,80 do 1,00 m, výšky do 10 m</t>
  </si>
  <si>
    <t>-802668630</t>
  </si>
  <si>
    <t>52</t>
  </si>
  <si>
    <t>941941191.S</t>
  </si>
  <si>
    <t>Príplatok za prvý a každý ďalší i začatý mesiac použitia lešenia ľahkého pracovného radového s podlahami šírky od 0,80 do 1,00 m, výšky do 10 m</t>
  </si>
  <si>
    <t>326143067</t>
  </si>
  <si>
    <t>53</t>
  </si>
  <si>
    <t>941941831.S</t>
  </si>
  <si>
    <t>Demontáž lešenia ľahkého pracovného radového s podlahami šírky nad 0,80 do 1,00 m, výšky do 10 m</t>
  </si>
  <si>
    <t>2056416194</t>
  </si>
  <si>
    <t>45</t>
  </si>
  <si>
    <t>941955002.S</t>
  </si>
  <si>
    <t>Lešenie ľahké pracovné pomocné s výškou lešeňovej podlahy nad 1,20 do 1,90 m</t>
  </si>
  <si>
    <t>-1892806634</t>
  </si>
  <si>
    <t>3,55*3,5+4,95*3,7+2,45*3,7+2,25*3,55</t>
  </si>
  <si>
    <t>36</t>
  </si>
  <si>
    <t>978011191.S</t>
  </si>
  <si>
    <t>Otlčenie omietok stropov vnútorných vápenných alebo vápennocementových v rozsahu do 100 %,  -0,05000t</t>
  </si>
  <si>
    <t>2031807696</t>
  </si>
  <si>
    <t>3,55*3,3</t>
  </si>
  <si>
    <t>2,5*3,2</t>
  </si>
  <si>
    <t>27</t>
  </si>
  <si>
    <t>979081111.S</t>
  </si>
  <si>
    <t>Odvoz sutiny a vybúraných hmôt na skládku do 1 km</t>
  </si>
  <si>
    <t>327211000</t>
  </si>
  <si>
    <t>28</t>
  </si>
  <si>
    <t>979081121.S</t>
  </si>
  <si>
    <t>Odvoz sutiny a vybúraných hmôt na skládku za každý ďalší 1 km</t>
  </si>
  <si>
    <t>1321754382</t>
  </si>
  <si>
    <t>5,546*10 'Prepočítané koeficientom množstva</t>
  </si>
  <si>
    <t>29</t>
  </si>
  <si>
    <t>979082111.S</t>
  </si>
  <si>
    <t>Vnútrostavenisková doprava sutiny a vybúraných hmôt do 10 m</t>
  </si>
  <si>
    <t>-1913092748</t>
  </si>
  <si>
    <t>30</t>
  </si>
  <si>
    <t>979089012.S</t>
  </si>
  <si>
    <t>Poplatok za skládku - betón, tehly, dlaždice (17 01) ostatné</t>
  </si>
  <si>
    <t>-2050058755</t>
  </si>
  <si>
    <t>99</t>
  </si>
  <si>
    <t>Presun hmôt HSV</t>
  </si>
  <si>
    <t>12</t>
  </si>
  <si>
    <t>999281111.S</t>
  </si>
  <si>
    <t>Presun hmôt pre opravy a údržbu objektov vrátane vonkajších plášťov výšky do 25 m</t>
  </si>
  <si>
    <t>-1341170447</t>
  </si>
  <si>
    <t>PSV</t>
  </si>
  <si>
    <t>Práce a dodávky PSV</t>
  </si>
  <si>
    <t>711</t>
  </si>
  <si>
    <t>Izolácie proti vode a vlhkosti</t>
  </si>
  <si>
    <t>19</t>
  </si>
  <si>
    <t>711111001.S</t>
  </si>
  <si>
    <t>Zhotovenie izolácie proti zemnej vlhkosti vodorovná náterom penetračným za studena</t>
  </si>
  <si>
    <t>-1455942892</t>
  </si>
  <si>
    <t>4,7*22,2+22,2*0,6</t>
  </si>
  <si>
    <t>246170000900.S</t>
  </si>
  <si>
    <t>Lak asfaltový penetračný</t>
  </si>
  <si>
    <t>32</t>
  </si>
  <si>
    <t>1346574606</t>
  </si>
  <si>
    <t>117,66*0,0003 'Prepočítané koeficientom množstva</t>
  </si>
  <si>
    <t>34</t>
  </si>
  <si>
    <t>711131102.S</t>
  </si>
  <si>
    <t>Zhotovenie geotextílie alebo tkaniny na plochu vodorovnú</t>
  </si>
  <si>
    <t>-1911700790</t>
  </si>
  <si>
    <t>4,7*22,2+0,6*22,2</t>
  </si>
  <si>
    <t>35</t>
  </si>
  <si>
    <t>693110003740.S</t>
  </si>
  <si>
    <t>Geotextília polypropylénová netkaná 350 g/m2</t>
  </si>
  <si>
    <t>-300643292</t>
  </si>
  <si>
    <t>117,66*1,25 'Prepočítané koeficientom množstva</t>
  </si>
  <si>
    <t>711141559.S</t>
  </si>
  <si>
    <t>Zhotovenie  izolácie proti zemnej vlhkosti a tlakovej vode vodorovná NAIP pritavením</t>
  </si>
  <si>
    <t>-1586845866</t>
  </si>
  <si>
    <t>4,7*22,2+0,7*22,2</t>
  </si>
  <si>
    <t>10</t>
  </si>
  <si>
    <t>628310000800.S</t>
  </si>
  <si>
    <t>Pás asfaltový s jemným posypom hr. 4,0 mm vystužený vložkou zo sklenenej tkaniny</t>
  </si>
  <si>
    <t>1226333886</t>
  </si>
  <si>
    <t>119,88*1,2 'Prepočítané koeficientom množstva</t>
  </si>
  <si>
    <t>11</t>
  </si>
  <si>
    <t>998711201.S</t>
  </si>
  <si>
    <t>Presun hmôt pre izoláciu proti vode v objektoch výšky do 6 m</t>
  </si>
  <si>
    <t>%</t>
  </si>
  <si>
    <t>1742119314</t>
  </si>
  <si>
    <t>712</t>
  </si>
  <si>
    <t>Izolácie striech, povlakové krytiny</t>
  </si>
  <si>
    <t>4,7*22,2</t>
  </si>
  <si>
    <t>104,34*1,2 'Prepočítané koeficientom množstva</t>
  </si>
  <si>
    <t>25</t>
  </si>
  <si>
    <t>712370385.S</t>
  </si>
  <si>
    <t>Zhotovenie drenážnej vrstvy z profilovaných nopových fólií pre zelené strechy do 5°, výška nopov nad 25 mm</t>
  </si>
  <si>
    <t>-1671332165</t>
  </si>
  <si>
    <t>26</t>
  </si>
  <si>
    <t>283230006610.S</t>
  </si>
  <si>
    <t>Fólia profilovaná drenážna a vodoakumulačná z recyklovaného HDPE pre zelené strechy, výška nopov 40 mm</t>
  </si>
  <si>
    <t>269656896</t>
  </si>
  <si>
    <t>18</t>
  </si>
  <si>
    <t>998712201.S</t>
  </si>
  <si>
    <t>Presun hmôt pre izoláciu povlakovej krytiny v objektoch výšky do 6 m</t>
  </si>
  <si>
    <t>-1978994664</t>
  </si>
  <si>
    <t>713</t>
  </si>
  <si>
    <t>Izolácie tepelné</t>
  </si>
  <si>
    <t>31</t>
  </si>
  <si>
    <t>713141151.S</t>
  </si>
  <si>
    <t>Montáž tepelnej izolácie striech plochých do 10° minerálnou vlnou, jednovrstvová kladenými voľne</t>
  </si>
  <si>
    <t>-234636909</t>
  </si>
  <si>
    <t>22,2*0,8</t>
  </si>
  <si>
    <t>283750001800.S</t>
  </si>
  <si>
    <t>Doska XPS 300 hr. 50 mm, zakladanie stavieb, podlahy, obrátené ploché strechy</t>
  </si>
  <si>
    <t>1268641747</t>
  </si>
  <si>
    <t>17,76*1,1 'Prepočítané koeficientom množstva</t>
  </si>
  <si>
    <t>33</t>
  </si>
  <si>
    <t>998713201.S</t>
  </si>
  <si>
    <t>Presun hmôt pre izolácie tepelné v objektoch výšky do 6 m</t>
  </si>
  <si>
    <t>2018705057</t>
  </si>
  <si>
    <t>721</t>
  </si>
  <si>
    <t>Zdravotechnika - vnútorná kanalizácia</t>
  </si>
  <si>
    <t>21</t>
  </si>
  <si>
    <t>721110802.S1</t>
  </si>
  <si>
    <t>Odrezanie existujúceho odvetrania kanalizácie a následné uzatvorenie otvoru stropnej doske a preizolovanie</t>
  </si>
  <si>
    <t>kpl</t>
  </si>
  <si>
    <t>2079628669</t>
  </si>
  <si>
    <t>767</t>
  </si>
  <si>
    <t>Konštrukcie doplnkové kovové</t>
  </si>
  <si>
    <t>49</t>
  </si>
  <si>
    <t>767995295.S</t>
  </si>
  <si>
    <t>Výroba doplnku stavebného atypického - prekryie ventilátorov</t>
  </si>
  <si>
    <t>697886103</t>
  </si>
  <si>
    <t>50</t>
  </si>
  <si>
    <t>998767201.S</t>
  </si>
  <si>
    <t>Presun hmôt pre kovové stavebné doplnkové konštrukcie v objektoch výšky do 6 m</t>
  </si>
  <si>
    <t>-1841747288</t>
  </si>
  <si>
    <t>783</t>
  </si>
  <si>
    <t>Nátery</t>
  </si>
  <si>
    <t>46</t>
  </si>
  <si>
    <t>783221900.S</t>
  </si>
  <si>
    <t>Oprava náterov kov.stav.doplnk.konštr. syntetické na vzduchu schnúce jednonásobné - 35μm - rámy okien</t>
  </si>
  <si>
    <t>-1647681050</t>
  </si>
  <si>
    <t>784</t>
  </si>
  <si>
    <t>Maľby</t>
  </si>
  <si>
    <t>42</t>
  </si>
  <si>
    <t>784410100.S</t>
  </si>
  <si>
    <t>Penetrovanie jednonásobné jemnozrnných podkladov výšky do 3,80 m</t>
  </si>
  <si>
    <t>1173099884</t>
  </si>
  <si>
    <t>41</t>
  </si>
  <si>
    <t>784418012.S</t>
  </si>
  <si>
    <t>Zakrývanie podláh a zariadení papierom v miestnostiach alebo na schodisku</t>
  </si>
  <si>
    <t>1152287735</t>
  </si>
  <si>
    <t>40</t>
  </si>
  <si>
    <t>784452271.S</t>
  </si>
  <si>
    <t>Maľby z maliarskych zmesí na vodnej báze, ručne nanášané dvojnásobné základné na podklad jemnozrnný výšky do 3,80 m</t>
  </si>
  <si>
    <t>-1458759461</t>
  </si>
  <si>
    <t>787</t>
  </si>
  <si>
    <t>Zasklievanie</t>
  </si>
  <si>
    <t>44</t>
  </si>
  <si>
    <t>787150353.S</t>
  </si>
  <si>
    <t>Zasklievanie stien a priečok sklom plochým hrubým ťahaným do 3 m2 s podtmelením na lišty hr. 5 mm a zatmelením</t>
  </si>
  <si>
    <t>-1721041563</t>
  </si>
  <si>
    <t>43</t>
  </si>
  <si>
    <t>787700802.S</t>
  </si>
  <si>
    <t>Vysklievanie výkladov skla plochého nad 1 do 3 m2,  -0,01400t</t>
  </si>
  <si>
    <t>215081943</t>
  </si>
  <si>
    <t>HZS</t>
  </si>
  <si>
    <t>Hodinové zúčtovacie sadzby</t>
  </si>
  <si>
    <t>47</t>
  </si>
  <si>
    <t>HZS000111.S</t>
  </si>
  <si>
    <t>Stavebno montážne práce menej náročne, pomocné alebo manupulačné (Tr. 1) v rozsahu viac ako 8 hodín drobné práce mimo výkazu výmer</t>
  </si>
  <si>
    <t>hod</t>
  </si>
  <si>
    <t>512</t>
  </si>
  <si>
    <t>2015396221</t>
  </si>
  <si>
    <t>MARIANUM - Pohrebníctvo mesta Bratislavy</t>
  </si>
  <si>
    <t>930167327</t>
  </si>
  <si>
    <t>xxx</t>
  </si>
  <si>
    <t>15x</t>
  </si>
  <si>
    <t>Štrkodrť 16-32 - na vyrovnanie podkladu pred betonážou hr. 220 mm</t>
  </si>
  <si>
    <t xml:space="preserve">Praný štrk frakcie 16-32 mm </t>
  </si>
  <si>
    <t>16x</t>
  </si>
  <si>
    <t>Zemina pre terénne úpravy - substrát podľa 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</si>
</sst>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5" fillId="4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41" workbookViewId="0">
      <selection activeCell="BE90" sqref="BE9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0" t="s">
        <v>5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216" t="s">
        <v>12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R5" s="19"/>
      <c r="BS5" s="16" t="s">
        <v>6</v>
      </c>
    </row>
    <row r="6" spans="1:74" ht="36.950000000000003" customHeight="1">
      <c r="B6" s="19"/>
      <c r="D6" s="24" t="s">
        <v>13</v>
      </c>
      <c r="K6" s="217" t="s">
        <v>14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3" t="s">
        <v>20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18</v>
      </c>
      <c r="F11" t="s">
        <v>393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22</v>
      </c>
      <c r="AN13" s="23"/>
      <c r="AR13" s="19"/>
      <c r="BS13" s="16" t="s">
        <v>6</v>
      </c>
    </row>
    <row r="14" spans="1:74" ht="12.75">
      <c r="B14" s="19"/>
      <c r="E14" s="23"/>
      <c r="AK14" s="25" t="s">
        <v>23</v>
      </c>
      <c r="AN14" s="23"/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22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18</v>
      </c>
      <c r="AK17" s="25" t="s">
        <v>23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/>
      <c r="AK20" s="25" t="s">
        <v>23</v>
      </c>
      <c r="AN20" s="23" t="s">
        <v>1</v>
      </c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ht="14.45" customHeight="1">
      <c r="B26" s="19"/>
      <c r="D26" s="28" t="s">
        <v>29</v>
      </c>
      <c r="AK26" s="219">
        <f>ROUND(AG94,2)</f>
        <v>0</v>
      </c>
      <c r="AL26" s="211"/>
      <c r="AM26" s="211"/>
      <c r="AN26" s="211"/>
      <c r="AO26" s="211"/>
      <c r="AR26" s="19"/>
    </row>
    <row r="27" spans="2:71" ht="14.45" customHeight="1">
      <c r="B27" s="19"/>
      <c r="D27" s="28" t="s">
        <v>30</v>
      </c>
      <c r="AK27" s="219">
        <f>ROUND(AG97, 2)</f>
        <v>0</v>
      </c>
      <c r="AL27" s="219"/>
      <c r="AM27" s="219"/>
      <c r="AN27" s="219"/>
      <c r="AO27" s="219"/>
      <c r="AR27" s="19"/>
    </row>
    <row r="28" spans="2:71" s="1" customFormat="1" ht="6.95" customHeight="1">
      <c r="B28" s="30"/>
      <c r="AR28" s="30"/>
    </row>
    <row r="29" spans="2:71" s="1" customFormat="1" ht="25.9" customHeight="1">
      <c r="B29" s="30"/>
      <c r="D29" s="31" t="s">
        <v>31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4">
        <f>ROUND(AK26 + AK27, 2)</f>
        <v>0</v>
      </c>
      <c r="AL29" s="215"/>
      <c r="AM29" s="215"/>
      <c r="AN29" s="215"/>
      <c r="AO29" s="215"/>
      <c r="AR29" s="30"/>
    </row>
    <row r="30" spans="2:71" s="1" customFormat="1" ht="6.95" customHeight="1">
      <c r="B30" s="30"/>
      <c r="AR30" s="30"/>
    </row>
    <row r="31" spans="2:71" s="1" customFormat="1" ht="12.75">
      <c r="B31" s="30"/>
      <c r="L31" s="181" t="s">
        <v>32</v>
      </c>
      <c r="M31" s="181"/>
      <c r="N31" s="181"/>
      <c r="O31" s="181"/>
      <c r="P31" s="181"/>
      <c r="W31" s="181" t="s">
        <v>33</v>
      </c>
      <c r="X31" s="181"/>
      <c r="Y31" s="181"/>
      <c r="Z31" s="181"/>
      <c r="AA31" s="181"/>
      <c r="AB31" s="181"/>
      <c r="AC31" s="181"/>
      <c r="AD31" s="181"/>
      <c r="AE31" s="181"/>
      <c r="AK31" s="181" t="s">
        <v>34</v>
      </c>
      <c r="AL31" s="181"/>
      <c r="AM31" s="181"/>
      <c r="AN31" s="181"/>
      <c r="AO31" s="181"/>
      <c r="AR31" s="30"/>
    </row>
    <row r="32" spans="2:71" s="2" customFormat="1" ht="14.45" customHeight="1">
      <c r="B32" s="34"/>
      <c r="D32" s="25" t="s">
        <v>35</v>
      </c>
      <c r="F32" s="35" t="s">
        <v>36</v>
      </c>
      <c r="L32" s="184">
        <v>0.2</v>
      </c>
      <c r="M32" s="183"/>
      <c r="N32" s="183"/>
      <c r="O32" s="183"/>
      <c r="P32" s="183"/>
      <c r="Q32" s="36"/>
      <c r="R32" s="36"/>
      <c r="S32" s="36"/>
      <c r="T32" s="36"/>
      <c r="U32" s="36"/>
      <c r="V32" s="36"/>
      <c r="W32" s="182">
        <f>ROUND(AZ94 + SUM(CD97), 2)</f>
        <v>0</v>
      </c>
      <c r="X32" s="183"/>
      <c r="Y32" s="183"/>
      <c r="Z32" s="183"/>
      <c r="AA32" s="183"/>
      <c r="AB32" s="183"/>
      <c r="AC32" s="183"/>
      <c r="AD32" s="183"/>
      <c r="AE32" s="183"/>
      <c r="AF32" s="36"/>
      <c r="AG32" s="36"/>
      <c r="AH32" s="36"/>
      <c r="AI32" s="36"/>
      <c r="AJ32" s="36"/>
      <c r="AK32" s="182">
        <f>ROUND(AV94 + SUM(BY97), 2)</f>
        <v>0</v>
      </c>
      <c r="AL32" s="183"/>
      <c r="AM32" s="183"/>
      <c r="AN32" s="183"/>
      <c r="AO32" s="183"/>
      <c r="AP32" s="36"/>
      <c r="AQ32" s="36"/>
      <c r="AR32" s="37"/>
      <c r="AS32" s="36"/>
      <c r="AT32" s="36"/>
      <c r="AU32" s="36"/>
      <c r="AV32" s="36"/>
      <c r="AW32" s="36"/>
      <c r="AX32" s="36"/>
      <c r="AY32" s="36"/>
      <c r="AZ32" s="36"/>
    </row>
    <row r="33" spans="2:52" s="2" customFormat="1" ht="14.45" customHeight="1">
      <c r="B33" s="34"/>
      <c r="F33" s="35" t="s">
        <v>37</v>
      </c>
      <c r="L33" s="187">
        <v>0.2</v>
      </c>
      <c r="M33" s="186"/>
      <c r="N33" s="186"/>
      <c r="O33" s="186"/>
      <c r="P33" s="186"/>
      <c r="W33" s="185">
        <f>ROUND(BA94 + SUM(CE97),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f>ROUND(AW94 + SUM(BZ97), 2)</f>
        <v>0</v>
      </c>
      <c r="AL33" s="186"/>
      <c r="AM33" s="186"/>
      <c r="AN33" s="186"/>
      <c r="AO33" s="186"/>
      <c r="AR33" s="34"/>
    </row>
    <row r="34" spans="2:52" s="2" customFormat="1" ht="14.45" hidden="1" customHeight="1">
      <c r="B34" s="34"/>
      <c r="F34" s="25" t="s">
        <v>38</v>
      </c>
      <c r="L34" s="187">
        <v>0.2</v>
      </c>
      <c r="M34" s="186"/>
      <c r="N34" s="186"/>
      <c r="O34" s="186"/>
      <c r="P34" s="186"/>
      <c r="W34" s="185">
        <f>ROUND(BB94 + SUM(CF97), 2)</f>
        <v>0</v>
      </c>
      <c r="X34" s="186"/>
      <c r="Y34" s="186"/>
      <c r="Z34" s="186"/>
      <c r="AA34" s="186"/>
      <c r="AB34" s="186"/>
      <c r="AC34" s="186"/>
      <c r="AD34" s="186"/>
      <c r="AE34" s="186"/>
      <c r="AK34" s="185">
        <v>0</v>
      </c>
      <c r="AL34" s="186"/>
      <c r="AM34" s="186"/>
      <c r="AN34" s="186"/>
      <c r="AO34" s="186"/>
      <c r="AR34" s="34"/>
    </row>
    <row r="35" spans="2:52" s="2" customFormat="1" ht="14.45" hidden="1" customHeight="1">
      <c r="B35" s="34"/>
      <c r="F35" s="25" t="s">
        <v>39</v>
      </c>
      <c r="L35" s="187">
        <v>0.2</v>
      </c>
      <c r="M35" s="186"/>
      <c r="N35" s="186"/>
      <c r="O35" s="186"/>
      <c r="P35" s="186"/>
      <c r="W35" s="185">
        <f>ROUND(BC94 + SUM(CG97), 2)</f>
        <v>0</v>
      </c>
      <c r="X35" s="186"/>
      <c r="Y35" s="186"/>
      <c r="Z35" s="186"/>
      <c r="AA35" s="186"/>
      <c r="AB35" s="186"/>
      <c r="AC35" s="186"/>
      <c r="AD35" s="186"/>
      <c r="AE35" s="186"/>
      <c r="AK35" s="185">
        <v>0</v>
      </c>
      <c r="AL35" s="186"/>
      <c r="AM35" s="186"/>
      <c r="AN35" s="186"/>
      <c r="AO35" s="186"/>
      <c r="AR35" s="34"/>
    </row>
    <row r="36" spans="2:52" s="2" customFormat="1" ht="14.45" hidden="1" customHeight="1">
      <c r="B36" s="34"/>
      <c r="F36" s="35" t="s">
        <v>40</v>
      </c>
      <c r="L36" s="184">
        <v>0</v>
      </c>
      <c r="M36" s="183"/>
      <c r="N36" s="183"/>
      <c r="O36" s="183"/>
      <c r="P36" s="183"/>
      <c r="Q36" s="36"/>
      <c r="R36" s="36"/>
      <c r="S36" s="36"/>
      <c r="T36" s="36"/>
      <c r="U36" s="36"/>
      <c r="V36" s="36"/>
      <c r="W36" s="182">
        <f>ROUND(BD94 + SUM(CH97), 2)</f>
        <v>0</v>
      </c>
      <c r="X36" s="183"/>
      <c r="Y36" s="183"/>
      <c r="Z36" s="183"/>
      <c r="AA36" s="183"/>
      <c r="AB36" s="183"/>
      <c r="AC36" s="183"/>
      <c r="AD36" s="183"/>
      <c r="AE36" s="183"/>
      <c r="AF36" s="36"/>
      <c r="AG36" s="36"/>
      <c r="AH36" s="36"/>
      <c r="AI36" s="36"/>
      <c r="AJ36" s="36"/>
      <c r="AK36" s="182">
        <v>0</v>
      </c>
      <c r="AL36" s="183"/>
      <c r="AM36" s="183"/>
      <c r="AN36" s="183"/>
      <c r="AO36" s="183"/>
      <c r="AP36" s="36"/>
      <c r="AQ36" s="36"/>
      <c r="AR36" s="37"/>
      <c r="AS36" s="36"/>
      <c r="AT36" s="36"/>
      <c r="AU36" s="36"/>
      <c r="AV36" s="36"/>
      <c r="AW36" s="36"/>
      <c r="AX36" s="36"/>
      <c r="AY36" s="36"/>
      <c r="AZ36" s="36"/>
    </row>
    <row r="37" spans="2:52" s="1" customFormat="1" ht="6.95" customHeight="1">
      <c r="B37" s="30"/>
      <c r="AR37" s="30"/>
    </row>
    <row r="38" spans="2:52" s="1" customFormat="1" ht="25.9" customHeight="1">
      <c r="B38" s="30"/>
      <c r="C38" s="38"/>
      <c r="D38" s="39" t="s">
        <v>41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42</v>
      </c>
      <c r="U38" s="40"/>
      <c r="V38" s="40"/>
      <c r="W38" s="40"/>
      <c r="X38" s="188" t="s">
        <v>43</v>
      </c>
      <c r="Y38" s="189"/>
      <c r="Z38" s="189"/>
      <c r="AA38" s="189"/>
      <c r="AB38" s="189"/>
      <c r="AC38" s="40"/>
      <c r="AD38" s="40"/>
      <c r="AE38" s="40"/>
      <c r="AF38" s="40"/>
      <c r="AG38" s="40"/>
      <c r="AH38" s="40"/>
      <c r="AI38" s="40"/>
      <c r="AJ38" s="40"/>
      <c r="AK38" s="190">
        <f>SUM(AK29:AK36)</f>
        <v>0</v>
      </c>
      <c r="AL38" s="189"/>
      <c r="AM38" s="189"/>
      <c r="AN38" s="189"/>
      <c r="AO38" s="191"/>
      <c r="AP38" s="38"/>
      <c r="AQ38" s="38"/>
      <c r="AR38" s="30"/>
    </row>
    <row r="39" spans="2:52" s="1" customFormat="1" ht="6.95" customHeight="1">
      <c r="B39" s="30"/>
      <c r="AR39" s="30"/>
    </row>
    <row r="40" spans="2:52" s="1" customFormat="1" ht="14.45" customHeight="1">
      <c r="B40" s="30"/>
      <c r="AR40" s="30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30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0"/>
      <c r="D60" s="44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46</v>
      </c>
      <c r="AI60" s="32"/>
      <c r="AJ60" s="32"/>
      <c r="AK60" s="32"/>
      <c r="AL60" s="32"/>
      <c r="AM60" s="44" t="s">
        <v>47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0"/>
      <c r="D64" s="42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49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0"/>
      <c r="D75" s="44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46</v>
      </c>
      <c r="AI75" s="32"/>
      <c r="AJ75" s="32"/>
      <c r="AK75" s="32"/>
      <c r="AL75" s="32"/>
      <c r="AM75" s="44" t="s">
        <v>47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5" customHeight="1">
      <c r="B82" s="30"/>
      <c r="C82" s="20" t="s">
        <v>50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9"/>
      <c r="C84" s="25" t="s">
        <v>11</v>
      </c>
      <c r="L84" s="3" t="str">
        <f>K5</f>
        <v>934</v>
      </c>
      <c r="AR84" s="49"/>
    </row>
    <row r="85" spans="1:90" s="4" customFormat="1" ht="36.950000000000003" customHeight="1">
      <c r="B85" s="50"/>
      <c r="C85" s="51" t="s">
        <v>13</v>
      </c>
      <c r="L85" s="192" t="str">
        <f>K6</f>
        <v>Krematórium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50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17</v>
      </c>
      <c r="L87" s="52" t="str">
        <f>IF(K8="","",K8)</f>
        <v xml:space="preserve"> </v>
      </c>
      <c r="AI87" s="25" t="s">
        <v>19</v>
      </c>
      <c r="AM87" s="194" t="str">
        <f>IF(AN8= "","",AN8)</f>
        <v>3. 10. 2023</v>
      </c>
      <c r="AN87" s="194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21</v>
      </c>
      <c r="L89" s="3" t="s">
        <v>393</v>
      </c>
      <c r="AI89" s="25" t="s">
        <v>25</v>
      </c>
      <c r="AM89" s="195" t="str">
        <f>IF(E17="","",E17)</f>
        <v xml:space="preserve"> </v>
      </c>
      <c r="AN89" s="196"/>
      <c r="AO89" s="196"/>
      <c r="AP89" s="196"/>
      <c r="AR89" s="30"/>
      <c r="AS89" s="200" t="s">
        <v>51</v>
      </c>
      <c r="AT89" s="201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2" customHeight="1">
      <c r="B90" s="30"/>
      <c r="C90" s="25" t="s">
        <v>24</v>
      </c>
      <c r="L90" s="3" t="str">
        <f>IF(E14="","",E14)</f>
        <v/>
      </c>
      <c r="AI90" s="25" t="s">
        <v>27</v>
      </c>
      <c r="AM90" s="195" t="str">
        <f>IF(E20="","",E20)</f>
        <v/>
      </c>
      <c r="AN90" s="196"/>
      <c r="AO90" s="196"/>
      <c r="AP90" s="196"/>
      <c r="AR90" s="30"/>
      <c r="AS90" s="202"/>
      <c r="AT90" s="203"/>
      <c r="BD90" s="57"/>
    </row>
    <row r="91" spans="1:90" s="1" customFormat="1" ht="10.9" customHeight="1">
      <c r="B91" s="30"/>
      <c r="AR91" s="30"/>
      <c r="AS91" s="202"/>
      <c r="AT91" s="203"/>
      <c r="BD91" s="57"/>
    </row>
    <row r="92" spans="1:90" s="1" customFormat="1" ht="29.25" customHeight="1">
      <c r="B92" s="30"/>
      <c r="C92" s="204" t="s">
        <v>52</v>
      </c>
      <c r="D92" s="205"/>
      <c r="E92" s="205"/>
      <c r="F92" s="205"/>
      <c r="G92" s="205"/>
      <c r="H92" s="58"/>
      <c r="I92" s="206" t="s">
        <v>53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54</v>
      </c>
      <c r="AH92" s="205"/>
      <c r="AI92" s="205"/>
      <c r="AJ92" s="205"/>
      <c r="AK92" s="205"/>
      <c r="AL92" s="205"/>
      <c r="AM92" s="205"/>
      <c r="AN92" s="206" t="s">
        <v>55</v>
      </c>
      <c r="AO92" s="205"/>
      <c r="AP92" s="208"/>
      <c r="AQ92" s="59" t="s">
        <v>56</v>
      </c>
      <c r="AR92" s="30"/>
      <c r="AS92" s="60" t="s">
        <v>57</v>
      </c>
      <c r="AT92" s="61" t="s">
        <v>58</v>
      </c>
      <c r="AU92" s="61" t="s">
        <v>59</v>
      </c>
      <c r="AV92" s="61" t="s">
        <v>60</v>
      </c>
      <c r="AW92" s="61" t="s">
        <v>61</v>
      </c>
      <c r="AX92" s="61" t="s">
        <v>62</v>
      </c>
      <c r="AY92" s="61" t="s">
        <v>63</v>
      </c>
      <c r="AZ92" s="61" t="s">
        <v>64</v>
      </c>
      <c r="BA92" s="61" t="s">
        <v>65</v>
      </c>
      <c r="BB92" s="61" t="s">
        <v>66</v>
      </c>
      <c r="BC92" s="61" t="s">
        <v>67</v>
      </c>
      <c r="BD92" s="62" t="s">
        <v>68</v>
      </c>
    </row>
    <row r="93" spans="1:90" s="1" customFormat="1" ht="10.9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50000000000003" customHeight="1">
      <c r="B94" s="64"/>
      <c r="C94" s="65" t="s">
        <v>69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838.96293000000003</v>
      </c>
      <c r="AV94" s="70">
        <f>ROUND(AZ94*L32,2)</f>
        <v>0</v>
      </c>
      <c r="AW94" s="70">
        <f>ROUND(BA94*L33,2)</f>
        <v>0</v>
      </c>
      <c r="AX94" s="70">
        <f>ROUND(BB94*L32,2)</f>
        <v>0</v>
      </c>
      <c r="AY94" s="70">
        <f>ROUND(BC94*L33,2)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70</v>
      </c>
      <c r="BT94" s="73" t="s">
        <v>71</v>
      </c>
      <c r="BV94" s="73" t="s">
        <v>72</v>
      </c>
      <c r="BW94" s="73" t="s">
        <v>4</v>
      </c>
      <c r="BX94" s="73" t="s">
        <v>73</v>
      </c>
      <c r="CL94" s="73" t="s">
        <v>1</v>
      </c>
    </row>
    <row r="95" spans="1:90" s="6" customFormat="1" ht="16.5" customHeight="1">
      <c r="A95" s="74" t="s">
        <v>74</v>
      </c>
      <c r="B95" s="75"/>
      <c r="C95" s="76"/>
      <c r="D95" s="197" t="s">
        <v>12</v>
      </c>
      <c r="E95" s="197"/>
      <c r="F95" s="197"/>
      <c r="G95" s="197"/>
      <c r="H95" s="197"/>
      <c r="I95" s="77"/>
      <c r="J95" s="197" t="s">
        <v>14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12">
        <f>'934 - Krematórium'!J30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8" t="s">
        <v>75</v>
      </c>
      <c r="AR95" s="75"/>
      <c r="AS95" s="79">
        <v>0</v>
      </c>
      <c r="AT95" s="80">
        <f>ROUND(SUM(AV95:AW95),2)</f>
        <v>0</v>
      </c>
      <c r="AU95" s="81">
        <f>'934 - Krematórium'!P133</f>
        <v>838.96293443000002</v>
      </c>
      <c r="AV95" s="80">
        <f>'934 - Krematórium'!J33</f>
        <v>0</v>
      </c>
      <c r="AW95" s="80">
        <f>'934 - Krematórium'!J34</f>
        <v>0</v>
      </c>
      <c r="AX95" s="80">
        <f>'934 - Krematórium'!J35</f>
        <v>0</v>
      </c>
      <c r="AY95" s="80">
        <f>'934 - Krematórium'!J36</f>
        <v>0</v>
      </c>
      <c r="AZ95" s="80">
        <f>'934 - Krematórium'!F33</f>
        <v>0</v>
      </c>
      <c r="BA95" s="80">
        <f>'934 - Krematórium'!F34</f>
        <v>0</v>
      </c>
      <c r="BB95" s="80">
        <f>'934 - Krematórium'!F35</f>
        <v>0</v>
      </c>
      <c r="BC95" s="80">
        <f>'934 - Krematórium'!F36</f>
        <v>0</v>
      </c>
      <c r="BD95" s="82">
        <f>'934 - Krematórium'!F37</f>
        <v>0</v>
      </c>
      <c r="BT95" s="83" t="s">
        <v>76</v>
      </c>
      <c r="BU95" s="83" t="s">
        <v>77</v>
      </c>
      <c r="BV95" s="83" t="s">
        <v>72</v>
      </c>
      <c r="BW95" s="83" t="s">
        <v>4</v>
      </c>
      <c r="BX95" s="83" t="s">
        <v>73</v>
      </c>
      <c r="CL95" s="83" t="s">
        <v>1</v>
      </c>
    </row>
    <row r="96" spans="1:90">
      <c r="B96" s="19"/>
      <c r="AR96" s="19"/>
    </row>
    <row r="97" spans="2:48" s="1" customFormat="1" ht="30" customHeight="1">
      <c r="B97" s="30"/>
      <c r="C97" s="65" t="s">
        <v>78</v>
      </c>
      <c r="AG97" s="199">
        <v>0</v>
      </c>
      <c r="AH97" s="199"/>
      <c r="AI97" s="199"/>
      <c r="AJ97" s="199"/>
      <c r="AK97" s="199"/>
      <c r="AL97" s="199"/>
      <c r="AM97" s="199"/>
      <c r="AN97" s="199">
        <v>0</v>
      </c>
      <c r="AO97" s="199"/>
      <c r="AP97" s="199"/>
      <c r="AQ97" s="84"/>
      <c r="AR97" s="30"/>
      <c r="AS97" s="60" t="s">
        <v>79</v>
      </c>
      <c r="AT97" s="61" t="s">
        <v>80</v>
      </c>
      <c r="AU97" s="61" t="s">
        <v>35</v>
      </c>
      <c r="AV97" s="62" t="s">
        <v>58</v>
      </c>
    </row>
    <row r="98" spans="2:48" s="1" customFormat="1" ht="10.9" customHeight="1">
      <c r="B98" s="30"/>
      <c r="AR98" s="30"/>
    </row>
    <row r="99" spans="2:48" s="1" customFormat="1" ht="30" customHeight="1">
      <c r="B99" s="30"/>
      <c r="C99" s="85" t="s">
        <v>81</v>
      </c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209">
        <f>ROUND(AG94 + AG97, 2)</f>
        <v>0</v>
      </c>
      <c r="AH99" s="209"/>
      <c r="AI99" s="209"/>
      <c r="AJ99" s="209"/>
      <c r="AK99" s="209"/>
      <c r="AL99" s="209"/>
      <c r="AM99" s="209"/>
      <c r="AN99" s="209">
        <f>ROUND(AN94 + AN97, 2)</f>
        <v>0</v>
      </c>
      <c r="AO99" s="209"/>
      <c r="AP99" s="209"/>
      <c r="AQ99" s="86"/>
      <c r="AR99" s="30"/>
    </row>
    <row r="100" spans="2:48" s="1" customFormat="1" ht="6.95" customHeight="1"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30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J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L31:P31"/>
    <mergeCell ref="W31:AE31"/>
    <mergeCell ref="AK31:AO31"/>
    <mergeCell ref="W32:AE32"/>
    <mergeCell ref="AK32:AO32"/>
    <mergeCell ref="L32:P32"/>
  </mergeCells>
  <hyperlinks>
    <hyperlink ref="A95" location="'934 - Krematórium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6"/>
  <sheetViews>
    <sheetView showGridLines="0" tabSelected="1" workbookViewId="0">
      <selection activeCell="AA13" sqref="AA1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2:46" ht="24.95" customHeight="1">
      <c r="B4" s="19"/>
      <c r="D4" s="20" t="s">
        <v>82</v>
      </c>
      <c r="L4" s="19"/>
      <c r="M4" s="88" t="s">
        <v>9</v>
      </c>
      <c r="AT4" s="16" t="s">
        <v>3</v>
      </c>
    </row>
    <row r="5" spans="2:46" ht="6.95" customHeight="1">
      <c r="B5" s="19"/>
      <c r="L5" s="19"/>
    </row>
    <row r="6" spans="2:46" s="1" customFormat="1" ht="12" customHeight="1">
      <c r="B6" s="30"/>
      <c r="D6" s="25" t="s">
        <v>13</v>
      </c>
      <c r="L6" s="30"/>
    </row>
    <row r="7" spans="2:46" s="1" customFormat="1" ht="16.5" customHeight="1">
      <c r="B7" s="30"/>
      <c r="E7" s="192" t="s">
        <v>14</v>
      </c>
      <c r="F7" s="220"/>
      <c r="G7" s="220"/>
      <c r="H7" s="220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15</v>
      </c>
      <c r="F9" s="23" t="s">
        <v>1</v>
      </c>
      <c r="I9" s="25" t="s">
        <v>16</v>
      </c>
      <c r="J9" s="23" t="s">
        <v>1</v>
      </c>
      <c r="L9" s="30"/>
    </row>
    <row r="10" spans="2:46" s="1" customFormat="1" ht="12" customHeight="1">
      <c r="B10" s="30"/>
      <c r="D10" s="25" t="s">
        <v>17</v>
      </c>
      <c r="F10" s="23" t="s">
        <v>18</v>
      </c>
      <c r="I10" s="25" t="s">
        <v>19</v>
      </c>
      <c r="J10" s="53" t="str">
        <f>'Rekapitulácia stavby'!AN8</f>
        <v>3. 10. 2023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21</v>
      </c>
      <c r="I12" s="25" t="s">
        <v>22</v>
      </c>
      <c r="J12" s="23" t="str">
        <f>IF('Rekapitulácia stavby'!AN10="","",'Rekapitulácia stavby'!AN10)</f>
        <v/>
      </c>
      <c r="L12" s="30"/>
    </row>
    <row r="13" spans="2:46" s="1" customFormat="1" ht="18" customHeight="1">
      <c r="B13" s="30"/>
      <c r="E13" s="23" t="s">
        <v>393</v>
      </c>
      <c r="I13" s="25" t="s">
        <v>23</v>
      </c>
      <c r="J13" s="23" t="str">
        <f>IF('Rekapitulácia stavby'!AN11="","",'Rekapitulácia stavby'!AN11)</f>
        <v/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24</v>
      </c>
      <c r="I15" s="25" t="s">
        <v>22</v>
      </c>
      <c r="J15" s="23"/>
      <c r="L15" s="30"/>
    </row>
    <row r="16" spans="2:46" s="1" customFormat="1" ht="18" customHeight="1">
      <c r="B16" s="30"/>
      <c r="E16" s="23"/>
      <c r="I16" s="25" t="s">
        <v>23</v>
      </c>
      <c r="J16" s="23"/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25</v>
      </c>
      <c r="I18" s="25" t="s">
        <v>22</v>
      </c>
      <c r="J18" s="23" t="str">
        <f>IF('Rekapitulácia stavby'!AN16="","",'Rekapitulácia stavby'!AN16)</f>
        <v/>
      </c>
      <c r="L18" s="30"/>
    </row>
    <row r="19" spans="2:12" s="1" customFormat="1" ht="18" customHeight="1">
      <c r="B19" s="30"/>
      <c r="E19" s="23" t="str">
        <f>IF('Rekapitulácia stavby'!E17="","",'Rekapitulácia stavby'!E17)</f>
        <v xml:space="preserve"> </v>
      </c>
      <c r="I19" s="25" t="s">
        <v>23</v>
      </c>
      <c r="J19" s="23" t="str">
        <f>IF('Rekapitulácia stavby'!AN17="","",'Rekapitulácia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27</v>
      </c>
      <c r="I21" s="25" t="s">
        <v>22</v>
      </c>
      <c r="J21" s="23" t="s">
        <v>1</v>
      </c>
      <c r="L21" s="30"/>
    </row>
    <row r="22" spans="2:12" s="1" customFormat="1" ht="18" customHeight="1">
      <c r="B22" s="30"/>
      <c r="E22" s="23"/>
      <c r="I22" s="25" t="s">
        <v>23</v>
      </c>
      <c r="J22" s="23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28</v>
      </c>
      <c r="L24" s="30"/>
    </row>
    <row r="25" spans="2:12" s="7" customFormat="1" ht="16.5" customHeight="1">
      <c r="B25" s="89"/>
      <c r="E25" s="218" t="s">
        <v>1</v>
      </c>
      <c r="F25" s="218"/>
      <c r="G25" s="218"/>
      <c r="H25" s="218"/>
      <c r="L25" s="89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14.45" customHeight="1">
      <c r="B28" s="30"/>
      <c r="D28" s="23" t="s">
        <v>83</v>
      </c>
      <c r="J28" s="29">
        <f>J94</f>
        <v>0</v>
      </c>
      <c r="L28" s="30"/>
    </row>
    <row r="29" spans="2:12" s="1" customFormat="1" ht="14.45" customHeight="1">
      <c r="B29" s="30"/>
      <c r="D29" s="28" t="s">
        <v>84</v>
      </c>
      <c r="J29" s="29">
        <f>J114</f>
        <v>0</v>
      </c>
      <c r="L29" s="30"/>
    </row>
    <row r="30" spans="2:12" s="1" customFormat="1" ht="25.35" customHeight="1">
      <c r="B30" s="30"/>
      <c r="D30" s="90" t="s">
        <v>31</v>
      </c>
      <c r="J30" s="67">
        <f>ROUND(J28 + J29, 2)</f>
        <v>0</v>
      </c>
      <c r="L30" s="30"/>
    </row>
    <row r="31" spans="2:12" s="1" customFormat="1" ht="6.95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5" customHeight="1">
      <c r="B32" s="30"/>
      <c r="F32" s="33" t="s">
        <v>33</v>
      </c>
      <c r="I32" s="33" t="s">
        <v>32</v>
      </c>
      <c r="J32" s="33" t="s">
        <v>34</v>
      </c>
      <c r="L32" s="30"/>
    </row>
    <row r="33" spans="2:12" s="1" customFormat="1" ht="14.45" customHeight="1">
      <c r="B33" s="30"/>
      <c r="D33" s="56" t="s">
        <v>35</v>
      </c>
      <c r="E33" s="35" t="s">
        <v>36</v>
      </c>
      <c r="F33" s="91">
        <f>ROUND((SUM(BE114:BE115) + SUM(BE133:BE255)),  2)</f>
        <v>0</v>
      </c>
      <c r="G33" s="92"/>
      <c r="H33" s="92"/>
      <c r="I33" s="93">
        <v>0.2</v>
      </c>
      <c r="J33" s="91">
        <f>ROUND(((SUM(BE114:BE115) + SUM(BE133:BE255))*I33),  2)</f>
        <v>0</v>
      </c>
      <c r="L33" s="30"/>
    </row>
    <row r="34" spans="2:12" s="1" customFormat="1" ht="14.45" customHeight="1">
      <c r="B34" s="30"/>
      <c r="E34" s="35" t="s">
        <v>37</v>
      </c>
      <c r="F34" s="94">
        <f>ROUND((SUM(BF114:BF115) + SUM(BF133:BF255)),  2)</f>
        <v>0</v>
      </c>
      <c r="I34" s="95">
        <v>0.2</v>
      </c>
      <c r="J34" s="94">
        <f>ROUND(((SUM(BF114:BF115) + SUM(BF133:BF255))*I34),  2)</f>
        <v>0</v>
      </c>
      <c r="L34" s="30"/>
    </row>
    <row r="35" spans="2:12" s="1" customFormat="1" ht="14.45" hidden="1" customHeight="1">
      <c r="B35" s="30"/>
      <c r="E35" s="25" t="s">
        <v>38</v>
      </c>
      <c r="F35" s="94">
        <f>ROUND((SUM(BG114:BG115) + SUM(BG133:BG255)),  2)</f>
        <v>0</v>
      </c>
      <c r="I35" s="95">
        <v>0.2</v>
      </c>
      <c r="J35" s="94">
        <f>0</f>
        <v>0</v>
      </c>
      <c r="L35" s="30"/>
    </row>
    <row r="36" spans="2:12" s="1" customFormat="1" ht="14.45" hidden="1" customHeight="1">
      <c r="B36" s="30"/>
      <c r="E36" s="25" t="s">
        <v>39</v>
      </c>
      <c r="F36" s="94">
        <f>ROUND((SUM(BH114:BH115) + SUM(BH133:BH255)),  2)</f>
        <v>0</v>
      </c>
      <c r="I36" s="95">
        <v>0.2</v>
      </c>
      <c r="J36" s="94">
        <f>0</f>
        <v>0</v>
      </c>
      <c r="L36" s="30"/>
    </row>
    <row r="37" spans="2:12" s="1" customFormat="1" ht="14.45" hidden="1" customHeight="1">
      <c r="B37" s="30"/>
      <c r="E37" s="35" t="s">
        <v>40</v>
      </c>
      <c r="F37" s="91">
        <f>ROUND((SUM(BI114:BI115) + SUM(BI133:BI255)),  2)</f>
        <v>0</v>
      </c>
      <c r="G37" s="92"/>
      <c r="H37" s="92"/>
      <c r="I37" s="93">
        <v>0</v>
      </c>
      <c r="J37" s="91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6"/>
      <c r="D39" s="96" t="s">
        <v>41</v>
      </c>
      <c r="E39" s="58"/>
      <c r="F39" s="58"/>
      <c r="G39" s="97" t="s">
        <v>42</v>
      </c>
      <c r="H39" s="98" t="s">
        <v>43</v>
      </c>
      <c r="I39" s="58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4" t="s">
        <v>46</v>
      </c>
      <c r="E61" s="32"/>
      <c r="F61" s="101" t="s">
        <v>47</v>
      </c>
      <c r="G61" s="44" t="s">
        <v>46</v>
      </c>
      <c r="H61" s="32"/>
      <c r="I61" s="32"/>
      <c r="J61" s="102" t="s">
        <v>47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4" t="s">
        <v>46</v>
      </c>
      <c r="E76" s="32"/>
      <c r="F76" s="101" t="s">
        <v>47</v>
      </c>
      <c r="G76" s="44" t="s">
        <v>46</v>
      </c>
      <c r="H76" s="32"/>
      <c r="I76" s="32"/>
      <c r="J76" s="102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20" t="s">
        <v>85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192" t="str">
        <f>E7</f>
        <v>Krematórium</v>
      </c>
      <c r="F85" s="220"/>
      <c r="G85" s="220"/>
      <c r="H85" s="220"/>
      <c r="L85" s="30"/>
    </row>
    <row r="86" spans="2:47" s="1" customFormat="1" ht="6.95" customHeight="1">
      <c r="B86" s="30"/>
      <c r="L86" s="30"/>
    </row>
    <row r="87" spans="2:47" s="1" customFormat="1" ht="12" customHeight="1">
      <c r="B87" s="30"/>
      <c r="C87" s="25" t="s">
        <v>17</v>
      </c>
      <c r="F87" s="23" t="str">
        <f>F10</f>
        <v xml:space="preserve"> </v>
      </c>
      <c r="I87" s="25" t="s">
        <v>19</v>
      </c>
      <c r="J87" s="53" t="str">
        <f>IF(J10="","",J10)</f>
        <v>3. 10. 2023</v>
      </c>
      <c r="L87" s="30"/>
    </row>
    <row r="88" spans="2:47" s="1" customFormat="1" ht="6.95" customHeight="1">
      <c r="B88" s="30"/>
      <c r="L88" s="30"/>
    </row>
    <row r="89" spans="2:47" s="1" customFormat="1" ht="15.2" customHeight="1">
      <c r="B89" s="30"/>
      <c r="C89" s="25" t="s">
        <v>21</v>
      </c>
      <c r="F89" s="23" t="str">
        <f>E13</f>
        <v>MARIANUM - Pohrebníctvo mesta Bratislavy</v>
      </c>
      <c r="I89" s="25" t="s">
        <v>25</v>
      </c>
      <c r="J89" s="26" t="str">
        <f>E19</f>
        <v xml:space="preserve"> </v>
      </c>
      <c r="L89" s="30"/>
    </row>
    <row r="90" spans="2:47" s="1" customFormat="1" ht="15.2" customHeight="1">
      <c r="B90" s="30"/>
      <c r="C90" s="25" t="s">
        <v>24</v>
      </c>
      <c r="F90" s="23" t="str">
        <f>IF(E16="","",E16)</f>
        <v/>
      </c>
      <c r="I90" s="25" t="s">
        <v>27</v>
      </c>
      <c r="J90" s="26">
        <f>E22</f>
        <v>0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103" t="s">
        <v>86</v>
      </c>
      <c r="D92" s="86"/>
      <c r="E92" s="86"/>
      <c r="F92" s="86"/>
      <c r="G92" s="86"/>
      <c r="H92" s="86"/>
      <c r="I92" s="86"/>
      <c r="J92" s="104" t="s">
        <v>87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" customHeight="1">
      <c r="B94" s="30"/>
      <c r="C94" s="105" t="s">
        <v>88</v>
      </c>
      <c r="J94" s="67">
        <f>J133</f>
        <v>0</v>
      </c>
      <c r="L94" s="30"/>
      <c r="AU94" s="16" t="s">
        <v>89</v>
      </c>
    </row>
    <row r="95" spans="2:47" s="8" customFormat="1" ht="24.95" customHeight="1">
      <c r="B95" s="106"/>
      <c r="D95" s="107" t="s">
        <v>90</v>
      </c>
      <c r="E95" s="108"/>
      <c r="F95" s="108"/>
      <c r="G95" s="108"/>
      <c r="H95" s="108"/>
      <c r="I95" s="108"/>
      <c r="J95" s="109">
        <f>J134</f>
        <v>0</v>
      </c>
      <c r="L95" s="106"/>
    </row>
    <row r="96" spans="2:47" s="9" customFormat="1" ht="19.899999999999999" customHeight="1">
      <c r="B96" s="110"/>
      <c r="D96" s="111" t="s">
        <v>91</v>
      </c>
      <c r="E96" s="112"/>
      <c r="F96" s="112"/>
      <c r="G96" s="112"/>
      <c r="H96" s="112"/>
      <c r="I96" s="112"/>
      <c r="J96" s="113">
        <f>J135</f>
        <v>0</v>
      </c>
      <c r="L96" s="110"/>
    </row>
    <row r="97" spans="2:12" s="9" customFormat="1" ht="19.899999999999999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9" customFormat="1" ht="19.899999999999999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J152</f>
        <v>0</v>
      </c>
      <c r="L98" s="110"/>
    </row>
    <row r="99" spans="2:12" s="9" customFormat="1" ht="19.899999999999999" customHeight="1">
      <c r="B99" s="110"/>
      <c r="D99" s="111" t="s">
        <v>94</v>
      </c>
      <c r="E99" s="112"/>
      <c r="F99" s="112"/>
      <c r="G99" s="112"/>
      <c r="H99" s="112"/>
      <c r="I99" s="112"/>
      <c r="J99" s="113">
        <f>J167</f>
        <v>0</v>
      </c>
      <c r="L99" s="110"/>
    </row>
    <row r="100" spans="2:12" s="9" customFormat="1" ht="19.899999999999999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J181</f>
        <v>0</v>
      </c>
      <c r="L100" s="110"/>
    </row>
    <row r="101" spans="2:12" s="9" customFormat="1" ht="19.899999999999999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J200</f>
        <v>0</v>
      </c>
      <c r="L101" s="110"/>
    </row>
    <row r="102" spans="2:12" s="8" customFormat="1" ht="24.95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J202</f>
        <v>0</v>
      </c>
      <c r="L102" s="106"/>
    </row>
    <row r="103" spans="2:12" s="9" customFormat="1" ht="19.899999999999999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J203</f>
        <v>0</v>
      </c>
      <c r="L103" s="110"/>
    </row>
    <row r="104" spans="2:12" s="9" customFormat="1" ht="19.899999999999999" customHeight="1">
      <c r="B104" s="110"/>
      <c r="D104" s="111" t="s">
        <v>99</v>
      </c>
      <c r="E104" s="112"/>
      <c r="F104" s="112"/>
      <c r="G104" s="112"/>
      <c r="H104" s="112"/>
      <c r="I104" s="112"/>
      <c r="J104" s="113">
        <f>J220</f>
        <v>0</v>
      </c>
      <c r="L104" s="110"/>
    </row>
    <row r="105" spans="2:12" s="9" customFormat="1" ht="19.899999999999999" customHeight="1">
      <c r="B105" s="110"/>
      <c r="D105" s="111" t="s">
        <v>100</v>
      </c>
      <c r="E105" s="112"/>
      <c r="F105" s="112"/>
      <c r="G105" s="112"/>
      <c r="H105" s="112"/>
      <c r="I105" s="112"/>
      <c r="J105" s="113">
        <f>J227</f>
        <v>0</v>
      </c>
      <c r="L105" s="110"/>
    </row>
    <row r="106" spans="2:12" s="9" customFormat="1" ht="19.899999999999999" customHeight="1">
      <c r="B106" s="110"/>
      <c r="D106" s="111" t="s">
        <v>101</v>
      </c>
      <c r="E106" s="112"/>
      <c r="F106" s="112"/>
      <c r="G106" s="112"/>
      <c r="H106" s="112"/>
      <c r="I106" s="112"/>
      <c r="J106" s="113">
        <f>J234</f>
        <v>0</v>
      </c>
      <c r="L106" s="110"/>
    </row>
    <row r="107" spans="2:12" s="9" customFormat="1" ht="19.899999999999999" customHeight="1">
      <c r="B107" s="110"/>
      <c r="D107" s="111" t="s">
        <v>102</v>
      </c>
      <c r="E107" s="112"/>
      <c r="F107" s="112"/>
      <c r="G107" s="112"/>
      <c r="H107" s="112"/>
      <c r="I107" s="112"/>
      <c r="J107" s="113">
        <f>J236</f>
        <v>0</v>
      </c>
      <c r="L107" s="110"/>
    </row>
    <row r="108" spans="2:12" s="9" customFormat="1" ht="19.899999999999999" customHeight="1">
      <c r="B108" s="110"/>
      <c r="D108" s="111" t="s">
        <v>103</v>
      </c>
      <c r="E108" s="112"/>
      <c r="F108" s="112"/>
      <c r="G108" s="112"/>
      <c r="H108" s="112"/>
      <c r="I108" s="112"/>
      <c r="J108" s="113">
        <f>J239</f>
        <v>0</v>
      </c>
      <c r="L108" s="110"/>
    </row>
    <row r="109" spans="2:12" s="9" customFormat="1" ht="19.899999999999999" customHeight="1">
      <c r="B109" s="110"/>
      <c r="D109" s="111" t="s">
        <v>104</v>
      </c>
      <c r="E109" s="112"/>
      <c r="F109" s="112"/>
      <c r="G109" s="112"/>
      <c r="H109" s="112"/>
      <c r="I109" s="112"/>
      <c r="J109" s="113">
        <f>J241</f>
        <v>0</v>
      </c>
      <c r="L109" s="110"/>
    </row>
    <row r="110" spans="2:12" s="9" customFormat="1" ht="19.899999999999999" customHeight="1">
      <c r="B110" s="110"/>
      <c r="D110" s="111" t="s">
        <v>105</v>
      </c>
      <c r="E110" s="112"/>
      <c r="F110" s="112"/>
      <c r="G110" s="112"/>
      <c r="H110" s="112"/>
      <c r="I110" s="112"/>
      <c r="J110" s="113">
        <f>J251</f>
        <v>0</v>
      </c>
      <c r="L110" s="110"/>
    </row>
    <row r="111" spans="2:12" s="8" customFormat="1" ht="24.95" customHeight="1">
      <c r="B111" s="106"/>
      <c r="D111" s="107" t="s">
        <v>106</v>
      </c>
      <c r="E111" s="108"/>
      <c r="F111" s="108"/>
      <c r="G111" s="108"/>
      <c r="H111" s="108"/>
      <c r="I111" s="108"/>
      <c r="J111" s="109">
        <f>J254</f>
        <v>0</v>
      </c>
      <c r="L111" s="106"/>
    </row>
    <row r="112" spans="2:12" s="1" customFormat="1" ht="21.75" customHeight="1">
      <c r="B112" s="30"/>
      <c r="L112" s="30"/>
    </row>
    <row r="113" spans="2:14" s="1" customFormat="1" ht="6.95" customHeight="1">
      <c r="B113" s="30"/>
      <c r="L113" s="30"/>
    </row>
    <row r="114" spans="2:14" s="1" customFormat="1" ht="29.25" customHeight="1">
      <c r="B114" s="30"/>
      <c r="C114" s="105" t="s">
        <v>107</v>
      </c>
      <c r="J114" s="114">
        <v>0</v>
      </c>
      <c r="L114" s="30"/>
      <c r="N114" s="115" t="s">
        <v>35</v>
      </c>
    </row>
    <row r="115" spans="2:14" s="1" customFormat="1" ht="18" customHeight="1">
      <c r="B115" s="30"/>
      <c r="L115" s="30"/>
    </row>
    <row r="116" spans="2:14" s="1" customFormat="1" ht="29.25" customHeight="1">
      <c r="B116" s="30"/>
      <c r="C116" s="85" t="s">
        <v>81</v>
      </c>
      <c r="D116" s="86"/>
      <c r="E116" s="86"/>
      <c r="F116" s="86"/>
      <c r="G116" s="86"/>
      <c r="H116" s="86"/>
      <c r="I116" s="86"/>
      <c r="J116" s="87">
        <f>ROUND(J94+J114,2)</f>
        <v>0</v>
      </c>
      <c r="K116" s="86"/>
      <c r="L116" s="30"/>
    </row>
    <row r="117" spans="2:14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0"/>
    </row>
    <row r="121" spans="2:14" s="1" customFormat="1" ht="6.95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0"/>
    </row>
    <row r="122" spans="2:14" s="1" customFormat="1" ht="24.95" customHeight="1">
      <c r="B122" s="30"/>
      <c r="C122" s="20" t="s">
        <v>108</v>
      </c>
      <c r="L122" s="30"/>
    </row>
    <row r="123" spans="2:14" s="1" customFormat="1" ht="6.95" customHeight="1">
      <c r="B123" s="30"/>
      <c r="L123" s="30"/>
    </row>
    <row r="124" spans="2:14" s="1" customFormat="1" ht="12" customHeight="1">
      <c r="B124" s="30"/>
      <c r="C124" s="25" t="s">
        <v>13</v>
      </c>
      <c r="L124" s="30"/>
    </row>
    <row r="125" spans="2:14" s="1" customFormat="1" ht="16.5" customHeight="1">
      <c r="B125" s="30"/>
      <c r="E125" s="192" t="str">
        <f>E7</f>
        <v>Krematórium</v>
      </c>
      <c r="F125" s="220"/>
      <c r="G125" s="220"/>
      <c r="H125" s="220"/>
      <c r="L125" s="30"/>
    </row>
    <row r="126" spans="2:14" s="1" customFormat="1" ht="6.95" customHeight="1">
      <c r="B126" s="30"/>
      <c r="L126" s="30"/>
    </row>
    <row r="127" spans="2:14" s="1" customFormat="1" ht="12" customHeight="1">
      <c r="B127" s="30"/>
      <c r="C127" s="25" t="s">
        <v>17</v>
      </c>
      <c r="F127" s="23" t="str">
        <f>F10</f>
        <v xml:space="preserve"> </v>
      </c>
      <c r="I127" s="25" t="s">
        <v>19</v>
      </c>
      <c r="J127" s="53" t="str">
        <f>IF(J10="","",J10)</f>
        <v>3. 10. 2023</v>
      </c>
      <c r="L127" s="30"/>
    </row>
    <row r="128" spans="2:14" s="1" customFormat="1" ht="6.95" customHeight="1">
      <c r="B128" s="30"/>
      <c r="L128" s="30"/>
    </row>
    <row r="129" spans="2:65" s="1" customFormat="1" ht="15.2" customHeight="1">
      <c r="B129" s="30"/>
      <c r="C129" s="25" t="s">
        <v>21</v>
      </c>
      <c r="F129" s="23" t="str">
        <f>E13</f>
        <v>MARIANUM - Pohrebníctvo mesta Bratislavy</v>
      </c>
      <c r="I129" s="25" t="s">
        <v>25</v>
      </c>
      <c r="J129" s="26" t="str">
        <f>E19</f>
        <v xml:space="preserve"> </v>
      </c>
      <c r="L129" s="30"/>
    </row>
    <row r="130" spans="2:65" s="1" customFormat="1" ht="15.2" customHeight="1">
      <c r="B130" s="30"/>
      <c r="C130" s="25" t="s">
        <v>24</v>
      </c>
      <c r="F130" s="23" t="str">
        <f>IF(E16="","",E16)</f>
        <v/>
      </c>
      <c r="I130" s="25" t="s">
        <v>27</v>
      </c>
      <c r="J130" s="26">
        <f>E22</f>
        <v>0</v>
      </c>
      <c r="L130" s="30"/>
    </row>
    <row r="131" spans="2:65" s="1" customFormat="1" ht="10.35" customHeight="1">
      <c r="B131" s="30"/>
      <c r="L131" s="30"/>
    </row>
    <row r="132" spans="2:65" s="10" customFormat="1" ht="29.25" customHeight="1">
      <c r="B132" s="116"/>
      <c r="C132" s="117" t="s">
        <v>109</v>
      </c>
      <c r="D132" s="118" t="s">
        <v>56</v>
      </c>
      <c r="E132" s="118" t="s">
        <v>52</v>
      </c>
      <c r="F132" s="118" t="s">
        <v>53</v>
      </c>
      <c r="G132" s="118" t="s">
        <v>110</v>
      </c>
      <c r="H132" s="118" t="s">
        <v>111</v>
      </c>
      <c r="I132" s="118" t="s">
        <v>112</v>
      </c>
      <c r="J132" s="119" t="s">
        <v>87</v>
      </c>
      <c r="K132" s="120" t="s">
        <v>113</v>
      </c>
      <c r="L132" s="116"/>
      <c r="M132" s="60" t="s">
        <v>1</v>
      </c>
      <c r="N132" s="61" t="s">
        <v>35</v>
      </c>
      <c r="O132" s="61" t="s">
        <v>114</v>
      </c>
      <c r="P132" s="61" t="s">
        <v>115</v>
      </c>
      <c r="Q132" s="61" t="s">
        <v>116</v>
      </c>
      <c r="R132" s="61" t="s">
        <v>117</v>
      </c>
      <c r="S132" s="61" t="s">
        <v>118</v>
      </c>
      <c r="T132" s="62" t="s">
        <v>119</v>
      </c>
    </row>
    <row r="133" spans="2:65" s="1" customFormat="1" ht="22.9" customHeight="1">
      <c r="B133" s="30"/>
      <c r="C133" s="65" t="s">
        <v>83</v>
      </c>
      <c r="J133" s="121">
        <f>BK133</f>
        <v>0</v>
      </c>
      <c r="L133" s="30"/>
      <c r="M133" s="63"/>
      <c r="N133" s="54"/>
      <c r="O133" s="54"/>
      <c r="P133" s="122">
        <f>P134+P202+P254</f>
        <v>838.96293443000002</v>
      </c>
      <c r="Q133" s="54"/>
      <c r="R133" s="122">
        <f>R134+R202+R254</f>
        <v>137.345425662</v>
      </c>
      <c r="S133" s="54"/>
      <c r="T133" s="123">
        <f>T134+T202+T254</f>
        <v>-3.4657900000000001</v>
      </c>
      <c r="AT133" s="16" t="s">
        <v>70</v>
      </c>
      <c r="AU133" s="16" t="s">
        <v>89</v>
      </c>
      <c r="BK133" s="124">
        <f>BK134+BK202+BK254</f>
        <v>0</v>
      </c>
    </row>
    <row r="134" spans="2:65" s="11" customFormat="1" ht="25.9" customHeight="1">
      <c r="B134" s="125"/>
      <c r="D134" s="126" t="s">
        <v>70</v>
      </c>
      <c r="E134" s="127" t="s">
        <v>120</v>
      </c>
      <c r="F134" s="127" t="s">
        <v>121</v>
      </c>
      <c r="J134" s="128">
        <f>BK134</f>
        <v>0</v>
      </c>
      <c r="L134" s="125"/>
      <c r="M134" s="129"/>
      <c r="P134" s="130">
        <f>P135+P150+P152+P167+P181+P200</f>
        <v>665.67418855000005</v>
      </c>
      <c r="R134" s="130">
        <f>R135+R150+R152+R167+R181+R200</f>
        <v>136.12190941</v>
      </c>
      <c r="T134" s="131">
        <f>T135+T150+T152+T167+T181+T200</f>
        <v>-3.5142500000000001</v>
      </c>
      <c r="AR134" s="126" t="s">
        <v>76</v>
      </c>
      <c r="AT134" s="132" t="s">
        <v>70</v>
      </c>
      <c r="AU134" s="132" t="s">
        <v>71</v>
      </c>
      <c r="AY134" s="126" t="s">
        <v>122</v>
      </c>
      <c r="BK134" s="133">
        <f>BK135+BK150+BK152+BK167+BK181+BK200</f>
        <v>0</v>
      </c>
    </row>
    <row r="135" spans="2:65" s="11" customFormat="1" ht="22.9" customHeight="1">
      <c r="B135" s="125"/>
      <c r="D135" s="126" t="s">
        <v>70</v>
      </c>
      <c r="E135" s="134" t="s">
        <v>76</v>
      </c>
      <c r="F135" s="134" t="s">
        <v>123</v>
      </c>
      <c r="J135" s="135">
        <f>BK135</f>
        <v>0</v>
      </c>
      <c r="L135" s="125"/>
      <c r="M135" s="129"/>
      <c r="P135" s="130">
        <f>SUM(P136:P149)</f>
        <v>199.80543600000001</v>
      </c>
      <c r="R135" s="130">
        <f>SUM(R136:R149)</f>
        <v>116.905</v>
      </c>
      <c r="T135" s="131">
        <f>SUM(T136:T149)</f>
        <v>-4.5</v>
      </c>
      <c r="AR135" s="126" t="s">
        <v>76</v>
      </c>
      <c r="AT135" s="132" t="s">
        <v>70</v>
      </c>
      <c r="AU135" s="132" t="s">
        <v>76</v>
      </c>
      <c r="AY135" s="126" t="s">
        <v>122</v>
      </c>
      <c r="BK135" s="133">
        <f>SUM(BK136:BK149)</f>
        <v>0</v>
      </c>
    </row>
    <row r="136" spans="2:65" s="1" customFormat="1" ht="24.2" customHeight="1">
      <c r="B136" s="136"/>
      <c r="C136" s="137" t="s">
        <v>76</v>
      </c>
      <c r="D136" s="137" t="s">
        <v>124</v>
      </c>
      <c r="E136" s="138" t="s">
        <v>125</v>
      </c>
      <c r="F136" s="139" t="s">
        <v>126</v>
      </c>
      <c r="G136" s="140" t="s">
        <v>127</v>
      </c>
      <c r="H136" s="141">
        <v>59.993000000000002</v>
      </c>
      <c r="I136" s="142"/>
      <c r="J136" s="142">
        <f>ROUND(I136*H136,2)</f>
        <v>0</v>
      </c>
      <c r="K136" s="143"/>
      <c r="L136" s="30"/>
      <c r="M136" s="144" t="s">
        <v>1</v>
      </c>
      <c r="N136" s="115" t="s">
        <v>37</v>
      </c>
      <c r="O136" s="145">
        <v>3.1739999999999999</v>
      </c>
      <c r="P136" s="145">
        <f>O136*H136</f>
        <v>190.41778200000002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128</v>
      </c>
      <c r="AT136" s="147" t="s">
        <v>124</v>
      </c>
      <c r="AU136" s="147" t="s">
        <v>129</v>
      </c>
      <c r="AY136" s="16" t="s">
        <v>122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6" t="s">
        <v>129</v>
      </c>
      <c r="BK136" s="148">
        <f>ROUND(I136*H136,2)</f>
        <v>0</v>
      </c>
      <c r="BL136" s="16" t="s">
        <v>128</v>
      </c>
      <c r="BM136" s="147" t="s">
        <v>130</v>
      </c>
    </row>
    <row r="137" spans="2:65" s="12" customFormat="1">
      <c r="B137" s="149"/>
      <c r="D137" s="150" t="s">
        <v>131</v>
      </c>
      <c r="E137" s="151" t="s">
        <v>1</v>
      </c>
      <c r="F137" s="152" t="s">
        <v>132</v>
      </c>
      <c r="H137" s="151" t="s">
        <v>1</v>
      </c>
      <c r="L137" s="149"/>
      <c r="M137" s="153"/>
      <c r="T137" s="154"/>
      <c r="AT137" s="151" t="s">
        <v>131</v>
      </c>
      <c r="AU137" s="151" t="s">
        <v>129</v>
      </c>
      <c r="AV137" s="12" t="s">
        <v>76</v>
      </c>
      <c r="AW137" s="12" t="s">
        <v>26</v>
      </c>
      <c r="AX137" s="12" t="s">
        <v>71</v>
      </c>
      <c r="AY137" s="151" t="s">
        <v>122</v>
      </c>
    </row>
    <row r="138" spans="2:65" s="13" customFormat="1">
      <c r="B138" s="155"/>
      <c r="D138" s="150" t="s">
        <v>131</v>
      </c>
      <c r="E138" s="156" t="s">
        <v>1</v>
      </c>
      <c r="F138" s="157" t="s">
        <v>133</v>
      </c>
      <c r="H138" s="158">
        <v>7.8230000000000004</v>
      </c>
      <c r="L138" s="155"/>
      <c r="M138" s="159"/>
      <c r="T138" s="160"/>
      <c r="AT138" s="156" t="s">
        <v>131</v>
      </c>
      <c r="AU138" s="156" t="s">
        <v>129</v>
      </c>
      <c r="AV138" s="13" t="s">
        <v>129</v>
      </c>
      <c r="AW138" s="13" t="s">
        <v>26</v>
      </c>
      <c r="AX138" s="13" t="s">
        <v>71</v>
      </c>
      <c r="AY138" s="156" t="s">
        <v>122</v>
      </c>
    </row>
    <row r="139" spans="2:65" s="12" customFormat="1">
      <c r="B139" s="149"/>
      <c r="D139" s="150" t="s">
        <v>131</v>
      </c>
      <c r="E139" s="151" t="s">
        <v>1</v>
      </c>
      <c r="F139" s="152" t="s">
        <v>134</v>
      </c>
      <c r="H139" s="151" t="s">
        <v>1</v>
      </c>
      <c r="L139" s="149"/>
      <c r="M139" s="153"/>
      <c r="T139" s="154"/>
      <c r="AT139" s="151" t="s">
        <v>131</v>
      </c>
      <c r="AU139" s="151" t="s">
        <v>129</v>
      </c>
      <c r="AV139" s="12" t="s">
        <v>76</v>
      </c>
      <c r="AW139" s="12" t="s">
        <v>26</v>
      </c>
      <c r="AX139" s="12" t="s">
        <v>71</v>
      </c>
      <c r="AY139" s="151" t="s">
        <v>122</v>
      </c>
    </row>
    <row r="140" spans="2:65" s="13" customFormat="1">
      <c r="B140" s="155"/>
      <c r="D140" s="150" t="s">
        <v>131</v>
      </c>
      <c r="E140" s="156" t="s">
        <v>1</v>
      </c>
      <c r="F140" s="157" t="s">
        <v>135</v>
      </c>
      <c r="H140" s="158">
        <v>52.17</v>
      </c>
      <c r="L140" s="155"/>
      <c r="M140" s="159"/>
      <c r="T140" s="160"/>
      <c r="AT140" s="156" t="s">
        <v>131</v>
      </c>
      <c r="AU140" s="156" t="s">
        <v>129</v>
      </c>
      <c r="AV140" s="13" t="s">
        <v>129</v>
      </c>
      <c r="AW140" s="13" t="s">
        <v>26</v>
      </c>
      <c r="AX140" s="13" t="s">
        <v>71</v>
      </c>
      <c r="AY140" s="156" t="s">
        <v>122</v>
      </c>
    </row>
    <row r="141" spans="2:65" s="14" customFormat="1">
      <c r="B141" s="161"/>
      <c r="D141" s="150" t="s">
        <v>131</v>
      </c>
      <c r="E141" s="162" t="s">
        <v>1</v>
      </c>
      <c r="F141" s="163" t="s">
        <v>136</v>
      </c>
      <c r="H141" s="164">
        <v>59.993000000000002</v>
      </c>
      <c r="L141" s="161"/>
      <c r="M141" s="165"/>
      <c r="T141" s="166"/>
      <c r="AT141" s="162" t="s">
        <v>131</v>
      </c>
      <c r="AU141" s="162" t="s">
        <v>129</v>
      </c>
      <c r="AV141" s="14" t="s">
        <v>128</v>
      </c>
      <c r="AW141" s="14" t="s">
        <v>26</v>
      </c>
      <c r="AX141" s="14" t="s">
        <v>76</v>
      </c>
      <c r="AY141" s="162" t="s">
        <v>122</v>
      </c>
    </row>
    <row r="142" spans="2:65" s="1" customFormat="1" ht="24.2" customHeight="1">
      <c r="B142" s="136"/>
      <c r="C142" s="137" t="s">
        <v>137</v>
      </c>
      <c r="D142" s="137" t="s">
        <v>124</v>
      </c>
      <c r="E142" s="138" t="s">
        <v>138</v>
      </c>
      <c r="F142" s="139" t="s">
        <v>139</v>
      </c>
      <c r="G142" s="140" t="s">
        <v>127</v>
      </c>
      <c r="H142" s="141">
        <v>57.387</v>
      </c>
      <c r="I142" s="142"/>
      <c r="J142" s="142">
        <f>ROUND(I142*H142,2)</f>
        <v>0</v>
      </c>
      <c r="K142" s="143"/>
      <c r="L142" s="30"/>
      <c r="M142" s="144" t="s">
        <v>1</v>
      </c>
      <c r="N142" s="115" t="s">
        <v>37</v>
      </c>
      <c r="O142" s="145">
        <v>0.24199999999999999</v>
      </c>
      <c r="P142" s="145">
        <f>O142*H142</f>
        <v>13.887653999999999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128</v>
      </c>
      <c r="AT142" s="147" t="s">
        <v>124</v>
      </c>
      <c r="AU142" s="147" t="s">
        <v>129</v>
      </c>
      <c r="AY142" s="16" t="s">
        <v>122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6" t="s">
        <v>129</v>
      </c>
      <c r="BK142" s="148">
        <f>ROUND(I142*H142,2)</f>
        <v>0</v>
      </c>
      <c r="BL142" s="16" t="s">
        <v>128</v>
      </c>
      <c r="BM142" s="147" t="s">
        <v>140</v>
      </c>
    </row>
    <row r="143" spans="2:65" s="12" customFormat="1">
      <c r="B143" s="149"/>
      <c r="D143" s="150" t="s">
        <v>131</v>
      </c>
      <c r="E143" s="151" t="s">
        <v>1</v>
      </c>
      <c r="F143" s="152" t="s">
        <v>141</v>
      </c>
      <c r="H143" s="151" t="s">
        <v>1</v>
      </c>
      <c r="L143" s="149"/>
      <c r="M143" s="153"/>
      <c r="T143" s="154"/>
      <c r="AT143" s="151" t="s">
        <v>131</v>
      </c>
      <c r="AU143" s="151" t="s">
        <v>129</v>
      </c>
      <c r="AV143" s="12" t="s">
        <v>76</v>
      </c>
      <c r="AW143" s="12" t="s">
        <v>26</v>
      </c>
      <c r="AX143" s="12" t="s">
        <v>71</v>
      </c>
      <c r="AY143" s="151" t="s">
        <v>122</v>
      </c>
    </row>
    <row r="144" spans="2:65" s="13" customFormat="1">
      <c r="B144" s="155"/>
      <c r="D144" s="150" t="s">
        <v>131</v>
      </c>
      <c r="E144" s="156" t="s">
        <v>1</v>
      </c>
      <c r="F144" s="157" t="s">
        <v>142</v>
      </c>
      <c r="H144" s="158">
        <v>57.387</v>
      </c>
      <c r="L144" s="155"/>
      <c r="M144" s="159"/>
      <c r="T144" s="160"/>
      <c r="AT144" s="156" t="s">
        <v>131</v>
      </c>
      <c r="AU144" s="156" t="s">
        <v>129</v>
      </c>
      <c r="AV144" s="13" t="s">
        <v>129</v>
      </c>
      <c r="AW144" s="13" t="s">
        <v>26</v>
      </c>
      <c r="AX144" s="13" t="s">
        <v>71</v>
      </c>
      <c r="AY144" s="156" t="s">
        <v>122</v>
      </c>
    </row>
    <row r="145" spans="2:65" s="14" customFormat="1">
      <c r="B145" s="161"/>
      <c r="D145" s="150" t="s">
        <v>131</v>
      </c>
      <c r="E145" s="162" t="s">
        <v>1</v>
      </c>
      <c r="F145" s="163" t="s">
        <v>136</v>
      </c>
      <c r="H145" s="164">
        <v>57.387</v>
      </c>
      <c r="L145" s="161"/>
      <c r="M145" s="165"/>
      <c r="T145" s="166"/>
      <c r="AT145" s="162" t="s">
        <v>131</v>
      </c>
      <c r="AU145" s="162" t="s">
        <v>129</v>
      </c>
      <c r="AV145" s="14" t="s">
        <v>128</v>
      </c>
      <c r="AW145" s="14" t="s">
        <v>26</v>
      </c>
      <c r="AX145" s="14" t="s">
        <v>76</v>
      </c>
      <c r="AY145" s="162" t="s">
        <v>122</v>
      </c>
    </row>
    <row r="146" spans="2:65" s="1" customFormat="1" ht="25.5" customHeight="1">
      <c r="B146" s="136"/>
      <c r="C146" s="167" t="s">
        <v>396</v>
      </c>
      <c r="D146" s="167" t="s">
        <v>144</v>
      </c>
      <c r="E146" s="168" t="s">
        <v>395</v>
      </c>
      <c r="F146" s="169" t="s">
        <v>397</v>
      </c>
      <c r="G146" s="170" t="s">
        <v>127</v>
      </c>
      <c r="H146" s="171">
        <v>4.5</v>
      </c>
      <c r="I146" s="172"/>
      <c r="J146" s="172">
        <f>ROUND(I146*H146,2)</f>
        <v>0</v>
      </c>
      <c r="K146" s="173"/>
      <c r="L146" s="174"/>
      <c r="M146" s="175" t="s">
        <v>1</v>
      </c>
      <c r="N146" s="176" t="s">
        <v>37</v>
      </c>
      <c r="O146" s="145">
        <v>-1</v>
      </c>
      <c r="P146" s="145">
        <f>O146*H146</f>
        <v>-4.5</v>
      </c>
      <c r="Q146" s="145">
        <v>0</v>
      </c>
      <c r="R146" s="145">
        <f>Q146*H146</f>
        <v>0</v>
      </c>
      <c r="S146" s="145">
        <v>-1</v>
      </c>
      <c r="T146" s="146">
        <f>S146*H146</f>
        <v>-4.5</v>
      </c>
      <c r="AR146" s="147" t="s">
        <v>176</v>
      </c>
      <c r="AT146" s="147" t="s">
        <v>144</v>
      </c>
      <c r="AU146" s="147" t="s">
        <v>76</v>
      </c>
      <c r="AY146" s="16" t="s">
        <v>122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6" t="s">
        <v>76</v>
      </c>
      <c r="BK146" s="148">
        <f>ROUND(I146*H146,2)</f>
        <v>0</v>
      </c>
      <c r="BL146" s="16" t="s">
        <v>150</v>
      </c>
      <c r="BM146" s="147" t="s">
        <v>394</v>
      </c>
    </row>
    <row r="147" spans="2:65" s="1" customFormat="1" ht="25.5" customHeight="1">
      <c r="B147" s="136"/>
      <c r="C147" s="167" t="s">
        <v>399</v>
      </c>
      <c r="D147" s="167" t="s">
        <v>144</v>
      </c>
      <c r="E147" s="168" t="s">
        <v>395</v>
      </c>
      <c r="F147" s="169" t="s">
        <v>398</v>
      </c>
      <c r="G147" s="170" t="s">
        <v>127</v>
      </c>
      <c r="H147" s="171">
        <v>5</v>
      </c>
      <c r="I147" s="172"/>
      <c r="J147" s="172">
        <f>ROUND(I147*H147,2)</f>
        <v>0</v>
      </c>
      <c r="K147" s="173"/>
      <c r="L147" s="174"/>
      <c r="M147" s="175" t="s">
        <v>1</v>
      </c>
      <c r="N147" s="176" t="s">
        <v>37</v>
      </c>
      <c r="O147" s="145">
        <v>0</v>
      </c>
      <c r="P147" s="145">
        <f>O147*H147</f>
        <v>0</v>
      </c>
      <c r="Q147" s="145">
        <v>1</v>
      </c>
      <c r="R147" s="145">
        <f>Q147*H147</f>
        <v>5</v>
      </c>
      <c r="S147" s="145">
        <v>0</v>
      </c>
      <c r="T147" s="146">
        <f>S147*H147</f>
        <v>0</v>
      </c>
      <c r="AR147" s="147" t="s">
        <v>147</v>
      </c>
      <c r="AT147" s="147" t="s">
        <v>144</v>
      </c>
      <c r="AU147" s="147" t="s">
        <v>129</v>
      </c>
      <c r="AY147" s="16" t="s">
        <v>122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6" t="s">
        <v>129</v>
      </c>
      <c r="BK147" s="148">
        <f>ROUND(I147*H147,2)</f>
        <v>0</v>
      </c>
      <c r="BL147" s="16" t="s">
        <v>128</v>
      </c>
      <c r="BM147" s="147" t="s">
        <v>148</v>
      </c>
    </row>
    <row r="148" spans="2:65" s="1" customFormat="1" ht="16.5" customHeight="1">
      <c r="B148" s="136"/>
      <c r="C148" s="167" t="s">
        <v>143</v>
      </c>
      <c r="D148" s="167" t="s">
        <v>144</v>
      </c>
      <c r="E148" s="168" t="s">
        <v>145</v>
      </c>
      <c r="F148" s="169" t="s">
        <v>400</v>
      </c>
      <c r="G148" s="170" t="s">
        <v>146</v>
      </c>
      <c r="H148" s="171">
        <v>111.905</v>
      </c>
      <c r="I148" s="172"/>
      <c r="J148" s="172">
        <f>ROUND(I148*H148,2)</f>
        <v>0</v>
      </c>
      <c r="K148" s="173"/>
      <c r="L148" s="174"/>
      <c r="M148" s="175" t="s">
        <v>1</v>
      </c>
      <c r="N148" s="176" t="s">
        <v>37</v>
      </c>
      <c r="O148" s="145">
        <v>0</v>
      </c>
      <c r="P148" s="145">
        <f>O148*H148</f>
        <v>0</v>
      </c>
      <c r="Q148" s="145">
        <v>1</v>
      </c>
      <c r="R148" s="145">
        <f>Q148*H148</f>
        <v>111.905</v>
      </c>
      <c r="S148" s="145">
        <v>0</v>
      </c>
      <c r="T148" s="146">
        <f>S148*H148</f>
        <v>0</v>
      </c>
      <c r="AR148" s="147" t="s">
        <v>147</v>
      </c>
      <c r="AT148" s="147" t="s">
        <v>144</v>
      </c>
      <c r="AU148" s="147" t="s">
        <v>129</v>
      </c>
      <c r="AY148" s="16" t="s">
        <v>122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6" t="s">
        <v>129</v>
      </c>
      <c r="BK148" s="148">
        <f>ROUND(I148*H148,2)</f>
        <v>0</v>
      </c>
      <c r="BL148" s="16" t="s">
        <v>128</v>
      </c>
      <c r="BM148" s="147" t="s">
        <v>148</v>
      </c>
    </row>
    <row r="149" spans="2:65" s="13" customFormat="1">
      <c r="B149" s="155"/>
      <c r="D149" s="150" t="s">
        <v>131</v>
      </c>
      <c r="F149" s="157" t="s">
        <v>149</v>
      </c>
      <c r="H149" s="158">
        <v>111.905</v>
      </c>
      <c r="L149" s="155"/>
      <c r="M149" s="159"/>
      <c r="T149" s="160"/>
      <c r="AT149" s="156" t="s">
        <v>131</v>
      </c>
      <c r="AU149" s="156" t="s">
        <v>129</v>
      </c>
      <c r="AV149" s="13" t="s">
        <v>129</v>
      </c>
      <c r="AW149" s="13" t="s">
        <v>3</v>
      </c>
      <c r="AX149" s="13" t="s">
        <v>76</v>
      </c>
      <c r="AY149" s="156" t="s">
        <v>122</v>
      </c>
    </row>
    <row r="150" spans="2:65" s="11" customFormat="1" ht="22.9" customHeight="1">
      <c r="B150" s="125"/>
      <c r="D150" s="126" t="s">
        <v>70</v>
      </c>
      <c r="E150" s="134" t="s">
        <v>150</v>
      </c>
      <c r="F150" s="134" t="s">
        <v>151</v>
      </c>
      <c r="J150" s="135">
        <f>BK150</f>
        <v>0</v>
      </c>
      <c r="L150" s="125"/>
      <c r="M150" s="129"/>
      <c r="P150" s="130">
        <f>P151</f>
        <v>0.14338000000000001</v>
      </c>
      <c r="R150" s="130">
        <f>R151</f>
        <v>2.8879999999999999E-3</v>
      </c>
      <c r="T150" s="131">
        <f>T151</f>
        <v>0</v>
      </c>
      <c r="AR150" s="126" t="s">
        <v>76</v>
      </c>
      <c r="AT150" s="132" t="s">
        <v>70</v>
      </c>
      <c r="AU150" s="132" t="s">
        <v>76</v>
      </c>
      <c r="AY150" s="126" t="s">
        <v>122</v>
      </c>
      <c r="BK150" s="133">
        <f>BK151</f>
        <v>0</v>
      </c>
    </row>
    <row r="151" spans="2:65" s="1" customFormat="1" ht="33" customHeight="1">
      <c r="B151" s="136"/>
      <c r="C151" s="137" t="s">
        <v>152</v>
      </c>
      <c r="D151" s="137" t="s">
        <v>124</v>
      </c>
      <c r="E151" s="138" t="s">
        <v>153</v>
      </c>
      <c r="F151" s="139" t="s">
        <v>154</v>
      </c>
      <c r="G151" s="140" t="s">
        <v>155</v>
      </c>
      <c r="H151" s="141">
        <v>1</v>
      </c>
      <c r="I151" s="142"/>
      <c r="J151" s="142">
        <f>ROUND(I151*H151,2)</f>
        <v>0</v>
      </c>
      <c r="K151" s="143"/>
      <c r="L151" s="30"/>
      <c r="M151" s="144" t="s">
        <v>1</v>
      </c>
      <c r="N151" s="115" t="s">
        <v>37</v>
      </c>
      <c r="O151" s="145">
        <v>0.14338000000000001</v>
      </c>
      <c r="P151" s="145">
        <f>O151*H151</f>
        <v>0.14338000000000001</v>
      </c>
      <c r="Q151" s="145">
        <v>2.8879999999999999E-3</v>
      </c>
      <c r="R151" s="145">
        <f>Q151*H151</f>
        <v>2.8879999999999999E-3</v>
      </c>
      <c r="S151" s="145">
        <v>0</v>
      </c>
      <c r="T151" s="146">
        <f>S151*H151</f>
        <v>0</v>
      </c>
      <c r="AR151" s="147" t="s">
        <v>128</v>
      </c>
      <c r="AT151" s="147" t="s">
        <v>124</v>
      </c>
      <c r="AU151" s="147" t="s">
        <v>129</v>
      </c>
      <c r="AY151" s="16" t="s">
        <v>122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6" t="s">
        <v>129</v>
      </c>
      <c r="BK151" s="148">
        <f>ROUND(I151*H151,2)</f>
        <v>0</v>
      </c>
      <c r="BL151" s="16" t="s">
        <v>128</v>
      </c>
      <c r="BM151" s="147" t="s">
        <v>156</v>
      </c>
    </row>
    <row r="152" spans="2:65" s="11" customFormat="1" ht="22.9" customHeight="1">
      <c r="B152" s="125"/>
      <c r="D152" s="126" t="s">
        <v>70</v>
      </c>
      <c r="E152" s="134" t="s">
        <v>128</v>
      </c>
      <c r="F152" s="134" t="s">
        <v>157</v>
      </c>
      <c r="J152" s="135">
        <f>BK152</f>
        <v>0</v>
      </c>
      <c r="L152" s="125"/>
      <c r="M152" s="129"/>
      <c r="P152" s="130">
        <f>SUM(P153:P166)</f>
        <v>13.744999199999999</v>
      </c>
      <c r="R152" s="130">
        <f>SUM(R153:R166)</f>
        <v>4.4672811199999991</v>
      </c>
      <c r="T152" s="131">
        <f>SUM(T153:T166)</f>
        <v>0</v>
      </c>
      <c r="AR152" s="126" t="s">
        <v>76</v>
      </c>
      <c r="AT152" s="132" t="s">
        <v>70</v>
      </c>
      <c r="AU152" s="132" t="s">
        <v>76</v>
      </c>
      <c r="AY152" s="126" t="s">
        <v>122</v>
      </c>
      <c r="BK152" s="133">
        <f>SUM(BK153:BK166)</f>
        <v>0</v>
      </c>
    </row>
    <row r="153" spans="2:65" s="1" customFormat="1" ht="24.2" customHeight="1">
      <c r="B153" s="136"/>
      <c r="C153" s="137" t="s">
        <v>150</v>
      </c>
      <c r="D153" s="137" t="s">
        <v>124</v>
      </c>
      <c r="E153" s="138" t="s">
        <v>158</v>
      </c>
      <c r="F153" s="139" t="s">
        <v>159</v>
      </c>
      <c r="G153" s="140" t="s">
        <v>127</v>
      </c>
      <c r="H153" s="141">
        <v>1.88</v>
      </c>
      <c r="I153" s="142"/>
      <c r="J153" s="142">
        <f>ROUND(I153*H153,2)</f>
        <v>0</v>
      </c>
      <c r="K153" s="143"/>
      <c r="L153" s="30"/>
      <c r="M153" s="144" t="s">
        <v>1</v>
      </c>
      <c r="N153" s="115" t="s">
        <v>37</v>
      </c>
      <c r="O153" s="145">
        <v>1.254</v>
      </c>
      <c r="P153" s="145">
        <f>O153*H153</f>
        <v>2.3575200000000001</v>
      </c>
      <c r="Q153" s="145">
        <v>2.3141699999999998</v>
      </c>
      <c r="R153" s="145">
        <f>Q153*H153</f>
        <v>4.3506395999999992</v>
      </c>
      <c r="S153" s="145">
        <v>0</v>
      </c>
      <c r="T153" s="146">
        <f>S153*H153</f>
        <v>0</v>
      </c>
      <c r="AR153" s="147" t="s">
        <v>128</v>
      </c>
      <c r="AT153" s="147" t="s">
        <v>124</v>
      </c>
      <c r="AU153" s="147" t="s">
        <v>129</v>
      </c>
      <c r="AY153" s="16" t="s">
        <v>122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6" t="s">
        <v>129</v>
      </c>
      <c r="BK153" s="148">
        <f>ROUND(I153*H153,2)</f>
        <v>0</v>
      </c>
      <c r="BL153" s="16" t="s">
        <v>128</v>
      </c>
      <c r="BM153" s="147" t="s">
        <v>160</v>
      </c>
    </row>
    <row r="154" spans="2:65" s="12" customFormat="1">
      <c r="B154" s="149"/>
      <c r="D154" s="150" t="s">
        <v>131</v>
      </c>
      <c r="E154" s="151" t="s">
        <v>1</v>
      </c>
      <c r="F154" s="152" t="s">
        <v>161</v>
      </c>
      <c r="H154" s="151" t="s">
        <v>1</v>
      </c>
      <c r="L154" s="149"/>
      <c r="M154" s="153"/>
      <c r="T154" s="154"/>
      <c r="AT154" s="151" t="s">
        <v>131</v>
      </c>
      <c r="AU154" s="151" t="s">
        <v>129</v>
      </c>
      <c r="AV154" s="12" t="s">
        <v>76</v>
      </c>
      <c r="AW154" s="12" t="s">
        <v>26</v>
      </c>
      <c r="AX154" s="12" t="s">
        <v>71</v>
      </c>
      <c r="AY154" s="151" t="s">
        <v>122</v>
      </c>
    </row>
    <row r="155" spans="2:65" s="13" customFormat="1">
      <c r="B155" s="155"/>
      <c r="D155" s="150" t="s">
        <v>131</v>
      </c>
      <c r="E155" s="156" t="s">
        <v>1</v>
      </c>
      <c r="F155" s="157" t="s">
        <v>162</v>
      </c>
      <c r="H155" s="158">
        <v>1.88</v>
      </c>
      <c r="L155" s="155"/>
      <c r="M155" s="159"/>
      <c r="T155" s="160"/>
      <c r="AT155" s="156" t="s">
        <v>131</v>
      </c>
      <c r="AU155" s="156" t="s">
        <v>129</v>
      </c>
      <c r="AV155" s="13" t="s">
        <v>129</v>
      </c>
      <c r="AW155" s="13" t="s">
        <v>26</v>
      </c>
      <c r="AX155" s="13" t="s">
        <v>71</v>
      </c>
      <c r="AY155" s="156" t="s">
        <v>122</v>
      </c>
    </row>
    <row r="156" spans="2:65" s="14" customFormat="1">
      <c r="B156" s="161"/>
      <c r="D156" s="150" t="s">
        <v>131</v>
      </c>
      <c r="E156" s="162" t="s">
        <v>1</v>
      </c>
      <c r="F156" s="163" t="s">
        <v>136</v>
      </c>
      <c r="H156" s="164">
        <v>1.88</v>
      </c>
      <c r="L156" s="161"/>
      <c r="M156" s="165"/>
      <c r="T156" s="166"/>
      <c r="AT156" s="162" t="s">
        <v>131</v>
      </c>
      <c r="AU156" s="162" t="s">
        <v>129</v>
      </c>
      <c r="AV156" s="14" t="s">
        <v>128</v>
      </c>
      <c r="AW156" s="14" t="s">
        <v>26</v>
      </c>
      <c r="AX156" s="14" t="s">
        <v>76</v>
      </c>
      <c r="AY156" s="162" t="s">
        <v>122</v>
      </c>
    </row>
    <row r="157" spans="2:65" s="1" customFormat="1" ht="16.5" customHeight="1">
      <c r="B157" s="136"/>
      <c r="C157" s="137" t="s">
        <v>128</v>
      </c>
      <c r="D157" s="137" t="s">
        <v>124</v>
      </c>
      <c r="E157" s="138" t="s">
        <v>163</v>
      </c>
      <c r="F157" s="139" t="s">
        <v>164</v>
      </c>
      <c r="G157" s="140" t="s">
        <v>165</v>
      </c>
      <c r="H157" s="141">
        <v>7.52</v>
      </c>
      <c r="I157" s="142"/>
      <c r="J157" s="142">
        <f>ROUND(I157*H157,2)</f>
        <v>0</v>
      </c>
      <c r="K157" s="143"/>
      <c r="L157" s="30"/>
      <c r="M157" s="144" t="s">
        <v>1</v>
      </c>
      <c r="N157" s="115" t="s">
        <v>37</v>
      </c>
      <c r="O157" s="145">
        <v>0.377</v>
      </c>
      <c r="P157" s="145">
        <f>O157*H157</f>
        <v>2.8350399999999998</v>
      </c>
      <c r="Q157" s="145">
        <v>1.8600000000000001E-3</v>
      </c>
      <c r="R157" s="145">
        <f>Q157*H157</f>
        <v>1.39872E-2</v>
      </c>
      <c r="S157" s="145">
        <v>0</v>
      </c>
      <c r="T157" s="146">
        <f>S157*H157</f>
        <v>0</v>
      </c>
      <c r="AR157" s="147" t="s">
        <v>128</v>
      </c>
      <c r="AT157" s="147" t="s">
        <v>124</v>
      </c>
      <c r="AU157" s="147" t="s">
        <v>129</v>
      </c>
      <c r="AY157" s="16" t="s">
        <v>122</v>
      </c>
      <c r="BE157" s="148">
        <f>IF(N157="základná",J157,0)</f>
        <v>0</v>
      </c>
      <c r="BF157" s="148">
        <f>IF(N157="znížená",J157,0)</f>
        <v>0</v>
      </c>
      <c r="BG157" s="148">
        <f>IF(N157="zákl. prenesená",J157,0)</f>
        <v>0</v>
      </c>
      <c r="BH157" s="148">
        <f>IF(N157="zníž. prenesená",J157,0)</f>
        <v>0</v>
      </c>
      <c r="BI157" s="148">
        <f>IF(N157="nulová",J157,0)</f>
        <v>0</v>
      </c>
      <c r="BJ157" s="16" t="s">
        <v>129</v>
      </c>
      <c r="BK157" s="148">
        <f>ROUND(I157*H157,2)</f>
        <v>0</v>
      </c>
      <c r="BL157" s="16" t="s">
        <v>128</v>
      </c>
      <c r="BM157" s="147" t="s">
        <v>166</v>
      </c>
    </row>
    <row r="158" spans="2:65" s="13" customFormat="1">
      <c r="B158" s="155"/>
      <c r="D158" s="150" t="s">
        <v>131</v>
      </c>
      <c r="E158" s="156" t="s">
        <v>1</v>
      </c>
      <c r="F158" s="157" t="s">
        <v>167</v>
      </c>
      <c r="H158" s="158">
        <v>7.52</v>
      </c>
      <c r="L158" s="155"/>
      <c r="M158" s="159"/>
      <c r="T158" s="160"/>
      <c r="AT158" s="156" t="s">
        <v>131</v>
      </c>
      <c r="AU158" s="156" t="s">
        <v>129</v>
      </c>
      <c r="AV158" s="13" t="s">
        <v>129</v>
      </c>
      <c r="AW158" s="13" t="s">
        <v>26</v>
      </c>
      <c r="AX158" s="13" t="s">
        <v>71</v>
      </c>
      <c r="AY158" s="156" t="s">
        <v>122</v>
      </c>
    </row>
    <row r="159" spans="2:65" s="14" customFormat="1">
      <c r="B159" s="161"/>
      <c r="D159" s="150" t="s">
        <v>131</v>
      </c>
      <c r="E159" s="162" t="s">
        <v>1</v>
      </c>
      <c r="F159" s="163" t="s">
        <v>136</v>
      </c>
      <c r="H159" s="164">
        <v>7.52</v>
      </c>
      <c r="L159" s="161"/>
      <c r="M159" s="165"/>
      <c r="T159" s="166"/>
      <c r="AT159" s="162" t="s">
        <v>131</v>
      </c>
      <c r="AU159" s="162" t="s">
        <v>129</v>
      </c>
      <c r="AV159" s="14" t="s">
        <v>128</v>
      </c>
      <c r="AW159" s="14" t="s">
        <v>26</v>
      </c>
      <c r="AX159" s="14" t="s">
        <v>76</v>
      </c>
      <c r="AY159" s="162" t="s">
        <v>122</v>
      </c>
    </row>
    <row r="160" spans="2:65" s="1" customFormat="1" ht="16.5" customHeight="1">
      <c r="B160" s="136"/>
      <c r="C160" s="137" t="s">
        <v>168</v>
      </c>
      <c r="D160" s="137" t="s">
        <v>124</v>
      </c>
      <c r="E160" s="138" t="s">
        <v>169</v>
      </c>
      <c r="F160" s="139" t="s">
        <v>170</v>
      </c>
      <c r="G160" s="140" t="s">
        <v>165</v>
      </c>
      <c r="H160" s="141">
        <v>7.52</v>
      </c>
      <c r="I160" s="142"/>
      <c r="J160" s="142">
        <f>ROUND(I160*H160,2)</f>
        <v>0</v>
      </c>
      <c r="K160" s="143"/>
      <c r="L160" s="30"/>
      <c r="M160" s="144" t="s">
        <v>1</v>
      </c>
      <c r="N160" s="115" t="s">
        <v>37</v>
      </c>
      <c r="O160" s="145">
        <v>0.26600000000000001</v>
      </c>
      <c r="P160" s="145">
        <f>O160*H160</f>
        <v>2.0003199999999999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128</v>
      </c>
      <c r="AT160" s="147" t="s">
        <v>124</v>
      </c>
      <c r="AU160" s="147" t="s">
        <v>129</v>
      </c>
      <c r="AY160" s="16" t="s">
        <v>122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6" t="s">
        <v>129</v>
      </c>
      <c r="BK160" s="148">
        <f>ROUND(I160*H160,2)</f>
        <v>0</v>
      </c>
      <c r="BL160" s="16" t="s">
        <v>128</v>
      </c>
      <c r="BM160" s="147" t="s">
        <v>171</v>
      </c>
    </row>
    <row r="161" spans="2:65" s="1" customFormat="1" ht="24.2" customHeight="1">
      <c r="B161" s="136"/>
      <c r="C161" s="137" t="s">
        <v>172</v>
      </c>
      <c r="D161" s="137" t="s">
        <v>124</v>
      </c>
      <c r="E161" s="138" t="s">
        <v>173</v>
      </c>
      <c r="F161" s="139" t="s">
        <v>174</v>
      </c>
      <c r="G161" s="140" t="s">
        <v>165</v>
      </c>
      <c r="H161" s="141">
        <v>7.52</v>
      </c>
      <c r="I161" s="142"/>
      <c r="J161" s="142">
        <f>ROUND(I161*H161,2)</f>
        <v>0</v>
      </c>
      <c r="K161" s="143"/>
      <c r="L161" s="30"/>
      <c r="M161" s="144" t="s">
        <v>1</v>
      </c>
      <c r="N161" s="115" t="s">
        <v>37</v>
      </c>
      <c r="O161" s="145">
        <v>0.57645999999999997</v>
      </c>
      <c r="P161" s="145">
        <f>O161*H161</f>
        <v>4.3349791999999994</v>
      </c>
      <c r="Q161" s="145">
        <v>5.3324999999999996E-3</v>
      </c>
      <c r="R161" s="145">
        <f>Q161*H161</f>
        <v>4.0100399999999994E-2</v>
      </c>
      <c r="S161" s="145">
        <v>0</v>
      </c>
      <c r="T161" s="146">
        <f>S161*H161</f>
        <v>0</v>
      </c>
      <c r="AR161" s="147" t="s">
        <v>128</v>
      </c>
      <c r="AT161" s="147" t="s">
        <v>124</v>
      </c>
      <c r="AU161" s="147" t="s">
        <v>129</v>
      </c>
      <c r="AY161" s="16" t="s">
        <v>122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6" t="s">
        <v>129</v>
      </c>
      <c r="BK161" s="148">
        <f>ROUND(I161*H161,2)</f>
        <v>0</v>
      </c>
      <c r="BL161" s="16" t="s">
        <v>128</v>
      </c>
      <c r="BM161" s="147" t="s">
        <v>175</v>
      </c>
    </row>
    <row r="162" spans="2:65" s="1" customFormat="1" ht="24.2" customHeight="1">
      <c r="B162" s="136"/>
      <c r="C162" s="137" t="s">
        <v>176</v>
      </c>
      <c r="D162" s="137" t="s">
        <v>124</v>
      </c>
      <c r="E162" s="138" t="s">
        <v>177</v>
      </c>
      <c r="F162" s="139" t="s">
        <v>178</v>
      </c>
      <c r="G162" s="140" t="s">
        <v>165</v>
      </c>
      <c r="H162" s="141">
        <v>7.52</v>
      </c>
      <c r="I162" s="142"/>
      <c r="J162" s="142">
        <f>ROUND(I162*H162,2)</f>
        <v>0</v>
      </c>
      <c r="K162" s="143"/>
      <c r="L162" s="30"/>
      <c r="M162" s="144" t="s">
        <v>1</v>
      </c>
      <c r="N162" s="115" t="s">
        <v>37</v>
      </c>
      <c r="O162" s="145">
        <v>0.189</v>
      </c>
      <c r="P162" s="145">
        <f>O162*H162</f>
        <v>1.4212799999999999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128</v>
      </c>
      <c r="AT162" s="147" t="s">
        <v>124</v>
      </c>
      <c r="AU162" s="147" t="s">
        <v>129</v>
      </c>
      <c r="AY162" s="16" t="s">
        <v>122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6" t="s">
        <v>129</v>
      </c>
      <c r="BK162" s="148">
        <f>ROUND(I162*H162,2)</f>
        <v>0</v>
      </c>
      <c r="BL162" s="16" t="s">
        <v>128</v>
      </c>
      <c r="BM162" s="147" t="s">
        <v>179</v>
      </c>
    </row>
    <row r="163" spans="2:65" s="1" customFormat="1" ht="37.9" customHeight="1">
      <c r="B163" s="136"/>
      <c r="C163" s="137" t="s">
        <v>147</v>
      </c>
      <c r="D163" s="137" t="s">
        <v>124</v>
      </c>
      <c r="E163" s="138" t="s">
        <v>180</v>
      </c>
      <c r="F163" s="139" t="s">
        <v>181</v>
      </c>
      <c r="G163" s="140" t="s">
        <v>146</v>
      </c>
      <c r="H163" s="141">
        <v>5.1999999999999998E-2</v>
      </c>
      <c r="I163" s="142"/>
      <c r="J163" s="142">
        <f>ROUND(I163*H163,2)</f>
        <v>0</v>
      </c>
      <c r="K163" s="143"/>
      <c r="L163" s="30"/>
      <c r="M163" s="144" t="s">
        <v>1</v>
      </c>
      <c r="N163" s="115" t="s">
        <v>37</v>
      </c>
      <c r="O163" s="145">
        <v>15.305</v>
      </c>
      <c r="P163" s="145">
        <f>O163*H163</f>
        <v>0.7958599999999999</v>
      </c>
      <c r="Q163" s="145">
        <v>1.20296</v>
      </c>
      <c r="R163" s="145">
        <f>Q163*H163</f>
        <v>6.2553919999999999E-2</v>
      </c>
      <c r="S163" s="145">
        <v>0</v>
      </c>
      <c r="T163" s="146">
        <f>S163*H163</f>
        <v>0</v>
      </c>
      <c r="AR163" s="147" t="s">
        <v>128</v>
      </c>
      <c r="AT163" s="147" t="s">
        <v>124</v>
      </c>
      <c r="AU163" s="147" t="s">
        <v>129</v>
      </c>
      <c r="AY163" s="16" t="s">
        <v>122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6" t="s">
        <v>129</v>
      </c>
      <c r="BK163" s="148">
        <f>ROUND(I163*H163,2)</f>
        <v>0</v>
      </c>
      <c r="BL163" s="16" t="s">
        <v>128</v>
      </c>
      <c r="BM163" s="147" t="s">
        <v>182</v>
      </c>
    </row>
    <row r="164" spans="2:65" s="13" customFormat="1">
      <c r="B164" s="155"/>
      <c r="D164" s="150" t="s">
        <v>131</v>
      </c>
      <c r="E164" s="156" t="s">
        <v>1</v>
      </c>
      <c r="F164" s="157" t="s">
        <v>183</v>
      </c>
      <c r="H164" s="158">
        <v>0.04</v>
      </c>
      <c r="L164" s="155"/>
      <c r="M164" s="159"/>
      <c r="T164" s="160"/>
      <c r="AT164" s="156" t="s">
        <v>131</v>
      </c>
      <c r="AU164" s="156" t="s">
        <v>129</v>
      </c>
      <c r="AV164" s="13" t="s">
        <v>129</v>
      </c>
      <c r="AW164" s="13" t="s">
        <v>26</v>
      </c>
      <c r="AX164" s="13" t="s">
        <v>71</v>
      </c>
      <c r="AY164" s="156" t="s">
        <v>122</v>
      </c>
    </row>
    <row r="165" spans="2:65" s="14" customFormat="1">
      <c r="B165" s="161"/>
      <c r="D165" s="150" t="s">
        <v>131</v>
      </c>
      <c r="E165" s="162" t="s">
        <v>1</v>
      </c>
      <c r="F165" s="163" t="s">
        <v>136</v>
      </c>
      <c r="H165" s="164">
        <v>0.04</v>
      </c>
      <c r="L165" s="161"/>
      <c r="M165" s="165"/>
      <c r="T165" s="166"/>
      <c r="AT165" s="162" t="s">
        <v>131</v>
      </c>
      <c r="AU165" s="162" t="s">
        <v>129</v>
      </c>
      <c r="AV165" s="14" t="s">
        <v>128</v>
      </c>
      <c r="AW165" s="14" t="s">
        <v>26</v>
      </c>
      <c r="AX165" s="14" t="s">
        <v>76</v>
      </c>
      <c r="AY165" s="162" t="s">
        <v>122</v>
      </c>
    </row>
    <row r="166" spans="2:65" s="13" customFormat="1">
      <c r="B166" s="155"/>
      <c r="D166" s="150" t="s">
        <v>131</v>
      </c>
      <c r="F166" s="157" t="s">
        <v>184</v>
      </c>
      <c r="H166" s="158">
        <v>5.1999999999999998E-2</v>
      </c>
      <c r="L166" s="155"/>
      <c r="M166" s="159"/>
      <c r="T166" s="160"/>
      <c r="AT166" s="156" t="s">
        <v>131</v>
      </c>
      <c r="AU166" s="156" t="s">
        <v>129</v>
      </c>
      <c r="AV166" s="13" t="s">
        <v>129</v>
      </c>
      <c r="AW166" s="13" t="s">
        <v>3</v>
      </c>
      <c r="AX166" s="13" t="s">
        <v>76</v>
      </c>
      <c r="AY166" s="156" t="s">
        <v>122</v>
      </c>
    </row>
    <row r="167" spans="2:65" s="11" customFormat="1" ht="22.9" customHeight="1">
      <c r="B167" s="125"/>
      <c r="D167" s="126" t="s">
        <v>70</v>
      </c>
      <c r="E167" s="134" t="s">
        <v>172</v>
      </c>
      <c r="F167" s="134" t="s">
        <v>185</v>
      </c>
      <c r="J167" s="135">
        <f>BK167</f>
        <v>0</v>
      </c>
      <c r="L167" s="125"/>
      <c r="M167" s="129"/>
      <c r="P167" s="130">
        <f>SUM(P168:P180)</f>
        <v>80.555059349999993</v>
      </c>
      <c r="R167" s="130">
        <f>SUM(R168:R180)</f>
        <v>4.3565294400000001</v>
      </c>
      <c r="T167" s="131">
        <f>SUM(T168:T180)</f>
        <v>0</v>
      </c>
      <c r="AR167" s="126" t="s">
        <v>76</v>
      </c>
      <c r="AT167" s="132" t="s">
        <v>70</v>
      </c>
      <c r="AU167" s="132" t="s">
        <v>76</v>
      </c>
      <c r="AY167" s="126" t="s">
        <v>122</v>
      </c>
      <c r="BK167" s="133">
        <f>SUM(BK168:BK180)</f>
        <v>0</v>
      </c>
    </row>
    <row r="168" spans="2:65" s="1" customFormat="1" ht="24.2" customHeight="1">
      <c r="B168" s="136"/>
      <c r="C168" s="137" t="s">
        <v>186</v>
      </c>
      <c r="D168" s="137" t="s">
        <v>124</v>
      </c>
      <c r="E168" s="138" t="s">
        <v>187</v>
      </c>
      <c r="F168" s="139" t="s">
        <v>188</v>
      </c>
      <c r="G168" s="140" t="s">
        <v>165</v>
      </c>
      <c r="H168" s="141">
        <v>19.715</v>
      </c>
      <c r="I168" s="142"/>
      <c r="J168" s="142">
        <f>ROUND(I168*H168,2)</f>
        <v>0</v>
      </c>
      <c r="K168" s="143"/>
      <c r="L168" s="30"/>
      <c r="M168" s="144" t="s">
        <v>1</v>
      </c>
      <c r="N168" s="115" t="s">
        <v>37</v>
      </c>
      <c r="O168" s="145">
        <v>0.11205</v>
      </c>
      <c r="P168" s="145">
        <f>O168*H168</f>
        <v>2.2090657499999997</v>
      </c>
      <c r="Q168" s="145">
        <v>2.2499999999999999E-4</v>
      </c>
      <c r="R168" s="145">
        <f>Q168*H168</f>
        <v>4.4358749999999997E-3</v>
      </c>
      <c r="S168" s="145">
        <v>0</v>
      </c>
      <c r="T168" s="146">
        <f>S168*H168</f>
        <v>0</v>
      </c>
      <c r="AR168" s="147" t="s">
        <v>128</v>
      </c>
      <c r="AT168" s="147" t="s">
        <v>124</v>
      </c>
      <c r="AU168" s="147" t="s">
        <v>129</v>
      </c>
      <c r="AY168" s="16" t="s">
        <v>122</v>
      </c>
      <c r="BE168" s="148">
        <f>IF(N168="základná",J168,0)</f>
        <v>0</v>
      </c>
      <c r="BF168" s="148">
        <f>IF(N168="znížená",J168,0)</f>
        <v>0</v>
      </c>
      <c r="BG168" s="148">
        <f>IF(N168="zákl. prenesená",J168,0)</f>
        <v>0</v>
      </c>
      <c r="BH168" s="148">
        <f>IF(N168="zníž. prenesená",J168,0)</f>
        <v>0</v>
      </c>
      <c r="BI168" s="148">
        <f>IF(N168="nulová",J168,0)</f>
        <v>0</v>
      </c>
      <c r="BJ168" s="16" t="s">
        <v>129</v>
      </c>
      <c r="BK168" s="148">
        <f>ROUND(I168*H168,2)</f>
        <v>0</v>
      </c>
      <c r="BL168" s="16" t="s">
        <v>128</v>
      </c>
      <c r="BM168" s="147" t="s">
        <v>189</v>
      </c>
    </row>
    <row r="169" spans="2:65" s="1" customFormat="1" ht="24.2" customHeight="1">
      <c r="B169" s="136"/>
      <c r="C169" s="137" t="s">
        <v>190</v>
      </c>
      <c r="D169" s="137" t="s">
        <v>124</v>
      </c>
      <c r="E169" s="138" t="s">
        <v>191</v>
      </c>
      <c r="F169" s="139" t="s">
        <v>192</v>
      </c>
      <c r="G169" s="140" t="s">
        <v>165</v>
      </c>
      <c r="H169" s="141">
        <v>19.715</v>
      </c>
      <c r="I169" s="142"/>
      <c r="J169" s="142">
        <f>ROUND(I169*H169,2)</f>
        <v>0</v>
      </c>
      <c r="K169" s="143"/>
      <c r="L169" s="30"/>
      <c r="M169" s="144" t="s">
        <v>1</v>
      </c>
      <c r="N169" s="115" t="s">
        <v>37</v>
      </c>
      <c r="O169" s="145">
        <v>0.49024000000000001</v>
      </c>
      <c r="P169" s="145">
        <f>O169*H169</f>
        <v>9.6650816000000006</v>
      </c>
      <c r="Q169" s="145">
        <v>2.0625000000000001E-2</v>
      </c>
      <c r="R169" s="145">
        <f>Q169*H169</f>
        <v>0.40662187500000002</v>
      </c>
      <c r="S169" s="145">
        <v>0</v>
      </c>
      <c r="T169" s="146">
        <f>S169*H169</f>
        <v>0</v>
      </c>
      <c r="AR169" s="147" t="s">
        <v>128</v>
      </c>
      <c r="AT169" s="147" t="s">
        <v>124</v>
      </c>
      <c r="AU169" s="147" t="s">
        <v>129</v>
      </c>
      <c r="AY169" s="16" t="s">
        <v>122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6" t="s">
        <v>129</v>
      </c>
      <c r="BK169" s="148">
        <f>ROUND(I169*H169,2)</f>
        <v>0</v>
      </c>
      <c r="BL169" s="16" t="s">
        <v>128</v>
      </c>
      <c r="BM169" s="147" t="s">
        <v>193</v>
      </c>
    </row>
    <row r="170" spans="2:65" s="1" customFormat="1" ht="24.2" customHeight="1">
      <c r="B170" s="136"/>
      <c r="C170" s="137" t="s">
        <v>194</v>
      </c>
      <c r="D170" s="137" t="s">
        <v>124</v>
      </c>
      <c r="E170" s="138" t="s">
        <v>195</v>
      </c>
      <c r="F170" s="139" t="s">
        <v>196</v>
      </c>
      <c r="G170" s="140" t="s">
        <v>155</v>
      </c>
      <c r="H170" s="141">
        <v>1</v>
      </c>
      <c r="I170" s="142"/>
      <c r="J170" s="142">
        <f>ROUND(I170*H170,2)</f>
        <v>0</v>
      </c>
      <c r="K170" s="143"/>
      <c r="L170" s="30"/>
      <c r="M170" s="144" t="s">
        <v>1</v>
      </c>
      <c r="N170" s="115" t="s">
        <v>37</v>
      </c>
      <c r="O170" s="145">
        <v>0.59499999999999997</v>
      </c>
      <c r="P170" s="145">
        <f>O170*H170</f>
        <v>0.59499999999999997</v>
      </c>
      <c r="Q170" s="145">
        <v>3.031E-2</v>
      </c>
      <c r="R170" s="145">
        <f>Q170*H170</f>
        <v>3.031E-2</v>
      </c>
      <c r="S170" s="145">
        <v>0</v>
      </c>
      <c r="T170" s="146">
        <f>S170*H170</f>
        <v>0</v>
      </c>
      <c r="AR170" s="147" t="s">
        <v>128</v>
      </c>
      <c r="AT170" s="147" t="s">
        <v>124</v>
      </c>
      <c r="AU170" s="147" t="s">
        <v>129</v>
      </c>
      <c r="AY170" s="16" t="s">
        <v>122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6" t="s">
        <v>129</v>
      </c>
      <c r="BK170" s="148">
        <f>ROUND(I170*H170,2)</f>
        <v>0</v>
      </c>
      <c r="BL170" s="16" t="s">
        <v>128</v>
      </c>
      <c r="BM170" s="147" t="s">
        <v>197</v>
      </c>
    </row>
    <row r="171" spans="2:65" s="12" customFormat="1">
      <c r="B171" s="149"/>
      <c r="D171" s="150" t="s">
        <v>131</v>
      </c>
      <c r="E171" s="151" t="s">
        <v>1</v>
      </c>
      <c r="F171" s="152" t="s">
        <v>198</v>
      </c>
      <c r="H171" s="151" t="s">
        <v>1</v>
      </c>
      <c r="L171" s="149"/>
      <c r="M171" s="153"/>
      <c r="T171" s="154"/>
      <c r="AT171" s="151" t="s">
        <v>131</v>
      </c>
      <c r="AU171" s="151" t="s">
        <v>129</v>
      </c>
      <c r="AV171" s="12" t="s">
        <v>76</v>
      </c>
      <c r="AW171" s="12" t="s">
        <v>26</v>
      </c>
      <c r="AX171" s="12" t="s">
        <v>71</v>
      </c>
      <c r="AY171" s="151" t="s">
        <v>122</v>
      </c>
    </row>
    <row r="172" spans="2:65" s="13" customFormat="1">
      <c r="B172" s="155"/>
      <c r="D172" s="150" t="s">
        <v>131</v>
      </c>
      <c r="E172" s="156" t="s">
        <v>1</v>
      </c>
      <c r="F172" s="157" t="s">
        <v>76</v>
      </c>
      <c r="H172" s="158">
        <v>1</v>
      </c>
      <c r="L172" s="155"/>
      <c r="M172" s="159"/>
      <c r="T172" s="160"/>
      <c r="AT172" s="156" t="s">
        <v>131</v>
      </c>
      <c r="AU172" s="156" t="s">
        <v>129</v>
      </c>
      <c r="AV172" s="13" t="s">
        <v>129</v>
      </c>
      <c r="AW172" s="13" t="s">
        <v>26</v>
      </c>
      <c r="AX172" s="13" t="s">
        <v>71</v>
      </c>
      <c r="AY172" s="156" t="s">
        <v>122</v>
      </c>
    </row>
    <row r="173" spans="2:65" s="14" customFormat="1">
      <c r="B173" s="161"/>
      <c r="D173" s="150" t="s">
        <v>131</v>
      </c>
      <c r="E173" s="162" t="s">
        <v>1</v>
      </c>
      <c r="F173" s="163" t="s">
        <v>136</v>
      </c>
      <c r="H173" s="164">
        <v>1</v>
      </c>
      <c r="L173" s="161"/>
      <c r="M173" s="165"/>
      <c r="T173" s="166"/>
      <c r="AT173" s="162" t="s">
        <v>131</v>
      </c>
      <c r="AU173" s="162" t="s">
        <v>129</v>
      </c>
      <c r="AV173" s="14" t="s">
        <v>128</v>
      </c>
      <c r="AW173" s="14" t="s">
        <v>26</v>
      </c>
      <c r="AX173" s="14" t="s">
        <v>76</v>
      </c>
      <c r="AY173" s="162" t="s">
        <v>122</v>
      </c>
    </row>
    <row r="174" spans="2:65" s="1" customFormat="1" ht="33" customHeight="1">
      <c r="B174" s="136"/>
      <c r="C174" s="137" t="s">
        <v>199</v>
      </c>
      <c r="D174" s="137" t="s">
        <v>124</v>
      </c>
      <c r="E174" s="138" t="s">
        <v>200</v>
      </c>
      <c r="F174" s="139" t="s">
        <v>201</v>
      </c>
      <c r="G174" s="140" t="s">
        <v>165</v>
      </c>
      <c r="H174" s="141">
        <v>127.003</v>
      </c>
      <c r="I174" s="142"/>
      <c r="J174" s="142">
        <f>ROUND(I174*H174,2)</f>
        <v>0</v>
      </c>
      <c r="K174" s="143"/>
      <c r="L174" s="30"/>
      <c r="M174" s="144" t="s">
        <v>1</v>
      </c>
      <c r="N174" s="115" t="s">
        <v>37</v>
      </c>
      <c r="O174" s="145">
        <v>0.30399999999999999</v>
      </c>
      <c r="P174" s="145">
        <f>O174*H174</f>
        <v>38.608911999999997</v>
      </c>
      <c r="Q174" s="145">
        <v>1.7229999999999999E-2</v>
      </c>
      <c r="R174" s="145">
        <f>Q174*H174</f>
        <v>2.18826169</v>
      </c>
      <c r="S174" s="145">
        <v>0</v>
      </c>
      <c r="T174" s="146">
        <f>S174*H174</f>
        <v>0</v>
      </c>
      <c r="AR174" s="147" t="s">
        <v>128</v>
      </c>
      <c r="AT174" s="147" t="s">
        <v>124</v>
      </c>
      <c r="AU174" s="147" t="s">
        <v>129</v>
      </c>
      <c r="AY174" s="16" t="s">
        <v>122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6" t="s">
        <v>129</v>
      </c>
      <c r="BK174" s="148">
        <f>ROUND(I174*H174,2)</f>
        <v>0</v>
      </c>
      <c r="BL174" s="16" t="s">
        <v>128</v>
      </c>
      <c r="BM174" s="147" t="s">
        <v>202</v>
      </c>
    </row>
    <row r="175" spans="2:65" s="13" customFormat="1">
      <c r="B175" s="155"/>
      <c r="D175" s="150" t="s">
        <v>131</v>
      </c>
      <c r="E175" s="156" t="s">
        <v>1</v>
      </c>
      <c r="F175" s="157" t="s">
        <v>203</v>
      </c>
      <c r="H175" s="158">
        <v>39.18</v>
      </c>
      <c r="L175" s="155"/>
      <c r="M175" s="159"/>
      <c r="T175" s="160"/>
      <c r="AT175" s="156" t="s">
        <v>131</v>
      </c>
      <c r="AU175" s="156" t="s">
        <v>129</v>
      </c>
      <c r="AV175" s="13" t="s">
        <v>129</v>
      </c>
      <c r="AW175" s="13" t="s">
        <v>26</v>
      </c>
      <c r="AX175" s="13" t="s">
        <v>71</v>
      </c>
      <c r="AY175" s="156" t="s">
        <v>122</v>
      </c>
    </row>
    <row r="176" spans="2:65" s="13" customFormat="1">
      <c r="B176" s="155"/>
      <c r="D176" s="150" t="s">
        <v>131</v>
      </c>
      <c r="E176" s="156" t="s">
        <v>1</v>
      </c>
      <c r="F176" s="157" t="s">
        <v>204</v>
      </c>
      <c r="H176" s="158">
        <v>32.4</v>
      </c>
      <c r="L176" s="155"/>
      <c r="M176" s="159"/>
      <c r="T176" s="160"/>
      <c r="AT176" s="156" t="s">
        <v>131</v>
      </c>
      <c r="AU176" s="156" t="s">
        <v>129</v>
      </c>
      <c r="AV176" s="13" t="s">
        <v>129</v>
      </c>
      <c r="AW176" s="13" t="s">
        <v>26</v>
      </c>
      <c r="AX176" s="13" t="s">
        <v>71</v>
      </c>
      <c r="AY176" s="156" t="s">
        <v>122</v>
      </c>
    </row>
    <row r="177" spans="2:65" s="13" customFormat="1">
      <c r="B177" s="155"/>
      <c r="D177" s="150" t="s">
        <v>131</v>
      </c>
      <c r="E177" s="156" t="s">
        <v>1</v>
      </c>
      <c r="F177" s="157" t="s">
        <v>205</v>
      </c>
      <c r="H177" s="158">
        <v>23.324000000000002</v>
      </c>
      <c r="L177" s="155"/>
      <c r="M177" s="159"/>
      <c r="T177" s="160"/>
      <c r="AT177" s="156" t="s">
        <v>131</v>
      </c>
      <c r="AU177" s="156" t="s">
        <v>129</v>
      </c>
      <c r="AV177" s="13" t="s">
        <v>129</v>
      </c>
      <c r="AW177" s="13" t="s">
        <v>26</v>
      </c>
      <c r="AX177" s="13" t="s">
        <v>71</v>
      </c>
      <c r="AY177" s="156" t="s">
        <v>122</v>
      </c>
    </row>
    <row r="178" spans="2:65" s="13" customFormat="1">
      <c r="B178" s="155"/>
      <c r="D178" s="150" t="s">
        <v>131</v>
      </c>
      <c r="E178" s="156" t="s">
        <v>1</v>
      </c>
      <c r="F178" s="157" t="s">
        <v>206</v>
      </c>
      <c r="H178" s="158">
        <v>32.098999999999997</v>
      </c>
      <c r="L178" s="155"/>
      <c r="M178" s="159"/>
      <c r="T178" s="160"/>
      <c r="AT178" s="156" t="s">
        <v>131</v>
      </c>
      <c r="AU178" s="156" t="s">
        <v>129</v>
      </c>
      <c r="AV178" s="13" t="s">
        <v>129</v>
      </c>
      <c r="AW178" s="13" t="s">
        <v>26</v>
      </c>
      <c r="AX178" s="13" t="s">
        <v>71</v>
      </c>
      <c r="AY178" s="156" t="s">
        <v>122</v>
      </c>
    </row>
    <row r="179" spans="2:65" s="14" customFormat="1">
      <c r="B179" s="161"/>
      <c r="D179" s="150" t="s">
        <v>131</v>
      </c>
      <c r="E179" s="162" t="s">
        <v>1</v>
      </c>
      <c r="F179" s="163" t="s">
        <v>136</v>
      </c>
      <c r="H179" s="164">
        <v>127.00299999999999</v>
      </c>
      <c r="L179" s="161"/>
      <c r="M179" s="165"/>
      <c r="T179" s="166"/>
      <c r="AT179" s="162" t="s">
        <v>131</v>
      </c>
      <c r="AU179" s="162" t="s">
        <v>129</v>
      </c>
      <c r="AV179" s="14" t="s">
        <v>128</v>
      </c>
      <c r="AW179" s="14" t="s">
        <v>26</v>
      </c>
      <c r="AX179" s="14" t="s">
        <v>76</v>
      </c>
      <c r="AY179" s="162" t="s">
        <v>122</v>
      </c>
    </row>
    <row r="180" spans="2:65" s="1" customFormat="1" ht="37.9" customHeight="1">
      <c r="B180" s="136"/>
      <c r="C180" s="137" t="s">
        <v>207</v>
      </c>
      <c r="D180" s="137" t="s">
        <v>124</v>
      </c>
      <c r="E180" s="138" t="s">
        <v>208</v>
      </c>
      <c r="F180" s="139" t="s">
        <v>209</v>
      </c>
      <c r="G180" s="140" t="s">
        <v>165</v>
      </c>
      <c r="H180" s="141">
        <v>70</v>
      </c>
      <c r="I180" s="142"/>
      <c r="J180" s="142">
        <f>ROUND(I180*H180,2)</f>
        <v>0</v>
      </c>
      <c r="K180" s="143"/>
      <c r="L180" s="30"/>
      <c r="M180" s="144" t="s">
        <v>1</v>
      </c>
      <c r="N180" s="115" t="s">
        <v>37</v>
      </c>
      <c r="O180" s="145">
        <v>0.42109999999999997</v>
      </c>
      <c r="P180" s="145">
        <f>O180*H180</f>
        <v>29.476999999999997</v>
      </c>
      <c r="Q180" s="145">
        <v>2.4670000000000001E-2</v>
      </c>
      <c r="R180" s="145">
        <f>Q180*H180</f>
        <v>1.7269000000000001</v>
      </c>
      <c r="S180" s="145">
        <v>0</v>
      </c>
      <c r="T180" s="146">
        <f>S180*H180</f>
        <v>0</v>
      </c>
      <c r="AR180" s="147" t="s">
        <v>128</v>
      </c>
      <c r="AT180" s="147" t="s">
        <v>124</v>
      </c>
      <c r="AU180" s="147" t="s">
        <v>129</v>
      </c>
      <c r="AY180" s="16" t="s">
        <v>122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6" t="s">
        <v>129</v>
      </c>
      <c r="BK180" s="148">
        <f>ROUND(I180*H180,2)</f>
        <v>0</v>
      </c>
      <c r="BL180" s="16" t="s">
        <v>128</v>
      </c>
      <c r="BM180" s="147" t="s">
        <v>210</v>
      </c>
    </row>
    <row r="181" spans="2:65" s="11" customFormat="1" ht="22.9" customHeight="1">
      <c r="B181" s="125"/>
      <c r="D181" s="126" t="s">
        <v>70</v>
      </c>
      <c r="E181" s="134" t="s">
        <v>211</v>
      </c>
      <c r="F181" s="134" t="s">
        <v>212</v>
      </c>
      <c r="J181" s="135">
        <f>BK181</f>
        <v>0</v>
      </c>
      <c r="L181" s="125"/>
      <c r="M181" s="129"/>
      <c r="P181" s="130">
        <f>SUM(P182:P199)</f>
        <v>48.491531999999999</v>
      </c>
      <c r="R181" s="130">
        <f>SUM(R182:R199)</f>
        <v>10.390210849999999</v>
      </c>
      <c r="T181" s="131">
        <f>SUM(T182:T199)</f>
        <v>0.98575000000000002</v>
      </c>
      <c r="AR181" s="126" t="s">
        <v>76</v>
      </c>
      <c r="AT181" s="132" t="s">
        <v>70</v>
      </c>
      <c r="AU181" s="132" t="s">
        <v>76</v>
      </c>
      <c r="AY181" s="126" t="s">
        <v>122</v>
      </c>
      <c r="BK181" s="133">
        <f>SUM(BK182:BK199)</f>
        <v>0</v>
      </c>
    </row>
    <row r="182" spans="2:65" s="1" customFormat="1" ht="24.2" customHeight="1">
      <c r="B182" s="136"/>
      <c r="C182" s="137" t="s">
        <v>213</v>
      </c>
      <c r="D182" s="137" t="s">
        <v>124</v>
      </c>
      <c r="E182" s="138" t="s">
        <v>214</v>
      </c>
      <c r="F182" s="139" t="s">
        <v>215</v>
      </c>
      <c r="G182" s="140" t="s">
        <v>216</v>
      </c>
      <c r="H182" s="141">
        <v>22.2</v>
      </c>
      <c r="I182" s="142"/>
      <c r="J182" s="142">
        <f>ROUND(I182*H182,2)</f>
        <v>0</v>
      </c>
      <c r="K182" s="143"/>
      <c r="L182" s="30"/>
      <c r="M182" s="144" t="s">
        <v>1</v>
      </c>
      <c r="N182" s="115" t="s">
        <v>37</v>
      </c>
      <c r="O182" s="145">
        <v>0.17599999999999999</v>
      </c>
      <c r="P182" s="145">
        <f>O182*H182</f>
        <v>3.9071999999999996</v>
      </c>
      <c r="Q182" s="145">
        <v>0.1272488</v>
      </c>
      <c r="R182" s="145">
        <f>Q182*H182</f>
        <v>2.8249233599999997</v>
      </c>
      <c r="S182" s="145">
        <v>0</v>
      </c>
      <c r="T182" s="146">
        <f>S182*H182</f>
        <v>0</v>
      </c>
      <c r="AR182" s="147" t="s">
        <v>128</v>
      </c>
      <c r="AT182" s="147" t="s">
        <v>124</v>
      </c>
      <c r="AU182" s="147" t="s">
        <v>129</v>
      </c>
      <c r="AY182" s="16" t="s">
        <v>122</v>
      </c>
      <c r="BE182" s="148">
        <f>IF(N182="základná",J182,0)</f>
        <v>0</v>
      </c>
      <c r="BF182" s="148">
        <f>IF(N182="znížená",J182,0)</f>
        <v>0</v>
      </c>
      <c r="BG182" s="148">
        <f>IF(N182="zákl. prenesená",J182,0)</f>
        <v>0</v>
      </c>
      <c r="BH182" s="148">
        <f>IF(N182="zníž. prenesená",J182,0)</f>
        <v>0</v>
      </c>
      <c r="BI182" s="148">
        <f>IF(N182="nulová",J182,0)</f>
        <v>0</v>
      </c>
      <c r="BJ182" s="16" t="s">
        <v>129</v>
      </c>
      <c r="BK182" s="148">
        <f>ROUND(I182*H182,2)</f>
        <v>0</v>
      </c>
      <c r="BL182" s="16" t="s">
        <v>128</v>
      </c>
      <c r="BM182" s="147" t="s">
        <v>217</v>
      </c>
    </row>
    <row r="183" spans="2:65" s="1" customFormat="1" ht="33" customHeight="1">
      <c r="B183" s="136"/>
      <c r="C183" s="167" t="s">
        <v>218</v>
      </c>
      <c r="D183" s="167" t="s">
        <v>144</v>
      </c>
      <c r="E183" s="168" t="s">
        <v>219</v>
      </c>
      <c r="F183" s="169" t="s">
        <v>220</v>
      </c>
      <c r="G183" s="170" t="s">
        <v>155</v>
      </c>
      <c r="H183" s="171">
        <v>90</v>
      </c>
      <c r="I183" s="172"/>
      <c r="J183" s="172">
        <f>ROUND(I183*H183,2)</f>
        <v>0</v>
      </c>
      <c r="K183" s="173"/>
      <c r="L183" s="174"/>
      <c r="M183" s="175" t="s">
        <v>1</v>
      </c>
      <c r="N183" s="176" t="s">
        <v>37</v>
      </c>
      <c r="O183" s="145">
        <v>0</v>
      </c>
      <c r="P183" s="145">
        <f>O183*H183</f>
        <v>0</v>
      </c>
      <c r="Q183" s="145">
        <v>2.5899999999999999E-2</v>
      </c>
      <c r="R183" s="145">
        <f>Q183*H183</f>
        <v>2.331</v>
      </c>
      <c r="S183" s="145">
        <v>0</v>
      </c>
      <c r="T183" s="146">
        <f>S183*H183</f>
        <v>0</v>
      </c>
      <c r="AR183" s="147" t="s">
        <v>147</v>
      </c>
      <c r="AT183" s="147" t="s">
        <v>144</v>
      </c>
      <c r="AU183" s="147" t="s">
        <v>129</v>
      </c>
      <c r="AY183" s="16" t="s">
        <v>122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6" t="s">
        <v>129</v>
      </c>
      <c r="BK183" s="148">
        <f>ROUND(I183*H183,2)</f>
        <v>0</v>
      </c>
      <c r="BL183" s="16" t="s">
        <v>128</v>
      </c>
      <c r="BM183" s="147" t="s">
        <v>221</v>
      </c>
    </row>
    <row r="184" spans="2:65" s="13" customFormat="1">
      <c r="B184" s="155"/>
      <c r="D184" s="150" t="s">
        <v>131</v>
      </c>
      <c r="F184" s="157" t="s">
        <v>222</v>
      </c>
      <c r="H184" s="158">
        <v>89.688000000000002</v>
      </c>
      <c r="L184" s="155"/>
      <c r="M184" s="159"/>
      <c r="T184" s="160"/>
      <c r="AT184" s="156" t="s">
        <v>131</v>
      </c>
      <c r="AU184" s="156" t="s">
        <v>129</v>
      </c>
      <c r="AV184" s="13" t="s">
        <v>129</v>
      </c>
      <c r="AW184" s="13" t="s">
        <v>3</v>
      </c>
      <c r="AX184" s="13" t="s">
        <v>76</v>
      </c>
      <c r="AY184" s="156" t="s">
        <v>122</v>
      </c>
    </row>
    <row r="185" spans="2:65" s="1" customFormat="1" ht="33" customHeight="1">
      <c r="B185" s="136"/>
      <c r="C185" s="137" t="s">
        <v>223</v>
      </c>
      <c r="D185" s="137" t="s">
        <v>124</v>
      </c>
      <c r="E185" s="138" t="s">
        <v>224</v>
      </c>
      <c r="F185" s="139" t="s">
        <v>225</v>
      </c>
      <c r="G185" s="140" t="s">
        <v>165</v>
      </c>
      <c r="H185" s="141">
        <v>100</v>
      </c>
      <c r="I185" s="142"/>
      <c r="J185" s="142">
        <f>ROUND(I185*H185,2)</f>
        <v>0</v>
      </c>
      <c r="K185" s="143"/>
      <c r="L185" s="30"/>
      <c r="M185" s="144" t="s">
        <v>1</v>
      </c>
      <c r="N185" s="115" t="s">
        <v>37</v>
      </c>
      <c r="O185" s="145">
        <v>0.13200000000000001</v>
      </c>
      <c r="P185" s="145">
        <f>O185*H185</f>
        <v>13.200000000000001</v>
      </c>
      <c r="Q185" s="145">
        <v>2.5710469999999999E-2</v>
      </c>
      <c r="R185" s="145">
        <f>Q185*H185</f>
        <v>2.5710470000000001</v>
      </c>
      <c r="S185" s="145">
        <v>0</v>
      </c>
      <c r="T185" s="146">
        <f>S185*H185</f>
        <v>0</v>
      </c>
      <c r="AR185" s="147" t="s">
        <v>128</v>
      </c>
      <c r="AT185" s="147" t="s">
        <v>124</v>
      </c>
      <c r="AU185" s="147" t="s">
        <v>129</v>
      </c>
      <c r="AY185" s="16" t="s">
        <v>122</v>
      </c>
      <c r="BE185" s="148">
        <f>IF(N185="základná",J185,0)</f>
        <v>0</v>
      </c>
      <c r="BF185" s="148">
        <f>IF(N185="znížená",J185,0)</f>
        <v>0</v>
      </c>
      <c r="BG185" s="148">
        <f>IF(N185="zákl. prenesená",J185,0)</f>
        <v>0</v>
      </c>
      <c r="BH185" s="148">
        <f>IF(N185="zníž. prenesená",J185,0)</f>
        <v>0</v>
      </c>
      <c r="BI185" s="148">
        <f>IF(N185="nulová",J185,0)</f>
        <v>0</v>
      </c>
      <c r="BJ185" s="16" t="s">
        <v>129</v>
      </c>
      <c r="BK185" s="148">
        <f>ROUND(I185*H185,2)</f>
        <v>0</v>
      </c>
      <c r="BL185" s="16" t="s">
        <v>128</v>
      </c>
      <c r="BM185" s="147" t="s">
        <v>226</v>
      </c>
    </row>
    <row r="186" spans="2:65" s="1" customFormat="1" ht="44.25" customHeight="1">
      <c r="B186" s="136"/>
      <c r="C186" s="137" t="s">
        <v>227</v>
      </c>
      <c r="D186" s="137" t="s">
        <v>124</v>
      </c>
      <c r="E186" s="138" t="s">
        <v>228</v>
      </c>
      <c r="F186" s="139" t="s">
        <v>229</v>
      </c>
      <c r="G186" s="140" t="s">
        <v>165</v>
      </c>
      <c r="H186" s="141">
        <v>100</v>
      </c>
      <c r="I186" s="142"/>
      <c r="J186" s="142">
        <f>ROUND(I186*H186,2)</f>
        <v>0</v>
      </c>
      <c r="K186" s="143"/>
      <c r="L186" s="30"/>
      <c r="M186" s="144" t="s">
        <v>1</v>
      </c>
      <c r="N186" s="115" t="s">
        <v>37</v>
      </c>
      <c r="O186" s="145">
        <v>6.0000000000000001E-3</v>
      </c>
      <c r="P186" s="145">
        <f>O186*H186</f>
        <v>0.6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128</v>
      </c>
      <c r="AT186" s="147" t="s">
        <v>124</v>
      </c>
      <c r="AU186" s="147" t="s">
        <v>129</v>
      </c>
      <c r="AY186" s="16" t="s">
        <v>122</v>
      </c>
      <c r="BE186" s="148">
        <f>IF(N186="základná",J186,0)</f>
        <v>0</v>
      </c>
      <c r="BF186" s="148">
        <f>IF(N186="znížená",J186,0)</f>
        <v>0</v>
      </c>
      <c r="BG186" s="148">
        <f>IF(N186="zákl. prenesená",J186,0)</f>
        <v>0</v>
      </c>
      <c r="BH186" s="148">
        <f>IF(N186="zníž. prenesená",J186,0)</f>
        <v>0</v>
      </c>
      <c r="BI186" s="148">
        <f>IF(N186="nulová",J186,0)</f>
        <v>0</v>
      </c>
      <c r="BJ186" s="16" t="s">
        <v>129</v>
      </c>
      <c r="BK186" s="148">
        <f>ROUND(I186*H186,2)</f>
        <v>0</v>
      </c>
      <c r="BL186" s="16" t="s">
        <v>128</v>
      </c>
      <c r="BM186" s="147" t="s">
        <v>230</v>
      </c>
    </row>
    <row r="187" spans="2:65" s="1" customFormat="1" ht="33" customHeight="1">
      <c r="B187" s="136"/>
      <c r="C187" s="137" t="s">
        <v>231</v>
      </c>
      <c r="D187" s="137" t="s">
        <v>124</v>
      </c>
      <c r="E187" s="138" t="s">
        <v>232</v>
      </c>
      <c r="F187" s="139" t="s">
        <v>233</v>
      </c>
      <c r="G187" s="140" t="s">
        <v>165</v>
      </c>
      <c r="H187" s="141">
        <v>100</v>
      </c>
      <c r="I187" s="142"/>
      <c r="J187" s="142">
        <f>ROUND(I187*H187,2)</f>
        <v>0</v>
      </c>
      <c r="K187" s="143"/>
      <c r="L187" s="30"/>
      <c r="M187" s="144" t="s">
        <v>1</v>
      </c>
      <c r="N187" s="115" t="s">
        <v>37</v>
      </c>
      <c r="O187" s="145">
        <v>9.1999999999999998E-2</v>
      </c>
      <c r="P187" s="145">
        <f>O187*H187</f>
        <v>9.1999999999999993</v>
      </c>
      <c r="Q187" s="145">
        <v>2.571E-2</v>
      </c>
      <c r="R187" s="145">
        <f>Q187*H187</f>
        <v>2.5710000000000002</v>
      </c>
      <c r="S187" s="145">
        <v>0</v>
      </c>
      <c r="T187" s="146">
        <f>S187*H187</f>
        <v>0</v>
      </c>
      <c r="AR187" s="147" t="s">
        <v>128</v>
      </c>
      <c r="AT187" s="147" t="s">
        <v>124</v>
      </c>
      <c r="AU187" s="147" t="s">
        <v>129</v>
      </c>
      <c r="AY187" s="16" t="s">
        <v>122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6" t="s">
        <v>129</v>
      </c>
      <c r="BK187" s="148">
        <f>ROUND(I187*H187,2)</f>
        <v>0</v>
      </c>
      <c r="BL187" s="16" t="s">
        <v>128</v>
      </c>
      <c r="BM187" s="147" t="s">
        <v>234</v>
      </c>
    </row>
    <row r="188" spans="2:65" s="1" customFormat="1" ht="24.2" customHeight="1">
      <c r="B188" s="136"/>
      <c r="C188" s="137" t="s">
        <v>235</v>
      </c>
      <c r="D188" s="137" t="s">
        <v>124</v>
      </c>
      <c r="E188" s="138" t="s">
        <v>236</v>
      </c>
      <c r="F188" s="139" t="s">
        <v>237</v>
      </c>
      <c r="G188" s="140" t="s">
        <v>165</v>
      </c>
      <c r="H188" s="141">
        <v>47.792999999999999</v>
      </c>
      <c r="I188" s="142"/>
      <c r="J188" s="142">
        <f>ROUND(I188*H188,2)</f>
        <v>0</v>
      </c>
      <c r="K188" s="143"/>
      <c r="L188" s="30"/>
      <c r="M188" s="144" t="s">
        <v>1</v>
      </c>
      <c r="N188" s="115" t="s">
        <v>37</v>
      </c>
      <c r="O188" s="145">
        <v>0.13800000000000001</v>
      </c>
      <c r="P188" s="145">
        <f>O188*H188</f>
        <v>6.595434</v>
      </c>
      <c r="Q188" s="145">
        <v>1.9300000000000001E-3</v>
      </c>
      <c r="R188" s="145">
        <f>Q188*H188</f>
        <v>9.2240490000000008E-2</v>
      </c>
      <c r="S188" s="145">
        <v>0</v>
      </c>
      <c r="T188" s="146">
        <f>S188*H188</f>
        <v>0</v>
      </c>
      <c r="AR188" s="147" t="s">
        <v>128</v>
      </c>
      <c r="AT188" s="147" t="s">
        <v>124</v>
      </c>
      <c r="AU188" s="147" t="s">
        <v>129</v>
      </c>
      <c r="AY188" s="16" t="s">
        <v>122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6" t="s">
        <v>129</v>
      </c>
      <c r="BK188" s="148">
        <f>ROUND(I188*H188,2)</f>
        <v>0</v>
      </c>
      <c r="BL188" s="16" t="s">
        <v>128</v>
      </c>
      <c r="BM188" s="147" t="s">
        <v>238</v>
      </c>
    </row>
    <row r="189" spans="2:65" s="13" customFormat="1">
      <c r="B189" s="155"/>
      <c r="D189" s="150" t="s">
        <v>131</v>
      </c>
      <c r="E189" s="156" t="s">
        <v>1</v>
      </c>
      <c r="F189" s="157" t="s">
        <v>239</v>
      </c>
      <c r="H189" s="158">
        <v>47.792999999999999</v>
      </c>
      <c r="L189" s="155"/>
      <c r="M189" s="159"/>
      <c r="T189" s="160"/>
      <c r="AT189" s="156" t="s">
        <v>131</v>
      </c>
      <c r="AU189" s="156" t="s">
        <v>129</v>
      </c>
      <c r="AV189" s="13" t="s">
        <v>129</v>
      </c>
      <c r="AW189" s="13" t="s">
        <v>26</v>
      </c>
      <c r="AX189" s="13" t="s">
        <v>71</v>
      </c>
      <c r="AY189" s="156" t="s">
        <v>122</v>
      </c>
    </row>
    <row r="190" spans="2:65" s="14" customFormat="1">
      <c r="B190" s="161"/>
      <c r="D190" s="150" t="s">
        <v>131</v>
      </c>
      <c r="E190" s="162" t="s">
        <v>1</v>
      </c>
      <c r="F190" s="163" t="s">
        <v>136</v>
      </c>
      <c r="H190" s="164">
        <v>47.792999999999999</v>
      </c>
      <c r="L190" s="161"/>
      <c r="M190" s="165"/>
      <c r="T190" s="166"/>
      <c r="AT190" s="162" t="s">
        <v>131</v>
      </c>
      <c r="AU190" s="162" t="s">
        <v>129</v>
      </c>
      <c r="AV190" s="14" t="s">
        <v>128</v>
      </c>
      <c r="AW190" s="14" t="s">
        <v>26</v>
      </c>
      <c r="AX190" s="14" t="s">
        <v>76</v>
      </c>
      <c r="AY190" s="162" t="s">
        <v>122</v>
      </c>
    </row>
    <row r="191" spans="2:65" s="1" customFormat="1" ht="33" customHeight="1">
      <c r="B191" s="136"/>
      <c r="C191" s="137" t="s">
        <v>240</v>
      </c>
      <c r="D191" s="137" t="s">
        <v>124</v>
      </c>
      <c r="E191" s="138" t="s">
        <v>241</v>
      </c>
      <c r="F191" s="139" t="s">
        <v>242</v>
      </c>
      <c r="G191" s="140" t="s">
        <v>165</v>
      </c>
      <c r="H191" s="141">
        <v>19.715</v>
      </c>
      <c r="I191" s="142"/>
      <c r="J191" s="142">
        <f>ROUND(I191*H191,2)</f>
        <v>0</v>
      </c>
      <c r="K191" s="143"/>
      <c r="L191" s="30"/>
      <c r="M191" s="144" t="s">
        <v>1</v>
      </c>
      <c r="N191" s="115" t="s">
        <v>37</v>
      </c>
      <c r="O191" s="145">
        <v>0.32200000000000001</v>
      </c>
      <c r="P191" s="145">
        <f>O191*H191</f>
        <v>6.34823</v>
      </c>
      <c r="Q191" s="145">
        <v>0</v>
      </c>
      <c r="R191" s="145">
        <f>Q191*H191</f>
        <v>0</v>
      </c>
      <c r="S191" s="145">
        <v>0.05</v>
      </c>
      <c r="T191" s="146">
        <f>S191*H191</f>
        <v>0.98575000000000002</v>
      </c>
      <c r="AR191" s="147" t="s">
        <v>128</v>
      </c>
      <c r="AT191" s="147" t="s">
        <v>124</v>
      </c>
      <c r="AU191" s="147" t="s">
        <v>129</v>
      </c>
      <c r="AY191" s="16" t="s">
        <v>122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6" t="s">
        <v>129</v>
      </c>
      <c r="BK191" s="148">
        <f>ROUND(I191*H191,2)</f>
        <v>0</v>
      </c>
      <c r="BL191" s="16" t="s">
        <v>128</v>
      </c>
      <c r="BM191" s="147" t="s">
        <v>243</v>
      </c>
    </row>
    <row r="192" spans="2:65" s="13" customFormat="1">
      <c r="B192" s="155"/>
      <c r="D192" s="150" t="s">
        <v>131</v>
      </c>
      <c r="E192" s="156" t="s">
        <v>1</v>
      </c>
      <c r="F192" s="157" t="s">
        <v>244</v>
      </c>
      <c r="H192" s="158">
        <v>11.715</v>
      </c>
      <c r="L192" s="155"/>
      <c r="M192" s="159"/>
      <c r="T192" s="160"/>
      <c r="AT192" s="156" t="s">
        <v>131</v>
      </c>
      <c r="AU192" s="156" t="s">
        <v>129</v>
      </c>
      <c r="AV192" s="13" t="s">
        <v>129</v>
      </c>
      <c r="AW192" s="13" t="s">
        <v>26</v>
      </c>
      <c r="AX192" s="13" t="s">
        <v>71</v>
      </c>
      <c r="AY192" s="156" t="s">
        <v>122</v>
      </c>
    </row>
    <row r="193" spans="2:65" s="13" customFormat="1">
      <c r="B193" s="155"/>
      <c r="D193" s="150" t="s">
        <v>131</v>
      </c>
      <c r="E193" s="156" t="s">
        <v>1</v>
      </c>
      <c r="F193" s="157" t="s">
        <v>245</v>
      </c>
      <c r="H193" s="158">
        <v>8</v>
      </c>
      <c r="L193" s="155"/>
      <c r="M193" s="159"/>
      <c r="T193" s="160"/>
      <c r="AT193" s="156" t="s">
        <v>131</v>
      </c>
      <c r="AU193" s="156" t="s">
        <v>129</v>
      </c>
      <c r="AV193" s="13" t="s">
        <v>129</v>
      </c>
      <c r="AW193" s="13" t="s">
        <v>26</v>
      </c>
      <c r="AX193" s="13" t="s">
        <v>71</v>
      </c>
      <c r="AY193" s="156" t="s">
        <v>122</v>
      </c>
    </row>
    <row r="194" spans="2:65" s="14" customFormat="1">
      <c r="B194" s="161"/>
      <c r="D194" s="150" t="s">
        <v>131</v>
      </c>
      <c r="E194" s="162" t="s">
        <v>1</v>
      </c>
      <c r="F194" s="163" t="s">
        <v>136</v>
      </c>
      <c r="H194" s="164">
        <v>19.715</v>
      </c>
      <c r="L194" s="161"/>
      <c r="M194" s="165"/>
      <c r="T194" s="166"/>
      <c r="AT194" s="162" t="s">
        <v>131</v>
      </c>
      <c r="AU194" s="162" t="s">
        <v>129</v>
      </c>
      <c r="AV194" s="14" t="s">
        <v>128</v>
      </c>
      <c r="AW194" s="14" t="s">
        <v>26</v>
      </c>
      <c r="AX194" s="14" t="s">
        <v>76</v>
      </c>
      <c r="AY194" s="162" t="s">
        <v>122</v>
      </c>
    </row>
    <row r="195" spans="2:65" s="1" customFormat="1" ht="21.75" customHeight="1">
      <c r="B195" s="136"/>
      <c r="C195" s="137" t="s">
        <v>246</v>
      </c>
      <c r="D195" s="137" t="s">
        <v>124</v>
      </c>
      <c r="E195" s="138" t="s">
        <v>247</v>
      </c>
      <c r="F195" s="139" t="s">
        <v>248</v>
      </c>
      <c r="G195" s="140" t="s">
        <v>146</v>
      </c>
      <c r="H195" s="141">
        <v>5.5460000000000003</v>
      </c>
      <c r="I195" s="142"/>
      <c r="J195" s="142">
        <f>ROUND(I195*H195,2)</f>
        <v>0</v>
      </c>
      <c r="K195" s="143"/>
      <c r="L195" s="30"/>
      <c r="M195" s="144" t="s">
        <v>1</v>
      </c>
      <c r="N195" s="115" t="s">
        <v>37</v>
      </c>
      <c r="O195" s="145">
        <v>0.59799999999999998</v>
      </c>
      <c r="P195" s="145">
        <f>O195*H195</f>
        <v>3.3165080000000002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128</v>
      </c>
      <c r="AT195" s="147" t="s">
        <v>124</v>
      </c>
      <c r="AU195" s="147" t="s">
        <v>129</v>
      </c>
      <c r="AY195" s="16" t="s">
        <v>122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6" t="s">
        <v>129</v>
      </c>
      <c r="BK195" s="148">
        <f>ROUND(I195*H195,2)</f>
        <v>0</v>
      </c>
      <c r="BL195" s="16" t="s">
        <v>128</v>
      </c>
      <c r="BM195" s="147" t="s">
        <v>249</v>
      </c>
    </row>
    <row r="196" spans="2:65" s="1" customFormat="1" ht="24.2" customHeight="1">
      <c r="B196" s="136"/>
      <c r="C196" s="137" t="s">
        <v>250</v>
      </c>
      <c r="D196" s="137" t="s">
        <v>124</v>
      </c>
      <c r="E196" s="138" t="s">
        <v>251</v>
      </c>
      <c r="F196" s="139" t="s">
        <v>252</v>
      </c>
      <c r="G196" s="140" t="s">
        <v>146</v>
      </c>
      <c r="H196" s="141">
        <v>55.46</v>
      </c>
      <c r="I196" s="142"/>
      <c r="J196" s="142">
        <f>ROUND(I196*H196,2)</f>
        <v>0</v>
      </c>
      <c r="K196" s="143"/>
      <c r="L196" s="30"/>
      <c r="M196" s="144" t="s">
        <v>1</v>
      </c>
      <c r="N196" s="115" t="s">
        <v>37</v>
      </c>
      <c r="O196" s="145">
        <v>7.0000000000000001E-3</v>
      </c>
      <c r="P196" s="145">
        <f>O196*H196</f>
        <v>0.38822000000000001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128</v>
      </c>
      <c r="AT196" s="147" t="s">
        <v>124</v>
      </c>
      <c r="AU196" s="147" t="s">
        <v>129</v>
      </c>
      <c r="AY196" s="16" t="s">
        <v>122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6" t="s">
        <v>129</v>
      </c>
      <c r="BK196" s="148">
        <f>ROUND(I196*H196,2)</f>
        <v>0</v>
      </c>
      <c r="BL196" s="16" t="s">
        <v>128</v>
      </c>
      <c r="BM196" s="147" t="s">
        <v>253</v>
      </c>
    </row>
    <row r="197" spans="2:65" s="13" customFormat="1">
      <c r="B197" s="155"/>
      <c r="D197" s="150" t="s">
        <v>131</v>
      </c>
      <c r="F197" s="157" t="s">
        <v>254</v>
      </c>
      <c r="H197" s="158">
        <v>55.46</v>
      </c>
      <c r="L197" s="155"/>
      <c r="M197" s="159"/>
      <c r="T197" s="160"/>
      <c r="AT197" s="156" t="s">
        <v>131</v>
      </c>
      <c r="AU197" s="156" t="s">
        <v>129</v>
      </c>
      <c r="AV197" s="13" t="s">
        <v>129</v>
      </c>
      <c r="AW197" s="13" t="s">
        <v>3</v>
      </c>
      <c r="AX197" s="13" t="s">
        <v>76</v>
      </c>
      <c r="AY197" s="156" t="s">
        <v>122</v>
      </c>
    </row>
    <row r="198" spans="2:65" s="1" customFormat="1" ht="24.2" customHeight="1">
      <c r="B198" s="136"/>
      <c r="C198" s="137" t="s">
        <v>255</v>
      </c>
      <c r="D198" s="137" t="s">
        <v>124</v>
      </c>
      <c r="E198" s="138" t="s">
        <v>256</v>
      </c>
      <c r="F198" s="139" t="s">
        <v>257</v>
      </c>
      <c r="G198" s="140" t="s">
        <v>146</v>
      </c>
      <c r="H198" s="141">
        <v>5.5460000000000003</v>
      </c>
      <c r="I198" s="142"/>
      <c r="J198" s="142">
        <f>ROUND(I198*H198,2)</f>
        <v>0</v>
      </c>
      <c r="K198" s="143"/>
      <c r="L198" s="30"/>
      <c r="M198" s="144" t="s">
        <v>1</v>
      </c>
      <c r="N198" s="115" t="s">
        <v>37</v>
      </c>
      <c r="O198" s="145">
        <v>0.89</v>
      </c>
      <c r="P198" s="145">
        <f>O198*H198</f>
        <v>4.9359400000000004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128</v>
      </c>
      <c r="AT198" s="147" t="s">
        <v>124</v>
      </c>
      <c r="AU198" s="147" t="s">
        <v>129</v>
      </c>
      <c r="AY198" s="16" t="s">
        <v>122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6" t="s">
        <v>129</v>
      </c>
      <c r="BK198" s="148">
        <f>ROUND(I198*H198,2)</f>
        <v>0</v>
      </c>
      <c r="BL198" s="16" t="s">
        <v>128</v>
      </c>
      <c r="BM198" s="147" t="s">
        <v>258</v>
      </c>
    </row>
    <row r="199" spans="2:65" s="1" customFormat="1" ht="24.2" customHeight="1">
      <c r="B199" s="136"/>
      <c r="C199" s="137" t="s">
        <v>259</v>
      </c>
      <c r="D199" s="137" t="s">
        <v>124</v>
      </c>
      <c r="E199" s="138" t="s">
        <v>260</v>
      </c>
      <c r="F199" s="139" t="s">
        <v>261</v>
      </c>
      <c r="G199" s="140" t="s">
        <v>146</v>
      </c>
      <c r="H199" s="141">
        <v>5.5460000000000003</v>
      </c>
      <c r="I199" s="142"/>
      <c r="J199" s="142">
        <f>ROUND(I199*H199,2)</f>
        <v>0</v>
      </c>
      <c r="K199" s="143"/>
      <c r="L199" s="30"/>
      <c r="M199" s="144" t="s">
        <v>1</v>
      </c>
      <c r="N199" s="115" t="s">
        <v>37</v>
      </c>
      <c r="O199" s="145">
        <v>0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128</v>
      </c>
      <c r="AT199" s="147" t="s">
        <v>124</v>
      </c>
      <c r="AU199" s="147" t="s">
        <v>129</v>
      </c>
      <c r="AY199" s="16" t="s">
        <v>122</v>
      </c>
      <c r="BE199" s="148">
        <f>IF(N199="základná",J199,0)</f>
        <v>0</v>
      </c>
      <c r="BF199" s="148">
        <f>IF(N199="znížená",J199,0)</f>
        <v>0</v>
      </c>
      <c r="BG199" s="148">
        <f>IF(N199="zákl. prenesená",J199,0)</f>
        <v>0</v>
      </c>
      <c r="BH199" s="148">
        <f>IF(N199="zníž. prenesená",J199,0)</f>
        <v>0</v>
      </c>
      <c r="BI199" s="148">
        <f>IF(N199="nulová",J199,0)</f>
        <v>0</v>
      </c>
      <c r="BJ199" s="16" t="s">
        <v>129</v>
      </c>
      <c r="BK199" s="148">
        <f>ROUND(I199*H199,2)</f>
        <v>0</v>
      </c>
      <c r="BL199" s="16" t="s">
        <v>128</v>
      </c>
      <c r="BM199" s="147" t="s">
        <v>262</v>
      </c>
    </row>
    <row r="200" spans="2:65" s="11" customFormat="1" ht="22.9" customHeight="1">
      <c r="B200" s="125"/>
      <c r="D200" s="126" t="s">
        <v>70</v>
      </c>
      <c r="E200" s="134" t="s">
        <v>263</v>
      </c>
      <c r="F200" s="134" t="s">
        <v>264</v>
      </c>
      <c r="J200" s="135">
        <f>BK200</f>
        <v>0</v>
      </c>
      <c r="L200" s="125"/>
      <c r="M200" s="129"/>
      <c r="P200" s="130">
        <f>P201</f>
        <v>322.93378200000001</v>
      </c>
      <c r="R200" s="130">
        <f>R201</f>
        <v>0</v>
      </c>
      <c r="T200" s="131">
        <f>T201</f>
        <v>0</v>
      </c>
      <c r="AR200" s="126" t="s">
        <v>76</v>
      </c>
      <c r="AT200" s="132" t="s">
        <v>70</v>
      </c>
      <c r="AU200" s="132" t="s">
        <v>76</v>
      </c>
      <c r="AY200" s="126" t="s">
        <v>122</v>
      </c>
      <c r="BK200" s="133">
        <f>BK201</f>
        <v>0</v>
      </c>
    </row>
    <row r="201" spans="2:65" s="1" customFormat="1" ht="24.2" customHeight="1">
      <c r="B201" s="136"/>
      <c r="C201" s="137" t="s">
        <v>265</v>
      </c>
      <c r="D201" s="137" t="s">
        <v>124</v>
      </c>
      <c r="E201" s="138" t="s">
        <v>266</v>
      </c>
      <c r="F201" s="139" t="s">
        <v>267</v>
      </c>
      <c r="G201" s="140" t="s">
        <v>146</v>
      </c>
      <c r="H201" s="141">
        <v>131.114</v>
      </c>
      <c r="I201" s="142"/>
      <c r="J201" s="142">
        <f>ROUND(I201*H201,2)</f>
        <v>0</v>
      </c>
      <c r="K201" s="143"/>
      <c r="L201" s="30"/>
      <c r="M201" s="144" t="s">
        <v>1</v>
      </c>
      <c r="N201" s="115" t="s">
        <v>37</v>
      </c>
      <c r="O201" s="145">
        <v>2.4630000000000001</v>
      </c>
      <c r="P201" s="145">
        <f>O201*H201</f>
        <v>322.93378200000001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128</v>
      </c>
      <c r="AT201" s="147" t="s">
        <v>124</v>
      </c>
      <c r="AU201" s="147" t="s">
        <v>129</v>
      </c>
      <c r="AY201" s="16" t="s">
        <v>122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6" t="s">
        <v>129</v>
      </c>
      <c r="BK201" s="148">
        <f>ROUND(I201*H201,2)</f>
        <v>0</v>
      </c>
      <c r="BL201" s="16" t="s">
        <v>128</v>
      </c>
      <c r="BM201" s="147" t="s">
        <v>268</v>
      </c>
    </row>
    <row r="202" spans="2:65" s="11" customFormat="1" ht="25.9" customHeight="1">
      <c r="B202" s="125"/>
      <c r="D202" s="126" t="s">
        <v>70</v>
      </c>
      <c r="E202" s="127" t="s">
        <v>269</v>
      </c>
      <c r="F202" s="127" t="s">
        <v>270</v>
      </c>
      <c r="J202" s="128">
        <f>BK202</f>
        <v>0</v>
      </c>
      <c r="L202" s="125"/>
      <c r="M202" s="129"/>
      <c r="P202" s="130">
        <f>P203+P220+P227+P234+P236+P239+P241+P251</f>
        <v>77.888745879999988</v>
      </c>
      <c r="R202" s="130">
        <f>R203+R220+R227+R234+R236+R239+R241+R251</f>
        <v>1.223516252</v>
      </c>
      <c r="T202" s="131">
        <f>T203+T220+T227+T234+T236+T239+T241+T251</f>
        <v>4.8460000000000003E-2</v>
      </c>
      <c r="AR202" s="126" t="s">
        <v>129</v>
      </c>
      <c r="AT202" s="132" t="s">
        <v>70</v>
      </c>
      <c r="AU202" s="132" t="s">
        <v>71</v>
      </c>
      <c r="AY202" s="126" t="s">
        <v>122</v>
      </c>
      <c r="BK202" s="133">
        <f>BK203+BK220+BK227+BK234+BK236+BK239+BK241+BK251</f>
        <v>0</v>
      </c>
    </row>
    <row r="203" spans="2:65" s="11" customFormat="1" ht="22.9" customHeight="1">
      <c r="B203" s="125"/>
      <c r="D203" s="126" t="s">
        <v>70</v>
      </c>
      <c r="E203" s="134" t="s">
        <v>271</v>
      </c>
      <c r="F203" s="134" t="s">
        <v>272</v>
      </c>
      <c r="J203" s="135">
        <f>BK203</f>
        <v>0</v>
      </c>
      <c r="L203" s="125"/>
      <c r="M203" s="129"/>
      <c r="P203" s="130">
        <f>SUM(P204:P219)</f>
        <v>30.001079999999998</v>
      </c>
      <c r="R203" s="130">
        <f>SUM(R204:R219)</f>
        <v>0.79856344999999995</v>
      </c>
      <c r="T203" s="131">
        <f>SUM(T204:T219)</f>
        <v>0</v>
      </c>
      <c r="AR203" s="126" t="s">
        <v>129</v>
      </c>
      <c r="AT203" s="132" t="s">
        <v>70</v>
      </c>
      <c r="AU203" s="132" t="s">
        <v>76</v>
      </c>
      <c r="AY203" s="126" t="s">
        <v>122</v>
      </c>
      <c r="BK203" s="133">
        <f>SUM(BK204:BK219)</f>
        <v>0</v>
      </c>
    </row>
    <row r="204" spans="2:65" s="1" customFormat="1" ht="24.2" customHeight="1">
      <c r="B204" s="136"/>
      <c r="C204" s="137" t="s">
        <v>273</v>
      </c>
      <c r="D204" s="137" t="s">
        <v>124</v>
      </c>
      <c r="E204" s="138" t="s">
        <v>274</v>
      </c>
      <c r="F204" s="139" t="s">
        <v>275</v>
      </c>
      <c r="G204" s="140" t="s">
        <v>165</v>
      </c>
      <c r="H204" s="141">
        <v>117.66</v>
      </c>
      <c r="I204" s="142"/>
      <c r="J204" s="142">
        <f>ROUND(I204*H204,2)</f>
        <v>0</v>
      </c>
      <c r="K204" s="143"/>
      <c r="L204" s="30"/>
      <c r="M204" s="144" t="s">
        <v>1</v>
      </c>
      <c r="N204" s="115" t="s">
        <v>37</v>
      </c>
      <c r="O204" s="145">
        <v>1.2999999999999999E-2</v>
      </c>
      <c r="P204" s="145">
        <f>O204*H204</f>
        <v>1.5295799999999999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143</v>
      </c>
      <c r="AT204" s="147" t="s">
        <v>124</v>
      </c>
      <c r="AU204" s="147" t="s">
        <v>129</v>
      </c>
      <c r="AY204" s="16" t="s">
        <v>122</v>
      </c>
      <c r="BE204" s="148">
        <f>IF(N204="základná",J204,0)</f>
        <v>0</v>
      </c>
      <c r="BF204" s="148">
        <f>IF(N204="znížená",J204,0)</f>
        <v>0</v>
      </c>
      <c r="BG204" s="148">
        <f>IF(N204="zákl. prenesená",J204,0)</f>
        <v>0</v>
      </c>
      <c r="BH204" s="148">
        <f>IF(N204="zníž. prenesená",J204,0)</f>
        <v>0</v>
      </c>
      <c r="BI204" s="148">
        <f>IF(N204="nulová",J204,0)</f>
        <v>0</v>
      </c>
      <c r="BJ204" s="16" t="s">
        <v>129</v>
      </c>
      <c r="BK204" s="148">
        <f>ROUND(I204*H204,2)</f>
        <v>0</v>
      </c>
      <c r="BL204" s="16" t="s">
        <v>143</v>
      </c>
      <c r="BM204" s="147" t="s">
        <v>276</v>
      </c>
    </row>
    <row r="205" spans="2:65" s="13" customFormat="1">
      <c r="B205" s="155"/>
      <c r="D205" s="150" t="s">
        <v>131</v>
      </c>
      <c r="E205" s="156" t="s">
        <v>1</v>
      </c>
      <c r="F205" s="157" t="s">
        <v>277</v>
      </c>
      <c r="H205" s="158">
        <v>117.66</v>
      </c>
      <c r="L205" s="155"/>
      <c r="M205" s="159"/>
      <c r="T205" s="160"/>
      <c r="AT205" s="156" t="s">
        <v>131</v>
      </c>
      <c r="AU205" s="156" t="s">
        <v>129</v>
      </c>
      <c r="AV205" s="13" t="s">
        <v>129</v>
      </c>
      <c r="AW205" s="13" t="s">
        <v>26</v>
      </c>
      <c r="AX205" s="13" t="s">
        <v>71</v>
      </c>
      <c r="AY205" s="156" t="s">
        <v>122</v>
      </c>
    </row>
    <row r="206" spans="2:65" s="14" customFormat="1">
      <c r="B206" s="161"/>
      <c r="D206" s="150" t="s">
        <v>131</v>
      </c>
      <c r="E206" s="162" t="s">
        <v>1</v>
      </c>
      <c r="F206" s="163" t="s">
        <v>136</v>
      </c>
      <c r="H206" s="164">
        <v>117.66</v>
      </c>
      <c r="L206" s="161"/>
      <c r="M206" s="165"/>
      <c r="T206" s="166"/>
      <c r="AT206" s="162" t="s">
        <v>131</v>
      </c>
      <c r="AU206" s="162" t="s">
        <v>129</v>
      </c>
      <c r="AV206" s="14" t="s">
        <v>128</v>
      </c>
      <c r="AW206" s="14" t="s">
        <v>26</v>
      </c>
      <c r="AX206" s="14" t="s">
        <v>76</v>
      </c>
      <c r="AY206" s="162" t="s">
        <v>122</v>
      </c>
    </row>
    <row r="207" spans="2:65" s="1" customFormat="1" ht="16.5" customHeight="1">
      <c r="B207" s="136"/>
      <c r="C207" s="167" t="s">
        <v>7</v>
      </c>
      <c r="D207" s="167" t="s">
        <v>144</v>
      </c>
      <c r="E207" s="168" t="s">
        <v>278</v>
      </c>
      <c r="F207" s="169" t="s">
        <v>279</v>
      </c>
      <c r="G207" s="170" t="s">
        <v>146</v>
      </c>
      <c r="H207" s="171">
        <v>3.5000000000000003E-2</v>
      </c>
      <c r="I207" s="172"/>
      <c r="J207" s="172">
        <f>ROUND(I207*H207,2)</f>
        <v>0</v>
      </c>
      <c r="K207" s="173"/>
      <c r="L207" s="174"/>
      <c r="M207" s="175" t="s">
        <v>1</v>
      </c>
      <c r="N207" s="176" t="s">
        <v>37</v>
      </c>
      <c r="O207" s="145">
        <v>0</v>
      </c>
      <c r="P207" s="145">
        <f>O207*H207</f>
        <v>0</v>
      </c>
      <c r="Q207" s="145">
        <v>1</v>
      </c>
      <c r="R207" s="145">
        <f>Q207*H207</f>
        <v>3.5000000000000003E-2</v>
      </c>
      <c r="S207" s="145">
        <v>0</v>
      </c>
      <c r="T207" s="146">
        <f>S207*H207</f>
        <v>0</v>
      </c>
      <c r="AR207" s="147" t="s">
        <v>280</v>
      </c>
      <c r="AT207" s="147" t="s">
        <v>144</v>
      </c>
      <c r="AU207" s="147" t="s">
        <v>129</v>
      </c>
      <c r="AY207" s="16" t="s">
        <v>122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6" t="s">
        <v>129</v>
      </c>
      <c r="BK207" s="148">
        <f>ROUND(I207*H207,2)</f>
        <v>0</v>
      </c>
      <c r="BL207" s="16" t="s">
        <v>143</v>
      </c>
      <c r="BM207" s="147" t="s">
        <v>281</v>
      </c>
    </row>
    <row r="208" spans="2:65" s="13" customFormat="1">
      <c r="B208" s="155"/>
      <c r="D208" s="150" t="s">
        <v>131</v>
      </c>
      <c r="F208" s="157" t="s">
        <v>282</v>
      </c>
      <c r="H208" s="158">
        <v>3.5000000000000003E-2</v>
      </c>
      <c r="L208" s="155"/>
      <c r="M208" s="159"/>
      <c r="T208" s="160"/>
      <c r="AT208" s="156" t="s">
        <v>131</v>
      </c>
      <c r="AU208" s="156" t="s">
        <v>129</v>
      </c>
      <c r="AV208" s="13" t="s">
        <v>129</v>
      </c>
      <c r="AW208" s="13" t="s">
        <v>3</v>
      </c>
      <c r="AX208" s="13" t="s">
        <v>76</v>
      </c>
      <c r="AY208" s="156" t="s">
        <v>122</v>
      </c>
    </row>
    <row r="209" spans="2:65" s="1" customFormat="1" ht="24.2" customHeight="1">
      <c r="B209" s="136"/>
      <c r="C209" s="137" t="s">
        <v>283</v>
      </c>
      <c r="D209" s="137" t="s">
        <v>124</v>
      </c>
      <c r="E209" s="138" t="s">
        <v>284</v>
      </c>
      <c r="F209" s="139" t="s">
        <v>285</v>
      </c>
      <c r="G209" s="140" t="s">
        <v>165</v>
      </c>
      <c r="H209" s="141">
        <v>117.66</v>
      </c>
      <c r="I209" s="142"/>
      <c r="J209" s="142">
        <f>ROUND(I209*H209,2)</f>
        <v>0</v>
      </c>
      <c r="K209" s="143"/>
      <c r="L209" s="30"/>
      <c r="M209" s="144" t="s">
        <v>1</v>
      </c>
      <c r="N209" s="115" t="s">
        <v>37</v>
      </c>
      <c r="O209" s="145">
        <v>2.7E-2</v>
      </c>
      <c r="P209" s="145">
        <f>O209*H209</f>
        <v>3.1768199999999998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143</v>
      </c>
      <c r="AT209" s="147" t="s">
        <v>124</v>
      </c>
      <c r="AU209" s="147" t="s">
        <v>129</v>
      </c>
      <c r="AY209" s="16" t="s">
        <v>122</v>
      </c>
      <c r="BE209" s="148">
        <f>IF(N209="základná",J209,0)</f>
        <v>0</v>
      </c>
      <c r="BF209" s="148">
        <f>IF(N209="znížená",J209,0)</f>
        <v>0</v>
      </c>
      <c r="BG209" s="148">
        <f>IF(N209="zákl. prenesená",J209,0)</f>
        <v>0</v>
      </c>
      <c r="BH209" s="148">
        <f>IF(N209="zníž. prenesená",J209,0)</f>
        <v>0</v>
      </c>
      <c r="BI209" s="148">
        <f>IF(N209="nulová",J209,0)</f>
        <v>0</v>
      </c>
      <c r="BJ209" s="16" t="s">
        <v>129</v>
      </c>
      <c r="BK209" s="148">
        <f>ROUND(I209*H209,2)</f>
        <v>0</v>
      </c>
      <c r="BL209" s="16" t="s">
        <v>143</v>
      </c>
      <c r="BM209" s="147" t="s">
        <v>286</v>
      </c>
    </row>
    <row r="210" spans="2:65" s="13" customFormat="1">
      <c r="B210" s="155"/>
      <c r="D210" s="150" t="s">
        <v>131</v>
      </c>
      <c r="E210" s="156" t="s">
        <v>1</v>
      </c>
      <c r="F210" s="157" t="s">
        <v>287</v>
      </c>
      <c r="H210" s="158">
        <v>117.66</v>
      </c>
      <c r="L210" s="155"/>
      <c r="M210" s="159"/>
      <c r="T210" s="160"/>
      <c r="AT210" s="156" t="s">
        <v>131</v>
      </c>
      <c r="AU210" s="156" t="s">
        <v>129</v>
      </c>
      <c r="AV210" s="13" t="s">
        <v>129</v>
      </c>
      <c r="AW210" s="13" t="s">
        <v>26</v>
      </c>
      <c r="AX210" s="13" t="s">
        <v>71</v>
      </c>
      <c r="AY210" s="156" t="s">
        <v>122</v>
      </c>
    </row>
    <row r="211" spans="2:65" s="14" customFormat="1">
      <c r="B211" s="161"/>
      <c r="D211" s="150" t="s">
        <v>131</v>
      </c>
      <c r="E211" s="162" t="s">
        <v>1</v>
      </c>
      <c r="F211" s="163" t="s">
        <v>136</v>
      </c>
      <c r="H211" s="164">
        <v>117.66</v>
      </c>
      <c r="L211" s="161"/>
      <c r="M211" s="165"/>
      <c r="T211" s="166"/>
      <c r="AT211" s="162" t="s">
        <v>131</v>
      </c>
      <c r="AU211" s="162" t="s">
        <v>129</v>
      </c>
      <c r="AV211" s="14" t="s">
        <v>128</v>
      </c>
      <c r="AW211" s="14" t="s">
        <v>26</v>
      </c>
      <c r="AX211" s="14" t="s">
        <v>76</v>
      </c>
      <c r="AY211" s="162" t="s">
        <v>122</v>
      </c>
    </row>
    <row r="212" spans="2:65" s="1" customFormat="1" ht="16.5" customHeight="1">
      <c r="B212" s="136"/>
      <c r="C212" s="167" t="s">
        <v>288</v>
      </c>
      <c r="D212" s="167" t="s">
        <v>144</v>
      </c>
      <c r="E212" s="168" t="s">
        <v>289</v>
      </c>
      <c r="F212" s="169" t="s">
        <v>290</v>
      </c>
      <c r="G212" s="170" t="s">
        <v>165</v>
      </c>
      <c r="H212" s="171">
        <v>147.07499999999999</v>
      </c>
      <c r="I212" s="172"/>
      <c r="J212" s="172">
        <f>ROUND(I212*H212,2)</f>
        <v>0</v>
      </c>
      <c r="K212" s="173"/>
      <c r="L212" s="174"/>
      <c r="M212" s="175" t="s">
        <v>1</v>
      </c>
      <c r="N212" s="176" t="s">
        <v>37</v>
      </c>
      <c r="O212" s="145">
        <v>0</v>
      </c>
      <c r="P212" s="145">
        <f>O212*H212</f>
        <v>0</v>
      </c>
      <c r="Q212" s="145">
        <v>3.5E-4</v>
      </c>
      <c r="R212" s="145">
        <f>Q212*H212</f>
        <v>5.1476249999999994E-2</v>
      </c>
      <c r="S212" s="145">
        <v>0</v>
      </c>
      <c r="T212" s="146">
        <f>S212*H212</f>
        <v>0</v>
      </c>
      <c r="AR212" s="147" t="s">
        <v>280</v>
      </c>
      <c r="AT212" s="147" t="s">
        <v>144</v>
      </c>
      <c r="AU212" s="147" t="s">
        <v>129</v>
      </c>
      <c r="AY212" s="16" t="s">
        <v>122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6" t="s">
        <v>129</v>
      </c>
      <c r="BK212" s="148">
        <f>ROUND(I212*H212,2)</f>
        <v>0</v>
      </c>
      <c r="BL212" s="16" t="s">
        <v>143</v>
      </c>
      <c r="BM212" s="147" t="s">
        <v>291</v>
      </c>
    </row>
    <row r="213" spans="2:65" s="13" customFormat="1">
      <c r="B213" s="155"/>
      <c r="D213" s="150" t="s">
        <v>131</v>
      </c>
      <c r="F213" s="157" t="s">
        <v>292</v>
      </c>
      <c r="H213" s="158">
        <v>147.07499999999999</v>
      </c>
      <c r="L213" s="155"/>
      <c r="M213" s="159"/>
      <c r="T213" s="160"/>
      <c r="AT213" s="156" t="s">
        <v>131</v>
      </c>
      <c r="AU213" s="156" t="s">
        <v>129</v>
      </c>
      <c r="AV213" s="13" t="s">
        <v>129</v>
      </c>
      <c r="AW213" s="13" t="s">
        <v>3</v>
      </c>
      <c r="AX213" s="13" t="s">
        <v>76</v>
      </c>
      <c r="AY213" s="156" t="s">
        <v>122</v>
      </c>
    </row>
    <row r="214" spans="2:65" s="1" customFormat="1" ht="24.2" customHeight="1">
      <c r="B214" s="136"/>
      <c r="C214" s="137" t="s">
        <v>211</v>
      </c>
      <c r="D214" s="137" t="s">
        <v>124</v>
      </c>
      <c r="E214" s="138" t="s">
        <v>293</v>
      </c>
      <c r="F214" s="139" t="s">
        <v>294</v>
      </c>
      <c r="G214" s="140" t="s">
        <v>165</v>
      </c>
      <c r="H214" s="141">
        <v>119.88</v>
      </c>
      <c r="I214" s="142"/>
      <c r="J214" s="142">
        <f>ROUND(I214*H214,2)</f>
        <v>0</v>
      </c>
      <c r="K214" s="143"/>
      <c r="L214" s="30"/>
      <c r="M214" s="144" t="s">
        <v>1</v>
      </c>
      <c r="N214" s="115" t="s">
        <v>37</v>
      </c>
      <c r="O214" s="145">
        <v>0.21099999999999999</v>
      </c>
      <c r="P214" s="145">
        <f>O214*H214</f>
        <v>25.29468</v>
      </c>
      <c r="Q214" s="145">
        <v>5.4000000000000001E-4</v>
      </c>
      <c r="R214" s="145">
        <f>Q214*H214</f>
        <v>6.4735199999999993E-2</v>
      </c>
      <c r="S214" s="145">
        <v>0</v>
      </c>
      <c r="T214" s="146">
        <f>S214*H214</f>
        <v>0</v>
      </c>
      <c r="AR214" s="147" t="s">
        <v>143</v>
      </c>
      <c r="AT214" s="147" t="s">
        <v>124</v>
      </c>
      <c r="AU214" s="147" t="s">
        <v>129</v>
      </c>
      <c r="AY214" s="16" t="s">
        <v>122</v>
      </c>
      <c r="BE214" s="148">
        <f>IF(N214="základná",J214,0)</f>
        <v>0</v>
      </c>
      <c r="BF214" s="148">
        <f>IF(N214="znížená",J214,0)</f>
        <v>0</v>
      </c>
      <c r="BG214" s="148">
        <f>IF(N214="zákl. prenesená",J214,0)</f>
        <v>0</v>
      </c>
      <c r="BH214" s="148">
        <f>IF(N214="zníž. prenesená",J214,0)</f>
        <v>0</v>
      </c>
      <c r="BI214" s="148">
        <f>IF(N214="nulová",J214,0)</f>
        <v>0</v>
      </c>
      <c r="BJ214" s="16" t="s">
        <v>129</v>
      </c>
      <c r="BK214" s="148">
        <f>ROUND(I214*H214,2)</f>
        <v>0</v>
      </c>
      <c r="BL214" s="16" t="s">
        <v>143</v>
      </c>
      <c r="BM214" s="147" t="s">
        <v>295</v>
      </c>
    </row>
    <row r="215" spans="2:65" s="13" customFormat="1">
      <c r="B215" s="155"/>
      <c r="D215" s="150" t="s">
        <v>131</v>
      </c>
      <c r="E215" s="156" t="s">
        <v>1</v>
      </c>
      <c r="F215" s="157" t="s">
        <v>296</v>
      </c>
      <c r="H215" s="158">
        <v>119.88</v>
      </c>
      <c r="L215" s="155"/>
      <c r="M215" s="159"/>
      <c r="T215" s="160"/>
      <c r="AT215" s="156" t="s">
        <v>131</v>
      </c>
      <c r="AU215" s="156" t="s">
        <v>129</v>
      </c>
      <c r="AV215" s="13" t="s">
        <v>129</v>
      </c>
      <c r="AW215" s="13" t="s">
        <v>26</v>
      </c>
      <c r="AX215" s="13" t="s">
        <v>71</v>
      </c>
      <c r="AY215" s="156" t="s">
        <v>122</v>
      </c>
    </row>
    <row r="216" spans="2:65" s="14" customFormat="1">
      <c r="B216" s="161"/>
      <c r="D216" s="150" t="s">
        <v>131</v>
      </c>
      <c r="E216" s="162" t="s">
        <v>1</v>
      </c>
      <c r="F216" s="163" t="s">
        <v>136</v>
      </c>
      <c r="H216" s="164">
        <v>119.88</v>
      </c>
      <c r="L216" s="161"/>
      <c r="M216" s="165"/>
      <c r="T216" s="166"/>
      <c r="AT216" s="162" t="s">
        <v>131</v>
      </c>
      <c r="AU216" s="162" t="s">
        <v>129</v>
      </c>
      <c r="AV216" s="14" t="s">
        <v>128</v>
      </c>
      <c r="AW216" s="14" t="s">
        <v>26</v>
      </c>
      <c r="AX216" s="14" t="s">
        <v>76</v>
      </c>
      <c r="AY216" s="162" t="s">
        <v>122</v>
      </c>
    </row>
    <row r="217" spans="2:65" s="1" customFormat="1" ht="24.2" customHeight="1">
      <c r="B217" s="136"/>
      <c r="C217" s="167" t="s">
        <v>297</v>
      </c>
      <c r="D217" s="167" t="s">
        <v>144</v>
      </c>
      <c r="E217" s="168" t="s">
        <v>298</v>
      </c>
      <c r="F217" s="169" t="s">
        <v>299</v>
      </c>
      <c r="G217" s="170" t="s">
        <v>165</v>
      </c>
      <c r="H217" s="171">
        <v>143.85599999999999</v>
      </c>
      <c r="I217" s="172"/>
      <c r="J217" s="172">
        <f>ROUND(I217*H217,2)</f>
        <v>0</v>
      </c>
      <c r="K217" s="173"/>
      <c r="L217" s="174"/>
      <c r="M217" s="175" t="s">
        <v>1</v>
      </c>
      <c r="N217" s="176" t="s">
        <v>37</v>
      </c>
      <c r="O217" s="145">
        <v>0</v>
      </c>
      <c r="P217" s="145">
        <f>O217*H217</f>
        <v>0</v>
      </c>
      <c r="Q217" s="145">
        <v>4.4999999999999997E-3</v>
      </c>
      <c r="R217" s="145">
        <f>Q217*H217</f>
        <v>0.64735199999999993</v>
      </c>
      <c r="S217" s="145">
        <v>0</v>
      </c>
      <c r="T217" s="146">
        <f>S217*H217</f>
        <v>0</v>
      </c>
      <c r="AR217" s="147" t="s">
        <v>280</v>
      </c>
      <c r="AT217" s="147" t="s">
        <v>144</v>
      </c>
      <c r="AU217" s="147" t="s">
        <v>129</v>
      </c>
      <c r="AY217" s="16" t="s">
        <v>122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6" t="s">
        <v>129</v>
      </c>
      <c r="BK217" s="148">
        <f>ROUND(I217*H217,2)</f>
        <v>0</v>
      </c>
      <c r="BL217" s="16" t="s">
        <v>143</v>
      </c>
      <c r="BM217" s="147" t="s">
        <v>300</v>
      </c>
    </row>
    <row r="218" spans="2:65" s="13" customFormat="1">
      <c r="B218" s="155"/>
      <c r="D218" s="150" t="s">
        <v>131</v>
      </c>
      <c r="F218" s="157" t="s">
        <v>301</v>
      </c>
      <c r="H218" s="158">
        <v>143.85599999999999</v>
      </c>
      <c r="L218" s="155"/>
      <c r="M218" s="159"/>
      <c r="T218" s="160"/>
      <c r="AT218" s="156" t="s">
        <v>131</v>
      </c>
      <c r="AU218" s="156" t="s">
        <v>129</v>
      </c>
      <c r="AV218" s="13" t="s">
        <v>129</v>
      </c>
      <c r="AW218" s="13" t="s">
        <v>3</v>
      </c>
      <c r="AX218" s="13" t="s">
        <v>76</v>
      </c>
      <c r="AY218" s="156" t="s">
        <v>122</v>
      </c>
    </row>
    <row r="219" spans="2:65" s="1" customFormat="1" ht="24.2" customHeight="1">
      <c r="B219" s="136"/>
      <c r="C219" s="137" t="s">
        <v>302</v>
      </c>
      <c r="D219" s="137" t="s">
        <v>124</v>
      </c>
      <c r="E219" s="138" t="s">
        <v>303</v>
      </c>
      <c r="F219" s="139" t="s">
        <v>304</v>
      </c>
      <c r="G219" s="140" t="s">
        <v>305</v>
      </c>
      <c r="H219" s="141">
        <v>24.561</v>
      </c>
      <c r="I219" s="142"/>
      <c r="J219" s="142">
        <f>ROUND(I219*H219,2)</f>
        <v>0</v>
      </c>
      <c r="K219" s="143"/>
      <c r="L219" s="30"/>
      <c r="M219" s="144" t="s">
        <v>1</v>
      </c>
      <c r="N219" s="115" t="s">
        <v>37</v>
      </c>
      <c r="O219" s="145">
        <v>0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143</v>
      </c>
      <c r="AT219" s="147" t="s">
        <v>124</v>
      </c>
      <c r="AU219" s="147" t="s">
        <v>129</v>
      </c>
      <c r="AY219" s="16" t="s">
        <v>122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6" t="s">
        <v>129</v>
      </c>
      <c r="BK219" s="148">
        <f>ROUND(I219*H219,2)</f>
        <v>0</v>
      </c>
      <c r="BL219" s="16" t="s">
        <v>143</v>
      </c>
      <c r="BM219" s="147" t="s">
        <v>306</v>
      </c>
    </row>
    <row r="220" spans="2:65" s="11" customFormat="1" ht="22.9" customHeight="1">
      <c r="B220" s="125"/>
      <c r="D220" s="126" t="s">
        <v>70</v>
      </c>
      <c r="E220" s="134" t="s">
        <v>307</v>
      </c>
      <c r="F220" s="134" t="s">
        <v>308</v>
      </c>
      <c r="J220" s="135">
        <f>BK220</f>
        <v>0</v>
      </c>
      <c r="L220" s="125"/>
      <c r="M220" s="129"/>
      <c r="P220" s="130">
        <f>SUM(P221:P226)</f>
        <v>17.00742</v>
      </c>
      <c r="R220" s="130">
        <f>SUM(R221:R226)</f>
        <v>0.28797839999999997</v>
      </c>
      <c r="T220" s="131">
        <f>SUM(T221:T226)</f>
        <v>0</v>
      </c>
      <c r="AR220" s="126" t="s">
        <v>129</v>
      </c>
      <c r="AT220" s="132" t="s">
        <v>70</v>
      </c>
      <c r="AU220" s="132" t="s">
        <v>76</v>
      </c>
      <c r="AY220" s="126" t="s">
        <v>122</v>
      </c>
      <c r="BK220" s="133">
        <f>SUM(BK221:BK226)</f>
        <v>0</v>
      </c>
    </row>
    <row r="221" spans="2:65" s="1" customFormat="1" ht="33" customHeight="1">
      <c r="B221" s="136"/>
      <c r="C221" s="137" t="s">
        <v>311</v>
      </c>
      <c r="D221" s="137" t="s">
        <v>124</v>
      </c>
      <c r="E221" s="138" t="s">
        <v>312</v>
      </c>
      <c r="F221" s="139" t="s">
        <v>313</v>
      </c>
      <c r="G221" s="140" t="s">
        <v>165</v>
      </c>
      <c r="H221" s="141">
        <v>104.34</v>
      </c>
      <c r="I221" s="142"/>
      <c r="J221" s="142">
        <f>ROUND(I221*H221,2)</f>
        <v>0</v>
      </c>
      <c r="K221" s="143"/>
      <c r="L221" s="30"/>
      <c r="M221" s="144" t="s">
        <v>1</v>
      </c>
      <c r="N221" s="115" t="s">
        <v>37</v>
      </c>
      <c r="O221" s="145">
        <v>0.16300000000000001</v>
      </c>
      <c r="P221" s="145">
        <f>O221*H221</f>
        <v>17.00742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143</v>
      </c>
      <c r="AT221" s="147" t="s">
        <v>124</v>
      </c>
      <c r="AU221" s="147" t="s">
        <v>129</v>
      </c>
      <c r="AY221" s="16" t="s">
        <v>122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6" t="s">
        <v>129</v>
      </c>
      <c r="BK221" s="148">
        <f>ROUND(I221*H221,2)</f>
        <v>0</v>
      </c>
      <c r="BL221" s="16" t="s">
        <v>143</v>
      </c>
      <c r="BM221" s="147" t="s">
        <v>314</v>
      </c>
    </row>
    <row r="222" spans="2:65" s="13" customFormat="1">
      <c r="B222" s="155"/>
      <c r="D222" s="150" t="s">
        <v>131</v>
      </c>
      <c r="E222" s="156" t="s">
        <v>1</v>
      </c>
      <c r="F222" s="157" t="s">
        <v>309</v>
      </c>
      <c r="H222" s="158">
        <v>104.34</v>
      </c>
      <c r="L222" s="155"/>
      <c r="M222" s="159"/>
      <c r="T222" s="160"/>
      <c r="AT222" s="156" t="s">
        <v>131</v>
      </c>
      <c r="AU222" s="156" t="s">
        <v>129</v>
      </c>
      <c r="AV222" s="13" t="s">
        <v>129</v>
      </c>
      <c r="AW222" s="13" t="s">
        <v>26</v>
      </c>
      <c r="AX222" s="13" t="s">
        <v>71</v>
      </c>
      <c r="AY222" s="156" t="s">
        <v>122</v>
      </c>
    </row>
    <row r="223" spans="2:65" s="14" customFormat="1">
      <c r="B223" s="161"/>
      <c r="D223" s="150" t="s">
        <v>131</v>
      </c>
      <c r="E223" s="162" t="s">
        <v>1</v>
      </c>
      <c r="F223" s="163" t="s">
        <v>136</v>
      </c>
      <c r="H223" s="164">
        <v>104.34</v>
      </c>
      <c r="L223" s="161"/>
      <c r="M223" s="165"/>
      <c r="T223" s="166"/>
      <c r="AT223" s="162" t="s">
        <v>131</v>
      </c>
      <c r="AU223" s="162" t="s">
        <v>129</v>
      </c>
      <c r="AV223" s="14" t="s">
        <v>128</v>
      </c>
      <c r="AW223" s="14" t="s">
        <v>26</v>
      </c>
      <c r="AX223" s="14" t="s">
        <v>76</v>
      </c>
      <c r="AY223" s="162" t="s">
        <v>122</v>
      </c>
    </row>
    <row r="224" spans="2:65" s="1" customFormat="1" ht="37.9" customHeight="1">
      <c r="B224" s="136"/>
      <c r="C224" s="167" t="s">
        <v>315</v>
      </c>
      <c r="D224" s="167" t="s">
        <v>144</v>
      </c>
      <c r="E224" s="168" t="s">
        <v>316</v>
      </c>
      <c r="F224" s="169" t="s">
        <v>317</v>
      </c>
      <c r="G224" s="170" t="s">
        <v>165</v>
      </c>
      <c r="H224" s="171">
        <v>125.208</v>
      </c>
      <c r="I224" s="172"/>
      <c r="J224" s="172">
        <f>ROUND(I224*H224,2)</f>
        <v>0</v>
      </c>
      <c r="K224" s="173"/>
      <c r="L224" s="174"/>
      <c r="M224" s="175" t="s">
        <v>1</v>
      </c>
      <c r="N224" s="176" t="s">
        <v>37</v>
      </c>
      <c r="O224" s="145">
        <v>0</v>
      </c>
      <c r="P224" s="145">
        <f>O224*H224</f>
        <v>0</v>
      </c>
      <c r="Q224" s="145">
        <v>2.3E-3</v>
      </c>
      <c r="R224" s="145">
        <f>Q224*H224</f>
        <v>0.28797839999999997</v>
      </c>
      <c r="S224" s="145">
        <v>0</v>
      </c>
      <c r="T224" s="146">
        <f>S224*H224</f>
        <v>0</v>
      </c>
      <c r="AR224" s="147" t="s">
        <v>280</v>
      </c>
      <c r="AT224" s="147" t="s">
        <v>144</v>
      </c>
      <c r="AU224" s="147" t="s">
        <v>129</v>
      </c>
      <c r="AY224" s="16" t="s">
        <v>122</v>
      </c>
      <c r="BE224" s="148">
        <f>IF(N224="základná",J224,0)</f>
        <v>0</v>
      </c>
      <c r="BF224" s="148">
        <f>IF(N224="znížená",J224,0)</f>
        <v>0</v>
      </c>
      <c r="BG224" s="148">
        <f>IF(N224="zákl. prenesená",J224,0)</f>
        <v>0</v>
      </c>
      <c r="BH224" s="148">
        <f>IF(N224="zníž. prenesená",J224,0)</f>
        <v>0</v>
      </c>
      <c r="BI224" s="148">
        <f>IF(N224="nulová",J224,0)</f>
        <v>0</v>
      </c>
      <c r="BJ224" s="16" t="s">
        <v>129</v>
      </c>
      <c r="BK224" s="148">
        <f>ROUND(I224*H224,2)</f>
        <v>0</v>
      </c>
      <c r="BL224" s="16" t="s">
        <v>143</v>
      </c>
      <c r="BM224" s="147" t="s">
        <v>318</v>
      </c>
    </row>
    <row r="225" spans="2:65" s="13" customFormat="1">
      <c r="B225" s="155"/>
      <c r="D225" s="150" t="s">
        <v>131</v>
      </c>
      <c r="F225" s="157" t="s">
        <v>310</v>
      </c>
      <c r="H225" s="158">
        <v>125.208</v>
      </c>
      <c r="L225" s="155"/>
      <c r="M225" s="159"/>
      <c r="T225" s="160"/>
      <c r="AT225" s="156" t="s">
        <v>131</v>
      </c>
      <c r="AU225" s="156" t="s">
        <v>129</v>
      </c>
      <c r="AV225" s="13" t="s">
        <v>129</v>
      </c>
      <c r="AW225" s="13" t="s">
        <v>3</v>
      </c>
      <c r="AX225" s="13" t="s">
        <v>76</v>
      </c>
      <c r="AY225" s="156" t="s">
        <v>122</v>
      </c>
    </row>
    <row r="226" spans="2:65" s="1" customFormat="1" ht="24.2" customHeight="1">
      <c r="B226" s="136"/>
      <c r="C226" s="137" t="s">
        <v>319</v>
      </c>
      <c r="D226" s="137" t="s">
        <v>124</v>
      </c>
      <c r="E226" s="138" t="s">
        <v>320</v>
      </c>
      <c r="F226" s="139" t="s">
        <v>321</v>
      </c>
      <c r="G226" s="140" t="s">
        <v>305</v>
      </c>
      <c r="H226" s="141">
        <v>26.83</v>
      </c>
      <c r="I226" s="142"/>
      <c r="J226" s="142">
        <f>ROUND(I226*H226,2)</f>
        <v>0</v>
      </c>
      <c r="K226" s="143"/>
      <c r="L226" s="30"/>
      <c r="M226" s="144" t="s">
        <v>1</v>
      </c>
      <c r="N226" s="115" t="s">
        <v>37</v>
      </c>
      <c r="O226" s="145">
        <v>0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143</v>
      </c>
      <c r="AT226" s="147" t="s">
        <v>124</v>
      </c>
      <c r="AU226" s="147" t="s">
        <v>129</v>
      </c>
      <c r="AY226" s="16" t="s">
        <v>122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6" t="s">
        <v>129</v>
      </c>
      <c r="BK226" s="148">
        <f>ROUND(I226*H226,2)</f>
        <v>0</v>
      </c>
      <c r="BL226" s="16" t="s">
        <v>143</v>
      </c>
      <c r="BM226" s="147" t="s">
        <v>322</v>
      </c>
    </row>
    <row r="227" spans="2:65" s="11" customFormat="1" ht="22.9" customHeight="1">
      <c r="B227" s="125"/>
      <c r="D227" s="126" t="s">
        <v>70</v>
      </c>
      <c r="E227" s="134" t="s">
        <v>323</v>
      </c>
      <c r="F227" s="134" t="s">
        <v>324</v>
      </c>
      <c r="J227" s="135">
        <f>BK227</f>
        <v>0</v>
      </c>
      <c r="L227" s="125"/>
      <c r="M227" s="129"/>
      <c r="P227" s="130">
        <f>SUM(P228:P233)</f>
        <v>1.2787200000000001</v>
      </c>
      <c r="R227" s="130">
        <f>SUM(R228:R233)</f>
        <v>3.2234400000000003E-2</v>
      </c>
      <c r="T227" s="131">
        <f>SUM(T228:T233)</f>
        <v>0</v>
      </c>
      <c r="AR227" s="126" t="s">
        <v>129</v>
      </c>
      <c r="AT227" s="132" t="s">
        <v>70</v>
      </c>
      <c r="AU227" s="132" t="s">
        <v>76</v>
      </c>
      <c r="AY227" s="126" t="s">
        <v>122</v>
      </c>
      <c r="BK227" s="133">
        <f>SUM(BK228:BK233)</f>
        <v>0</v>
      </c>
    </row>
    <row r="228" spans="2:65" s="1" customFormat="1" ht="24.2" customHeight="1">
      <c r="B228" s="136"/>
      <c r="C228" s="137" t="s">
        <v>325</v>
      </c>
      <c r="D228" s="137" t="s">
        <v>124</v>
      </c>
      <c r="E228" s="138" t="s">
        <v>326</v>
      </c>
      <c r="F228" s="139" t="s">
        <v>327</v>
      </c>
      <c r="G228" s="140" t="s">
        <v>165</v>
      </c>
      <c r="H228" s="141">
        <v>17.760000000000002</v>
      </c>
      <c r="I228" s="142"/>
      <c r="J228" s="142">
        <f>ROUND(I228*H228,2)</f>
        <v>0</v>
      </c>
      <c r="K228" s="143"/>
      <c r="L228" s="30"/>
      <c r="M228" s="144" t="s">
        <v>1</v>
      </c>
      <c r="N228" s="115" t="s">
        <v>37</v>
      </c>
      <c r="O228" s="145">
        <v>7.1999999999999995E-2</v>
      </c>
      <c r="P228" s="145">
        <f>O228*H228</f>
        <v>1.2787200000000001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143</v>
      </c>
      <c r="AT228" s="147" t="s">
        <v>124</v>
      </c>
      <c r="AU228" s="147" t="s">
        <v>129</v>
      </c>
      <c r="AY228" s="16" t="s">
        <v>122</v>
      </c>
      <c r="BE228" s="148">
        <f>IF(N228="základná",J228,0)</f>
        <v>0</v>
      </c>
      <c r="BF228" s="148">
        <f>IF(N228="znížená",J228,0)</f>
        <v>0</v>
      </c>
      <c r="BG228" s="148">
        <f>IF(N228="zákl. prenesená",J228,0)</f>
        <v>0</v>
      </c>
      <c r="BH228" s="148">
        <f>IF(N228="zníž. prenesená",J228,0)</f>
        <v>0</v>
      </c>
      <c r="BI228" s="148">
        <f>IF(N228="nulová",J228,0)</f>
        <v>0</v>
      </c>
      <c r="BJ228" s="16" t="s">
        <v>129</v>
      </c>
      <c r="BK228" s="148">
        <f>ROUND(I228*H228,2)</f>
        <v>0</v>
      </c>
      <c r="BL228" s="16" t="s">
        <v>143</v>
      </c>
      <c r="BM228" s="147" t="s">
        <v>328</v>
      </c>
    </row>
    <row r="229" spans="2:65" s="13" customFormat="1">
      <c r="B229" s="155"/>
      <c r="D229" s="150" t="s">
        <v>131</v>
      </c>
      <c r="E229" s="156" t="s">
        <v>1</v>
      </c>
      <c r="F229" s="157" t="s">
        <v>329</v>
      </c>
      <c r="H229" s="158">
        <v>17.760000000000002</v>
      </c>
      <c r="L229" s="155"/>
      <c r="M229" s="159"/>
      <c r="T229" s="160"/>
      <c r="AT229" s="156" t="s">
        <v>131</v>
      </c>
      <c r="AU229" s="156" t="s">
        <v>129</v>
      </c>
      <c r="AV229" s="13" t="s">
        <v>129</v>
      </c>
      <c r="AW229" s="13" t="s">
        <v>26</v>
      </c>
      <c r="AX229" s="13" t="s">
        <v>71</v>
      </c>
      <c r="AY229" s="156" t="s">
        <v>122</v>
      </c>
    </row>
    <row r="230" spans="2:65" s="14" customFormat="1">
      <c r="B230" s="161"/>
      <c r="D230" s="150" t="s">
        <v>131</v>
      </c>
      <c r="E230" s="162" t="s">
        <v>1</v>
      </c>
      <c r="F230" s="163" t="s">
        <v>136</v>
      </c>
      <c r="H230" s="164">
        <v>17.760000000000002</v>
      </c>
      <c r="L230" s="161"/>
      <c r="M230" s="165"/>
      <c r="T230" s="166"/>
      <c r="AT230" s="162" t="s">
        <v>131</v>
      </c>
      <c r="AU230" s="162" t="s">
        <v>129</v>
      </c>
      <c r="AV230" s="14" t="s">
        <v>128</v>
      </c>
      <c r="AW230" s="14" t="s">
        <v>26</v>
      </c>
      <c r="AX230" s="14" t="s">
        <v>76</v>
      </c>
      <c r="AY230" s="162" t="s">
        <v>122</v>
      </c>
    </row>
    <row r="231" spans="2:65" s="1" customFormat="1" ht="24.2" customHeight="1">
      <c r="B231" s="136"/>
      <c r="C231" s="167" t="s">
        <v>280</v>
      </c>
      <c r="D231" s="167" t="s">
        <v>144</v>
      </c>
      <c r="E231" s="168" t="s">
        <v>330</v>
      </c>
      <c r="F231" s="169" t="s">
        <v>331</v>
      </c>
      <c r="G231" s="170" t="s">
        <v>165</v>
      </c>
      <c r="H231" s="171">
        <v>19.536000000000001</v>
      </c>
      <c r="I231" s="172"/>
      <c r="J231" s="172">
        <f>ROUND(I231*H231,2)</f>
        <v>0</v>
      </c>
      <c r="K231" s="173"/>
      <c r="L231" s="174"/>
      <c r="M231" s="175" t="s">
        <v>1</v>
      </c>
      <c r="N231" s="176" t="s">
        <v>37</v>
      </c>
      <c r="O231" s="145">
        <v>0</v>
      </c>
      <c r="P231" s="145">
        <f>O231*H231</f>
        <v>0</v>
      </c>
      <c r="Q231" s="145">
        <v>1.65E-3</v>
      </c>
      <c r="R231" s="145">
        <f>Q231*H231</f>
        <v>3.2234400000000003E-2</v>
      </c>
      <c r="S231" s="145">
        <v>0</v>
      </c>
      <c r="T231" s="146">
        <f>S231*H231</f>
        <v>0</v>
      </c>
      <c r="AR231" s="147" t="s">
        <v>280</v>
      </c>
      <c r="AT231" s="147" t="s">
        <v>144</v>
      </c>
      <c r="AU231" s="147" t="s">
        <v>129</v>
      </c>
      <c r="AY231" s="16" t="s">
        <v>122</v>
      </c>
      <c r="BE231" s="148">
        <f>IF(N231="základná",J231,0)</f>
        <v>0</v>
      </c>
      <c r="BF231" s="148">
        <f>IF(N231="znížená",J231,0)</f>
        <v>0</v>
      </c>
      <c r="BG231" s="148">
        <f>IF(N231="zákl. prenesená",J231,0)</f>
        <v>0</v>
      </c>
      <c r="BH231" s="148">
        <f>IF(N231="zníž. prenesená",J231,0)</f>
        <v>0</v>
      </c>
      <c r="BI231" s="148">
        <f>IF(N231="nulová",J231,0)</f>
        <v>0</v>
      </c>
      <c r="BJ231" s="16" t="s">
        <v>129</v>
      </c>
      <c r="BK231" s="148">
        <f>ROUND(I231*H231,2)</f>
        <v>0</v>
      </c>
      <c r="BL231" s="16" t="s">
        <v>143</v>
      </c>
      <c r="BM231" s="147" t="s">
        <v>332</v>
      </c>
    </row>
    <row r="232" spans="2:65" s="13" customFormat="1">
      <c r="B232" s="155"/>
      <c r="D232" s="150" t="s">
        <v>131</v>
      </c>
      <c r="F232" s="157" t="s">
        <v>333</v>
      </c>
      <c r="H232" s="158">
        <v>19.536000000000001</v>
      </c>
      <c r="L232" s="155"/>
      <c r="M232" s="159"/>
      <c r="T232" s="160"/>
      <c r="AT232" s="156" t="s">
        <v>131</v>
      </c>
      <c r="AU232" s="156" t="s">
        <v>129</v>
      </c>
      <c r="AV232" s="13" t="s">
        <v>129</v>
      </c>
      <c r="AW232" s="13" t="s">
        <v>3</v>
      </c>
      <c r="AX232" s="13" t="s">
        <v>76</v>
      </c>
      <c r="AY232" s="156" t="s">
        <v>122</v>
      </c>
    </row>
    <row r="233" spans="2:65" s="1" customFormat="1" ht="24.2" customHeight="1">
      <c r="B233" s="136"/>
      <c r="C233" s="137" t="s">
        <v>334</v>
      </c>
      <c r="D233" s="137" t="s">
        <v>124</v>
      </c>
      <c r="E233" s="138" t="s">
        <v>335</v>
      </c>
      <c r="F233" s="139" t="s">
        <v>336</v>
      </c>
      <c r="G233" s="140" t="s">
        <v>305</v>
      </c>
      <c r="H233" s="141">
        <v>3.2669999999999999</v>
      </c>
      <c r="I233" s="142"/>
      <c r="J233" s="142">
        <f>ROUND(I233*H233,2)</f>
        <v>0</v>
      </c>
      <c r="K233" s="143"/>
      <c r="L233" s="30"/>
      <c r="M233" s="144" t="s">
        <v>1</v>
      </c>
      <c r="N233" s="115" t="s">
        <v>37</v>
      </c>
      <c r="O233" s="145">
        <v>0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143</v>
      </c>
      <c r="AT233" s="147" t="s">
        <v>124</v>
      </c>
      <c r="AU233" s="147" t="s">
        <v>129</v>
      </c>
      <c r="AY233" s="16" t="s">
        <v>122</v>
      </c>
      <c r="BE233" s="148">
        <f>IF(N233="základná",J233,0)</f>
        <v>0</v>
      </c>
      <c r="BF233" s="148">
        <f>IF(N233="znížená",J233,0)</f>
        <v>0</v>
      </c>
      <c r="BG233" s="148">
        <f>IF(N233="zákl. prenesená",J233,0)</f>
        <v>0</v>
      </c>
      <c r="BH233" s="148">
        <f>IF(N233="zníž. prenesená",J233,0)</f>
        <v>0</v>
      </c>
      <c r="BI233" s="148">
        <f>IF(N233="nulová",J233,0)</f>
        <v>0</v>
      </c>
      <c r="BJ233" s="16" t="s">
        <v>129</v>
      </c>
      <c r="BK233" s="148">
        <f>ROUND(I233*H233,2)</f>
        <v>0</v>
      </c>
      <c r="BL233" s="16" t="s">
        <v>143</v>
      </c>
      <c r="BM233" s="147" t="s">
        <v>337</v>
      </c>
    </row>
    <row r="234" spans="2:65" s="11" customFormat="1" ht="22.9" customHeight="1">
      <c r="B234" s="125"/>
      <c r="D234" s="126" t="s">
        <v>70</v>
      </c>
      <c r="E234" s="134" t="s">
        <v>338</v>
      </c>
      <c r="F234" s="134" t="s">
        <v>339</v>
      </c>
      <c r="J234" s="135">
        <f>BK234</f>
        <v>0</v>
      </c>
      <c r="L234" s="125"/>
      <c r="M234" s="129"/>
      <c r="P234" s="130">
        <f>P235</f>
        <v>0.252</v>
      </c>
      <c r="R234" s="130">
        <f>R235</f>
        <v>0</v>
      </c>
      <c r="T234" s="131">
        <f>T235</f>
        <v>9.8200000000000006E-3</v>
      </c>
      <c r="AR234" s="126" t="s">
        <v>129</v>
      </c>
      <c r="AT234" s="132" t="s">
        <v>70</v>
      </c>
      <c r="AU234" s="132" t="s">
        <v>76</v>
      </c>
      <c r="AY234" s="126" t="s">
        <v>122</v>
      </c>
      <c r="BK234" s="133">
        <f>BK235</f>
        <v>0</v>
      </c>
    </row>
    <row r="235" spans="2:65" s="1" customFormat="1" ht="37.9" customHeight="1">
      <c r="B235" s="136"/>
      <c r="C235" s="137" t="s">
        <v>340</v>
      </c>
      <c r="D235" s="137" t="s">
        <v>124</v>
      </c>
      <c r="E235" s="138" t="s">
        <v>341</v>
      </c>
      <c r="F235" s="139" t="s">
        <v>342</v>
      </c>
      <c r="G235" s="140" t="s">
        <v>343</v>
      </c>
      <c r="H235" s="141">
        <v>1</v>
      </c>
      <c r="I235" s="142"/>
      <c r="J235" s="142">
        <f>ROUND(I235*H235,2)</f>
        <v>0</v>
      </c>
      <c r="K235" s="143"/>
      <c r="L235" s="30"/>
      <c r="M235" s="144" t="s">
        <v>1</v>
      </c>
      <c r="N235" s="115" t="s">
        <v>37</v>
      </c>
      <c r="O235" s="145">
        <v>0.252</v>
      </c>
      <c r="P235" s="145">
        <f>O235*H235</f>
        <v>0.252</v>
      </c>
      <c r="Q235" s="145">
        <v>0</v>
      </c>
      <c r="R235" s="145">
        <f>Q235*H235</f>
        <v>0</v>
      </c>
      <c r="S235" s="145">
        <v>9.8200000000000006E-3</v>
      </c>
      <c r="T235" s="146">
        <f>S235*H235</f>
        <v>9.8200000000000006E-3</v>
      </c>
      <c r="AR235" s="147" t="s">
        <v>143</v>
      </c>
      <c r="AT235" s="147" t="s">
        <v>124</v>
      </c>
      <c r="AU235" s="147" t="s">
        <v>129</v>
      </c>
      <c r="AY235" s="16" t="s">
        <v>122</v>
      </c>
      <c r="BE235" s="148">
        <f>IF(N235="základná",J235,0)</f>
        <v>0</v>
      </c>
      <c r="BF235" s="148">
        <f>IF(N235="znížená",J235,0)</f>
        <v>0</v>
      </c>
      <c r="BG235" s="148">
        <f>IF(N235="zákl. prenesená",J235,0)</f>
        <v>0</v>
      </c>
      <c r="BH235" s="148">
        <f>IF(N235="zníž. prenesená",J235,0)</f>
        <v>0</v>
      </c>
      <c r="BI235" s="148">
        <f>IF(N235="nulová",J235,0)</f>
        <v>0</v>
      </c>
      <c r="BJ235" s="16" t="s">
        <v>129</v>
      </c>
      <c r="BK235" s="148">
        <f>ROUND(I235*H235,2)</f>
        <v>0</v>
      </c>
      <c r="BL235" s="16" t="s">
        <v>143</v>
      </c>
      <c r="BM235" s="147" t="s">
        <v>344</v>
      </c>
    </row>
    <row r="236" spans="2:65" s="11" customFormat="1" ht="22.9" customHeight="1">
      <c r="B236" s="125"/>
      <c r="D236" s="126" t="s">
        <v>70</v>
      </c>
      <c r="E236" s="134" t="s">
        <v>345</v>
      </c>
      <c r="F236" s="134" t="s">
        <v>346</v>
      </c>
      <c r="J236" s="135">
        <f>BK236</f>
        <v>0</v>
      </c>
      <c r="L236" s="125"/>
      <c r="M236" s="129"/>
      <c r="P236" s="130">
        <f>SUM(P237:P238)</f>
        <v>0.61499999999999999</v>
      </c>
      <c r="R236" s="130">
        <f>SUM(R237:R238)</f>
        <v>0</v>
      </c>
      <c r="T236" s="131">
        <f>SUM(T237:T238)</f>
        <v>0</v>
      </c>
      <c r="AR236" s="126" t="s">
        <v>129</v>
      </c>
      <c r="AT236" s="132" t="s">
        <v>70</v>
      </c>
      <c r="AU236" s="132" t="s">
        <v>76</v>
      </c>
      <c r="AY236" s="126" t="s">
        <v>122</v>
      </c>
      <c r="BK236" s="133">
        <f>SUM(BK237:BK238)</f>
        <v>0</v>
      </c>
    </row>
    <row r="237" spans="2:65" s="1" customFormat="1" ht="24.2" customHeight="1">
      <c r="B237" s="136"/>
      <c r="C237" s="137" t="s">
        <v>347</v>
      </c>
      <c r="D237" s="137" t="s">
        <v>124</v>
      </c>
      <c r="E237" s="138" t="s">
        <v>348</v>
      </c>
      <c r="F237" s="139" t="s">
        <v>349</v>
      </c>
      <c r="G237" s="140" t="s">
        <v>343</v>
      </c>
      <c r="H237" s="141">
        <v>3</v>
      </c>
      <c r="I237" s="142"/>
      <c r="J237" s="142">
        <f>ROUND(I237*H237,2)</f>
        <v>0</v>
      </c>
      <c r="K237" s="143"/>
      <c r="L237" s="30"/>
      <c r="M237" s="144" t="s">
        <v>1</v>
      </c>
      <c r="N237" s="115" t="s">
        <v>37</v>
      </c>
      <c r="O237" s="145">
        <v>0.20499999999999999</v>
      </c>
      <c r="P237" s="145">
        <f>O237*H237</f>
        <v>0.61499999999999999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143</v>
      </c>
      <c r="AT237" s="147" t="s">
        <v>124</v>
      </c>
      <c r="AU237" s="147" t="s">
        <v>129</v>
      </c>
      <c r="AY237" s="16" t="s">
        <v>122</v>
      </c>
      <c r="BE237" s="148">
        <f>IF(N237="základná",J237,0)</f>
        <v>0</v>
      </c>
      <c r="BF237" s="148">
        <f>IF(N237="znížená",J237,0)</f>
        <v>0</v>
      </c>
      <c r="BG237" s="148">
        <f>IF(N237="zákl. prenesená",J237,0)</f>
        <v>0</v>
      </c>
      <c r="BH237" s="148">
        <f>IF(N237="zníž. prenesená",J237,0)</f>
        <v>0</v>
      </c>
      <c r="BI237" s="148">
        <f>IF(N237="nulová",J237,0)</f>
        <v>0</v>
      </c>
      <c r="BJ237" s="16" t="s">
        <v>129</v>
      </c>
      <c r="BK237" s="148">
        <f>ROUND(I237*H237,2)</f>
        <v>0</v>
      </c>
      <c r="BL237" s="16" t="s">
        <v>143</v>
      </c>
      <c r="BM237" s="147" t="s">
        <v>350</v>
      </c>
    </row>
    <row r="238" spans="2:65" s="1" customFormat="1" ht="24.2" customHeight="1">
      <c r="B238" s="136"/>
      <c r="C238" s="137" t="s">
        <v>351</v>
      </c>
      <c r="D238" s="137" t="s">
        <v>124</v>
      </c>
      <c r="E238" s="138" t="s">
        <v>352</v>
      </c>
      <c r="F238" s="139" t="s">
        <v>353</v>
      </c>
      <c r="G238" s="140" t="s">
        <v>305</v>
      </c>
      <c r="H238" s="141">
        <v>4.9909999999999997</v>
      </c>
      <c r="I238" s="142"/>
      <c r="J238" s="142">
        <f>ROUND(I238*H238,2)</f>
        <v>0</v>
      </c>
      <c r="K238" s="143"/>
      <c r="L238" s="30"/>
      <c r="M238" s="144" t="s">
        <v>1</v>
      </c>
      <c r="N238" s="115" t="s">
        <v>37</v>
      </c>
      <c r="O238" s="145">
        <v>0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143</v>
      </c>
      <c r="AT238" s="147" t="s">
        <v>124</v>
      </c>
      <c r="AU238" s="147" t="s">
        <v>129</v>
      </c>
      <c r="AY238" s="16" t="s">
        <v>122</v>
      </c>
      <c r="BE238" s="148">
        <f>IF(N238="základná",J238,0)</f>
        <v>0</v>
      </c>
      <c r="BF238" s="148">
        <f>IF(N238="znížená",J238,0)</f>
        <v>0</v>
      </c>
      <c r="BG238" s="148">
        <f>IF(N238="zákl. prenesená",J238,0)</f>
        <v>0</v>
      </c>
      <c r="BH238" s="148">
        <f>IF(N238="zníž. prenesená",J238,0)</f>
        <v>0</v>
      </c>
      <c r="BI238" s="148">
        <f>IF(N238="nulová",J238,0)</f>
        <v>0</v>
      </c>
      <c r="BJ238" s="16" t="s">
        <v>129</v>
      </c>
      <c r="BK238" s="148">
        <f>ROUND(I238*H238,2)</f>
        <v>0</v>
      </c>
      <c r="BL238" s="16" t="s">
        <v>143</v>
      </c>
      <c r="BM238" s="147" t="s">
        <v>354</v>
      </c>
    </row>
    <row r="239" spans="2:65" s="11" customFormat="1" ht="22.9" customHeight="1">
      <c r="B239" s="125"/>
      <c r="D239" s="126" t="s">
        <v>70</v>
      </c>
      <c r="E239" s="134" t="s">
        <v>355</v>
      </c>
      <c r="F239" s="134" t="s">
        <v>356</v>
      </c>
      <c r="J239" s="135">
        <f>BK239</f>
        <v>0</v>
      </c>
      <c r="L239" s="125"/>
      <c r="M239" s="129"/>
      <c r="P239" s="130">
        <f>P240</f>
        <v>0.17216000000000001</v>
      </c>
      <c r="R239" s="130">
        <f>R240</f>
        <v>8.6840000000000002E-5</v>
      </c>
      <c r="T239" s="131">
        <f>T240</f>
        <v>0</v>
      </c>
      <c r="AR239" s="126" t="s">
        <v>129</v>
      </c>
      <c r="AT239" s="132" t="s">
        <v>70</v>
      </c>
      <c r="AU239" s="132" t="s">
        <v>76</v>
      </c>
      <c r="AY239" s="126" t="s">
        <v>122</v>
      </c>
      <c r="BK239" s="133">
        <f>BK240</f>
        <v>0</v>
      </c>
    </row>
    <row r="240" spans="2:65" s="1" customFormat="1" ht="33" customHeight="1">
      <c r="B240" s="136"/>
      <c r="C240" s="137" t="s">
        <v>357</v>
      </c>
      <c r="D240" s="137" t="s">
        <v>124</v>
      </c>
      <c r="E240" s="138" t="s">
        <v>358</v>
      </c>
      <c r="F240" s="139" t="s">
        <v>359</v>
      </c>
      <c r="G240" s="140" t="s">
        <v>343</v>
      </c>
      <c r="H240" s="141">
        <v>1</v>
      </c>
      <c r="I240" s="142"/>
      <c r="J240" s="142">
        <f>ROUND(I240*H240,2)</f>
        <v>0</v>
      </c>
      <c r="K240" s="143"/>
      <c r="L240" s="30"/>
      <c r="M240" s="144" t="s">
        <v>1</v>
      </c>
      <c r="N240" s="115" t="s">
        <v>37</v>
      </c>
      <c r="O240" s="145">
        <v>0.17216000000000001</v>
      </c>
      <c r="P240" s="145">
        <f>O240*H240</f>
        <v>0.17216000000000001</v>
      </c>
      <c r="Q240" s="145">
        <v>8.6840000000000002E-5</v>
      </c>
      <c r="R240" s="145">
        <f>Q240*H240</f>
        <v>8.6840000000000002E-5</v>
      </c>
      <c r="S240" s="145">
        <v>0</v>
      </c>
      <c r="T240" s="146">
        <f>S240*H240</f>
        <v>0</v>
      </c>
      <c r="AR240" s="147" t="s">
        <v>143</v>
      </c>
      <c r="AT240" s="147" t="s">
        <v>124</v>
      </c>
      <c r="AU240" s="147" t="s">
        <v>129</v>
      </c>
      <c r="AY240" s="16" t="s">
        <v>122</v>
      </c>
      <c r="BE240" s="148">
        <f>IF(N240="základná",J240,0)</f>
        <v>0</v>
      </c>
      <c r="BF240" s="148">
        <f>IF(N240="znížená",J240,0)</f>
        <v>0</v>
      </c>
      <c r="BG240" s="148">
        <f>IF(N240="zákl. prenesená",J240,0)</f>
        <v>0</v>
      </c>
      <c r="BH240" s="148">
        <f>IF(N240="zníž. prenesená",J240,0)</f>
        <v>0</v>
      </c>
      <c r="BI240" s="148">
        <f>IF(N240="nulová",J240,0)</f>
        <v>0</v>
      </c>
      <c r="BJ240" s="16" t="s">
        <v>129</v>
      </c>
      <c r="BK240" s="148">
        <f>ROUND(I240*H240,2)</f>
        <v>0</v>
      </c>
      <c r="BL240" s="16" t="s">
        <v>143</v>
      </c>
      <c r="BM240" s="147" t="s">
        <v>360</v>
      </c>
    </row>
    <row r="241" spans="2:65" s="11" customFormat="1" ht="22.9" customHeight="1">
      <c r="B241" s="125"/>
      <c r="D241" s="126" t="s">
        <v>70</v>
      </c>
      <c r="E241" s="134" t="s">
        <v>361</v>
      </c>
      <c r="F241" s="134" t="s">
        <v>362</v>
      </c>
      <c r="J241" s="135">
        <f>BK241</f>
        <v>0</v>
      </c>
      <c r="L241" s="125"/>
      <c r="M241" s="129"/>
      <c r="P241" s="130">
        <f>SUM(P242:P250)</f>
        <v>25.735215079999996</v>
      </c>
      <c r="R241" s="130">
        <f>SUM(R242:R250)</f>
        <v>6.2839162000000004E-2</v>
      </c>
      <c r="T241" s="131">
        <f>SUM(T242:T250)</f>
        <v>0</v>
      </c>
      <c r="AR241" s="126" t="s">
        <v>129</v>
      </c>
      <c r="AT241" s="132" t="s">
        <v>70</v>
      </c>
      <c r="AU241" s="132" t="s">
        <v>76</v>
      </c>
      <c r="AY241" s="126" t="s">
        <v>122</v>
      </c>
      <c r="BK241" s="133">
        <f>SUM(BK242:BK250)</f>
        <v>0</v>
      </c>
    </row>
    <row r="242" spans="2:65" s="1" customFormat="1" ht="24.2" customHeight="1">
      <c r="B242" s="136"/>
      <c r="C242" s="137" t="s">
        <v>363</v>
      </c>
      <c r="D242" s="137" t="s">
        <v>124</v>
      </c>
      <c r="E242" s="138" t="s">
        <v>364</v>
      </c>
      <c r="F242" s="139" t="s">
        <v>365</v>
      </c>
      <c r="G242" s="140" t="s">
        <v>165</v>
      </c>
      <c r="H242" s="141">
        <v>174.79599999999999</v>
      </c>
      <c r="I242" s="142"/>
      <c r="J242" s="142">
        <f>ROUND(I242*H242,2)</f>
        <v>0</v>
      </c>
      <c r="K242" s="143"/>
      <c r="L242" s="30"/>
      <c r="M242" s="144" t="s">
        <v>1</v>
      </c>
      <c r="N242" s="115" t="s">
        <v>37</v>
      </c>
      <c r="O242" s="145">
        <v>3.023E-2</v>
      </c>
      <c r="P242" s="145">
        <f>O242*H242</f>
        <v>5.2840830799999994</v>
      </c>
      <c r="Q242" s="145">
        <v>1.2750000000000001E-4</v>
      </c>
      <c r="R242" s="145">
        <f>Q242*H242</f>
        <v>2.2286489999999999E-2</v>
      </c>
      <c r="S242" s="145">
        <v>0</v>
      </c>
      <c r="T242" s="146">
        <f>S242*H242</f>
        <v>0</v>
      </c>
      <c r="AR242" s="147" t="s">
        <v>143</v>
      </c>
      <c r="AT242" s="147" t="s">
        <v>124</v>
      </c>
      <c r="AU242" s="147" t="s">
        <v>129</v>
      </c>
      <c r="AY242" s="16" t="s">
        <v>122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6" t="s">
        <v>129</v>
      </c>
      <c r="BK242" s="148">
        <f>ROUND(I242*H242,2)</f>
        <v>0</v>
      </c>
      <c r="BL242" s="16" t="s">
        <v>143</v>
      </c>
      <c r="BM242" s="147" t="s">
        <v>366</v>
      </c>
    </row>
    <row r="243" spans="2:65" s="1" customFormat="1" ht="24.2" customHeight="1">
      <c r="B243" s="136"/>
      <c r="C243" s="137" t="s">
        <v>367</v>
      </c>
      <c r="D243" s="137" t="s">
        <v>124</v>
      </c>
      <c r="E243" s="138" t="s">
        <v>368</v>
      </c>
      <c r="F243" s="139" t="s">
        <v>369</v>
      </c>
      <c r="G243" s="140" t="s">
        <v>165</v>
      </c>
      <c r="H243" s="141">
        <v>174.79599999999999</v>
      </c>
      <c r="I243" s="142"/>
      <c r="J243" s="142">
        <f>ROUND(I243*H243,2)</f>
        <v>0</v>
      </c>
      <c r="K243" s="143"/>
      <c r="L243" s="30"/>
      <c r="M243" s="144" t="s">
        <v>1</v>
      </c>
      <c r="N243" s="115" t="s">
        <v>37</v>
      </c>
      <c r="O243" s="145">
        <v>6.5000000000000002E-2</v>
      </c>
      <c r="P243" s="145">
        <f>O243*H243</f>
        <v>11.361739999999999</v>
      </c>
      <c r="Q243" s="145">
        <v>1.9999999999999999E-6</v>
      </c>
      <c r="R243" s="145">
        <f>Q243*H243</f>
        <v>3.4959199999999997E-4</v>
      </c>
      <c r="S243" s="145">
        <v>0</v>
      </c>
      <c r="T243" s="146">
        <f>S243*H243</f>
        <v>0</v>
      </c>
      <c r="AR243" s="147" t="s">
        <v>143</v>
      </c>
      <c r="AT243" s="147" t="s">
        <v>124</v>
      </c>
      <c r="AU243" s="147" t="s">
        <v>129</v>
      </c>
      <c r="AY243" s="16" t="s">
        <v>122</v>
      </c>
      <c r="BE243" s="148">
        <f>IF(N243="základná",J243,0)</f>
        <v>0</v>
      </c>
      <c r="BF243" s="148">
        <f>IF(N243="znížená",J243,0)</f>
        <v>0</v>
      </c>
      <c r="BG243" s="148">
        <f>IF(N243="zákl. prenesená",J243,0)</f>
        <v>0</v>
      </c>
      <c r="BH243" s="148">
        <f>IF(N243="zníž. prenesená",J243,0)</f>
        <v>0</v>
      </c>
      <c r="BI243" s="148">
        <f>IF(N243="nulová",J243,0)</f>
        <v>0</v>
      </c>
      <c r="BJ243" s="16" t="s">
        <v>129</v>
      </c>
      <c r="BK243" s="148">
        <f>ROUND(I243*H243,2)</f>
        <v>0</v>
      </c>
      <c r="BL243" s="16" t="s">
        <v>143</v>
      </c>
      <c r="BM243" s="147" t="s">
        <v>370</v>
      </c>
    </row>
    <row r="244" spans="2:65" s="1" customFormat="1" ht="37.9" customHeight="1">
      <c r="B244" s="136"/>
      <c r="C244" s="137" t="s">
        <v>371</v>
      </c>
      <c r="D244" s="137" t="s">
        <v>124</v>
      </c>
      <c r="E244" s="138" t="s">
        <v>372</v>
      </c>
      <c r="F244" s="139" t="s">
        <v>373</v>
      </c>
      <c r="G244" s="140" t="s">
        <v>165</v>
      </c>
      <c r="H244" s="141">
        <v>174.79599999999999</v>
      </c>
      <c r="I244" s="142"/>
      <c r="J244" s="142">
        <f>ROUND(I244*H244,2)</f>
        <v>0</v>
      </c>
      <c r="K244" s="143"/>
      <c r="L244" s="30"/>
      <c r="M244" s="144" t="s">
        <v>1</v>
      </c>
      <c r="N244" s="115" t="s">
        <v>37</v>
      </c>
      <c r="O244" s="145">
        <v>5.1999999999999998E-2</v>
      </c>
      <c r="P244" s="145">
        <f>O244*H244</f>
        <v>9.0893919999999984</v>
      </c>
      <c r="Q244" s="145">
        <v>2.3000000000000001E-4</v>
      </c>
      <c r="R244" s="145">
        <f>Q244*H244</f>
        <v>4.0203080000000002E-2</v>
      </c>
      <c r="S244" s="145">
        <v>0</v>
      </c>
      <c r="T244" s="146">
        <f>S244*H244</f>
        <v>0</v>
      </c>
      <c r="AR244" s="147" t="s">
        <v>143</v>
      </c>
      <c r="AT244" s="147" t="s">
        <v>124</v>
      </c>
      <c r="AU244" s="147" t="s">
        <v>129</v>
      </c>
      <c r="AY244" s="16" t="s">
        <v>122</v>
      </c>
      <c r="BE244" s="148">
        <f>IF(N244="základná",J244,0)</f>
        <v>0</v>
      </c>
      <c r="BF244" s="148">
        <f>IF(N244="znížená",J244,0)</f>
        <v>0</v>
      </c>
      <c r="BG244" s="148">
        <f>IF(N244="zákl. prenesená",J244,0)</f>
        <v>0</v>
      </c>
      <c r="BH244" s="148">
        <f>IF(N244="zníž. prenesená",J244,0)</f>
        <v>0</v>
      </c>
      <c r="BI244" s="148">
        <f>IF(N244="nulová",J244,0)</f>
        <v>0</v>
      </c>
      <c r="BJ244" s="16" t="s">
        <v>129</v>
      </c>
      <c r="BK244" s="148">
        <f>ROUND(I244*H244,2)</f>
        <v>0</v>
      </c>
      <c r="BL244" s="16" t="s">
        <v>143</v>
      </c>
      <c r="BM244" s="147" t="s">
        <v>374</v>
      </c>
    </row>
    <row r="245" spans="2:65" s="13" customFormat="1">
      <c r="B245" s="155"/>
      <c r="D245" s="150" t="s">
        <v>131</v>
      </c>
      <c r="E245" s="156" t="s">
        <v>1</v>
      </c>
      <c r="F245" s="157" t="s">
        <v>203</v>
      </c>
      <c r="H245" s="158">
        <v>39.18</v>
      </c>
      <c r="L245" s="155"/>
      <c r="M245" s="159"/>
      <c r="T245" s="160"/>
      <c r="AT245" s="156" t="s">
        <v>131</v>
      </c>
      <c r="AU245" s="156" t="s">
        <v>129</v>
      </c>
      <c r="AV245" s="13" t="s">
        <v>129</v>
      </c>
      <c r="AW245" s="13" t="s">
        <v>26</v>
      </c>
      <c r="AX245" s="13" t="s">
        <v>71</v>
      </c>
      <c r="AY245" s="156" t="s">
        <v>122</v>
      </c>
    </row>
    <row r="246" spans="2:65" s="13" customFormat="1">
      <c r="B246" s="155"/>
      <c r="D246" s="150" t="s">
        <v>131</v>
      </c>
      <c r="E246" s="156" t="s">
        <v>1</v>
      </c>
      <c r="F246" s="157" t="s">
        <v>204</v>
      </c>
      <c r="H246" s="158">
        <v>32.4</v>
      </c>
      <c r="L246" s="155"/>
      <c r="M246" s="159"/>
      <c r="T246" s="160"/>
      <c r="AT246" s="156" t="s">
        <v>131</v>
      </c>
      <c r="AU246" s="156" t="s">
        <v>129</v>
      </c>
      <c r="AV246" s="13" t="s">
        <v>129</v>
      </c>
      <c r="AW246" s="13" t="s">
        <v>26</v>
      </c>
      <c r="AX246" s="13" t="s">
        <v>71</v>
      </c>
      <c r="AY246" s="156" t="s">
        <v>122</v>
      </c>
    </row>
    <row r="247" spans="2:65" s="13" customFormat="1">
      <c r="B247" s="155"/>
      <c r="D247" s="150" t="s">
        <v>131</v>
      </c>
      <c r="E247" s="156" t="s">
        <v>1</v>
      </c>
      <c r="F247" s="157" t="s">
        <v>205</v>
      </c>
      <c r="H247" s="158">
        <v>23.324000000000002</v>
      </c>
      <c r="L247" s="155"/>
      <c r="M247" s="159"/>
      <c r="T247" s="160"/>
      <c r="AT247" s="156" t="s">
        <v>131</v>
      </c>
      <c r="AU247" s="156" t="s">
        <v>129</v>
      </c>
      <c r="AV247" s="13" t="s">
        <v>129</v>
      </c>
      <c r="AW247" s="13" t="s">
        <v>26</v>
      </c>
      <c r="AX247" s="13" t="s">
        <v>71</v>
      </c>
      <c r="AY247" s="156" t="s">
        <v>122</v>
      </c>
    </row>
    <row r="248" spans="2:65" s="13" customFormat="1">
      <c r="B248" s="155"/>
      <c r="D248" s="150" t="s">
        <v>131</v>
      </c>
      <c r="E248" s="156" t="s">
        <v>1</v>
      </c>
      <c r="F248" s="157" t="s">
        <v>206</v>
      </c>
      <c r="H248" s="158">
        <v>32.098999999999997</v>
      </c>
      <c r="L248" s="155"/>
      <c r="M248" s="159"/>
      <c r="T248" s="160"/>
      <c r="AT248" s="156" t="s">
        <v>131</v>
      </c>
      <c r="AU248" s="156" t="s">
        <v>129</v>
      </c>
      <c r="AV248" s="13" t="s">
        <v>129</v>
      </c>
      <c r="AW248" s="13" t="s">
        <v>26</v>
      </c>
      <c r="AX248" s="13" t="s">
        <v>71</v>
      </c>
      <c r="AY248" s="156" t="s">
        <v>122</v>
      </c>
    </row>
    <row r="249" spans="2:65" s="13" customFormat="1">
      <c r="B249" s="155"/>
      <c r="D249" s="150" t="s">
        <v>131</v>
      </c>
      <c r="E249" s="156" t="s">
        <v>1</v>
      </c>
      <c r="F249" s="157" t="s">
        <v>239</v>
      </c>
      <c r="H249" s="158">
        <v>47.792999999999999</v>
      </c>
      <c r="L249" s="155"/>
      <c r="M249" s="159"/>
      <c r="T249" s="160"/>
      <c r="AT249" s="156" t="s">
        <v>131</v>
      </c>
      <c r="AU249" s="156" t="s">
        <v>129</v>
      </c>
      <c r="AV249" s="13" t="s">
        <v>129</v>
      </c>
      <c r="AW249" s="13" t="s">
        <v>26</v>
      </c>
      <c r="AX249" s="13" t="s">
        <v>71</v>
      </c>
      <c r="AY249" s="156" t="s">
        <v>122</v>
      </c>
    </row>
    <row r="250" spans="2:65" s="14" customFormat="1">
      <c r="B250" s="161"/>
      <c r="D250" s="150" t="s">
        <v>131</v>
      </c>
      <c r="E250" s="162" t="s">
        <v>1</v>
      </c>
      <c r="F250" s="163" t="s">
        <v>136</v>
      </c>
      <c r="H250" s="164">
        <v>174.79599999999999</v>
      </c>
      <c r="L250" s="161"/>
      <c r="M250" s="165"/>
      <c r="T250" s="166"/>
      <c r="AT250" s="162" t="s">
        <v>131</v>
      </c>
      <c r="AU250" s="162" t="s">
        <v>129</v>
      </c>
      <c r="AV250" s="14" t="s">
        <v>128</v>
      </c>
      <c r="AW250" s="14" t="s">
        <v>26</v>
      </c>
      <c r="AX250" s="14" t="s">
        <v>76</v>
      </c>
      <c r="AY250" s="162" t="s">
        <v>122</v>
      </c>
    </row>
    <row r="251" spans="2:65" s="11" customFormat="1" ht="22.9" customHeight="1">
      <c r="B251" s="125"/>
      <c r="D251" s="126" t="s">
        <v>70</v>
      </c>
      <c r="E251" s="134" t="s">
        <v>375</v>
      </c>
      <c r="F251" s="134" t="s">
        <v>376</v>
      </c>
      <c r="J251" s="135">
        <f>BK251</f>
        <v>0</v>
      </c>
      <c r="L251" s="125"/>
      <c r="M251" s="129"/>
      <c r="P251" s="130">
        <f>SUM(P252:P253)</f>
        <v>2.8271508000000001</v>
      </c>
      <c r="R251" s="130">
        <f>SUM(R252:R253)</f>
        <v>4.1813999999999997E-2</v>
      </c>
      <c r="T251" s="131">
        <f>SUM(T252:T253)</f>
        <v>3.8640000000000001E-2</v>
      </c>
      <c r="AR251" s="126" t="s">
        <v>129</v>
      </c>
      <c r="AT251" s="132" t="s">
        <v>70</v>
      </c>
      <c r="AU251" s="132" t="s">
        <v>76</v>
      </c>
      <c r="AY251" s="126" t="s">
        <v>122</v>
      </c>
      <c r="BK251" s="133">
        <f>SUM(BK252:BK253)</f>
        <v>0</v>
      </c>
    </row>
    <row r="252" spans="2:65" s="1" customFormat="1" ht="37.9" customHeight="1">
      <c r="B252" s="136"/>
      <c r="C252" s="137" t="s">
        <v>377</v>
      </c>
      <c r="D252" s="137" t="s">
        <v>124</v>
      </c>
      <c r="E252" s="138" t="s">
        <v>378</v>
      </c>
      <c r="F252" s="139" t="s">
        <v>379</v>
      </c>
      <c r="G252" s="140" t="s">
        <v>165</v>
      </c>
      <c r="H252" s="141">
        <v>2.76</v>
      </c>
      <c r="I252" s="142"/>
      <c r="J252" s="142">
        <f>ROUND(I252*H252,2)</f>
        <v>0</v>
      </c>
      <c r="K252" s="143"/>
      <c r="L252" s="30"/>
      <c r="M252" s="144" t="s">
        <v>1</v>
      </c>
      <c r="N252" s="115" t="s">
        <v>37</v>
      </c>
      <c r="O252" s="145">
        <v>0.74033000000000004</v>
      </c>
      <c r="P252" s="145">
        <f>O252*H252</f>
        <v>2.0433108</v>
      </c>
      <c r="Q252" s="145">
        <v>1.515E-2</v>
      </c>
      <c r="R252" s="145">
        <f>Q252*H252</f>
        <v>4.1813999999999997E-2</v>
      </c>
      <c r="S252" s="145">
        <v>0</v>
      </c>
      <c r="T252" s="146">
        <f>S252*H252</f>
        <v>0</v>
      </c>
      <c r="AR252" s="147" t="s">
        <v>143</v>
      </c>
      <c r="AT252" s="147" t="s">
        <v>124</v>
      </c>
      <c r="AU252" s="147" t="s">
        <v>129</v>
      </c>
      <c r="AY252" s="16" t="s">
        <v>122</v>
      </c>
      <c r="BE252" s="148">
        <f>IF(N252="základná",J252,0)</f>
        <v>0</v>
      </c>
      <c r="BF252" s="148">
        <f>IF(N252="znížená",J252,0)</f>
        <v>0</v>
      </c>
      <c r="BG252" s="148">
        <f>IF(N252="zákl. prenesená",J252,0)</f>
        <v>0</v>
      </c>
      <c r="BH252" s="148">
        <f>IF(N252="zníž. prenesená",J252,0)</f>
        <v>0</v>
      </c>
      <c r="BI252" s="148">
        <f>IF(N252="nulová",J252,0)</f>
        <v>0</v>
      </c>
      <c r="BJ252" s="16" t="s">
        <v>129</v>
      </c>
      <c r="BK252" s="148">
        <f>ROUND(I252*H252,2)</f>
        <v>0</v>
      </c>
      <c r="BL252" s="16" t="s">
        <v>143</v>
      </c>
      <c r="BM252" s="147" t="s">
        <v>380</v>
      </c>
    </row>
    <row r="253" spans="2:65" s="1" customFormat="1" ht="24.2" customHeight="1">
      <c r="B253" s="136"/>
      <c r="C253" s="137" t="s">
        <v>381</v>
      </c>
      <c r="D253" s="137" t="s">
        <v>124</v>
      </c>
      <c r="E253" s="138" t="s">
        <v>382</v>
      </c>
      <c r="F253" s="139" t="s">
        <v>383</v>
      </c>
      <c r="G253" s="140" t="s">
        <v>165</v>
      </c>
      <c r="H253" s="141">
        <v>2.76</v>
      </c>
      <c r="I253" s="142"/>
      <c r="J253" s="142">
        <f>ROUND(I253*H253,2)</f>
        <v>0</v>
      </c>
      <c r="K253" s="143"/>
      <c r="L253" s="30"/>
      <c r="M253" s="144" t="s">
        <v>1</v>
      </c>
      <c r="N253" s="115" t="s">
        <v>37</v>
      </c>
      <c r="O253" s="145">
        <v>0.28399999999999997</v>
      </c>
      <c r="P253" s="145">
        <f>O253*H253</f>
        <v>0.78383999999999987</v>
      </c>
      <c r="Q253" s="145">
        <v>0</v>
      </c>
      <c r="R253" s="145">
        <f>Q253*H253</f>
        <v>0</v>
      </c>
      <c r="S253" s="145">
        <v>1.4E-2</v>
      </c>
      <c r="T253" s="146">
        <f>S253*H253</f>
        <v>3.8640000000000001E-2</v>
      </c>
      <c r="AR253" s="147" t="s">
        <v>143</v>
      </c>
      <c r="AT253" s="147" t="s">
        <v>124</v>
      </c>
      <c r="AU253" s="147" t="s">
        <v>129</v>
      </c>
      <c r="AY253" s="16" t="s">
        <v>122</v>
      </c>
      <c r="BE253" s="148">
        <f>IF(N253="základná",J253,0)</f>
        <v>0</v>
      </c>
      <c r="BF253" s="148">
        <f>IF(N253="znížená",J253,0)</f>
        <v>0</v>
      </c>
      <c r="BG253" s="148">
        <f>IF(N253="zákl. prenesená",J253,0)</f>
        <v>0</v>
      </c>
      <c r="BH253" s="148">
        <f>IF(N253="zníž. prenesená",J253,0)</f>
        <v>0</v>
      </c>
      <c r="BI253" s="148">
        <f>IF(N253="nulová",J253,0)</f>
        <v>0</v>
      </c>
      <c r="BJ253" s="16" t="s">
        <v>129</v>
      </c>
      <c r="BK253" s="148">
        <f>ROUND(I253*H253,2)</f>
        <v>0</v>
      </c>
      <c r="BL253" s="16" t="s">
        <v>143</v>
      </c>
      <c r="BM253" s="147" t="s">
        <v>384</v>
      </c>
    </row>
    <row r="254" spans="2:65" s="11" customFormat="1" ht="25.9" customHeight="1">
      <c r="B254" s="125"/>
      <c r="D254" s="126" t="s">
        <v>70</v>
      </c>
      <c r="E254" s="127" t="s">
        <v>385</v>
      </c>
      <c r="F254" s="127" t="s">
        <v>386</v>
      </c>
      <c r="J254" s="128">
        <f>BK254</f>
        <v>0</v>
      </c>
      <c r="L254" s="125"/>
      <c r="M254" s="129"/>
      <c r="P254" s="130">
        <f>P255</f>
        <v>95.4</v>
      </c>
      <c r="R254" s="130">
        <f>R255</f>
        <v>0</v>
      </c>
      <c r="T254" s="131">
        <f>T255</f>
        <v>0</v>
      </c>
      <c r="AR254" s="126" t="s">
        <v>128</v>
      </c>
      <c r="AT254" s="132" t="s">
        <v>70</v>
      </c>
      <c r="AU254" s="132" t="s">
        <v>71</v>
      </c>
      <c r="AY254" s="126" t="s">
        <v>122</v>
      </c>
      <c r="BK254" s="133">
        <f>BK255</f>
        <v>0</v>
      </c>
    </row>
    <row r="255" spans="2:65" s="1" customFormat="1" ht="44.25" customHeight="1">
      <c r="B255" s="136"/>
      <c r="C255" s="137" t="s">
        <v>387</v>
      </c>
      <c r="D255" s="137" t="s">
        <v>124</v>
      </c>
      <c r="E255" s="138" t="s">
        <v>388</v>
      </c>
      <c r="F255" s="139" t="s">
        <v>389</v>
      </c>
      <c r="G255" s="140" t="s">
        <v>390</v>
      </c>
      <c r="H255" s="141">
        <v>90</v>
      </c>
      <c r="I255" s="142"/>
      <c r="J255" s="142">
        <f>ROUND(I255*H255,2)</f>
        <v>0</v>
      </c>
      <c r="K255" s="143"/>
      <c r="L255" s="30"/>
      <c r="M255" s="177" t="s">
        <v>1</v>
      </c>
      <c r="N255" s="178" t="s">
        <v>37</v>
      </c>
      <c r="O255" s="179">
        <v>1.06</v>
      </c>
      <c r="P255" s="179">
        <f>O255*H255</f>
        <v>95.4</v>
      </c>
      <c r="Q255" s="179">
        <v>0</v>
      </c>
      <c r="R255" s="179">
        <f>Q255*H255</f>
        <v>0</v>
      </c>
      <c r="S255" s="179">
        <v>0</v>
      </c>
      <c r="T255" s="180">
        <f>S255*H255</f>
        <v>0</v>
      </c>
      <c r="AR255" s="147" t="s">
        <v>391</v>
      </c>
      <c r="AT255" s="147" t="s">
        <v>124</v>
      </c>
      <c r="AU255" s="147" t="s">
        <v>76</v>
      </c>
      <c r="AY255" s="16" t="s">
        <v>122</v>
      </c>
      <c r="BE255" s="148">
        <f>IF(N255="základná",J255,0)</f>
        <v>0</v>
      </c>
      <c r="BF255" s="148">
        <f>IF(N255="znížená",J255,0)</f>
        <v>0</v>
      </c>
      <c r="BG255" s="148">
        <f>IF(N255="zákl. prenesená",J255,0)</f>
        <v>0</v>
      </c>
      <c r="BH255" s="148">
        <f>IF(N255="zníž. prenesená",J255,0)</f>
        <v>0</v>
      </c>
      <c r="BI255" s="148">
        <f>IF(N255="nulová",J255,0)</f>
        <v>0</v>
      </c>
      <c r="BJ255" s="16" t="s">
        <v>129</v>
      </c>
      <c r="BK255" s="148">
        <f>ROUND(I255*H255,2)</f>
        <v>0</v>
      </c>
      <c r="BL255" s="16" t="s">
        <v>391</v>
      </c>
      <c r="BM255" s="147" t="s">
        <v>392</v>
      </c>
    </row>
    <row r="256" spans="2:65" s="1" customFormat="1" ht="6.95" customHeight="1">
      <c r="B256" s="45"/>
      <c r="C256" s="46"/>
      <c r="D256" s="46"/>
      <c r="E256" s="46"/>
      <c r="F256" s="46"/>
      <c r="G256" s="46"/>
      <c r="H256" s="46"/>
      <c r="I256" s="46"/>
      <c r="J256" s="46"/>
      <c r="K256" s="46"/>
      <c r="L256" s="30"/>
    </row>
  </sheetData>
  <autoFilter ref="C132:K255" xr:uid="{00000000-0009-0000-0000-000001000000}"/>
  <mergeCells count="5">
    <mergeCell ref="E7:H7"/>
    <mergeCell ref="E25:H25"/>
    <mergeCell ref="E85:H85"/>
    <mergeCell ref="E125:H125"/>
    <mergeCell ref="L2:V2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934 - Krematórium</vt:lpstr>
      <vt:lpstr>'934 - Krematórium'!Názvy_tlače</vt:lpstr>
      <vt:lpstr>'Rekapitulácia stavby'!Názvy_tlače</vt:lpstr>
      <vt:lpstr>'934 - Krematórium'!Oblasť_tlače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DESKTOP-C4BK65L\Admin</dc:creator>
  <cp:lastModifiedBy>Lukas Beno</cp:lastModifiedBy>
  <dcterms:created xsi:type="dcterms:W3CDTF">2023-11-20T21:10:48Z</dcterms:created>
  <dcterms:modified xsi:type="dcterms:W3CDTF">2024-02-23T12:53:55Z</dcterms:modified>
</cp:coreProperties>
</file>