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Projekty\Projekty\Projekty  -2019\Výmena umelého trávnika I. ZŠ - PODPORA ŠPORTU\verejné obstaranie\PHZ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ZATKOVA-09-2019 - Výmena ..." sheetId="2" r:id="rId2"/>
  </sheets>
  <definedNames>
    <definedName name="_xlnm._FilterDatabase" localSheetId="1" hidden="1">'ZATKOVA-09-2019 - Výmena ...'!$C$120:$L$135</definedName>
    <definedName name="_xlnm.Print_Titles" localSheetId="0">'Rekapitulácia stavby'!$92:$92</definedName>
    <definedName name="_xlnm.Print_Titles" localSheetId="1">'ZATKOVA-09-2019 - Výmena ...'!$120:$120</definedName>
    <definedName name="_xlnm.Print_Area" localSheetId="0">'Rekapitulácia stavby'!$D$4:$AO$76,'Rekapitulácia stavby'!$C$82:$AQ$96</definedName>
    <definedName name="_xlnm.Print_Area" localSheetId="1">'ZATKOVA-09-2019 - Výmena ...'!$C$4:$K$76,'ZATKOVA-09-2019 - Výmena ...'!$C$110:$L$135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35" i="2"/>
  <c r="BH135" i="2"/>
  <c r="BG135" i="2"/>
  <c r="BE135" i="2"/>
  <c r="R135" i="2"/>
  <c r="R134" i="2" s="1"/>
  <c r="J99" i="2" s="1"/>
  <c r="Q135" i="2"/>
  <c r="Q134" i="2" s="1"/>
  <c r="I99" i="2" s="1"/>
  <c r="X135" i="2"/>
  <c r="X134" i="2" s="1"/>
  <c r="V135" i="2"/>
  <c r="V134" i="2" s="1"/>
  <c r="T135" i="2"/>
  <c r="T134" i="2" s="1"/>
  <c r="P135" i="2"/>
  <c r="BK135" i="2" s="1"/>
  <c r="BK134" i="2" s="1"/>
  <c r="K134" i="2" s="1"/>
  <c r="K99" i="2" s="1"/>
  <c r="K135" i="2"/>
  <c r="BF135" i="2" s="1"/>
  <c r="BI133" i="2"/>
  <c r="BH133" i="2"/>
  <c r="BG133" i="2"/>
  <c r="BE133" i="2"/>
  <c r="R133" i="2"/>
  <c r="Q133" i="2"/>
  <c r="X133" i="2"/>
  <c r="V133" i="2"/>
  <c r="T133" i="2"/>
  <c r="P133" i="2"/>
  <c r="BK133" i="2" s="1"/>
  <c r="K133" i="2"/>
  <c r="BF133" i="2" s="1"/>
  <c r="BI132" i="2"/>
  <c r="BH132" i="2"/>
  <c r="BG132" i="2"/>
  <c r="BE132" i="2"/>
  <c r="R132" i="2"/>
  <c r="Q132" i="2"/>
  <c r="Q131" i="2" s="1"/>
  <c r="I98" i="2" s="1"/>
  <c r="X132" i="2"/>
  <c r="X131" i="2" s="1"/>
  <c r="V132" i="2"/>
  <c r="V131" i="2" s="1"/>
  <c r="T132" i="2"/>
  <c r="T131" i="2" s="1"/>
  <c r="P132" i="2"/>
  <c r="BK132" i="2" s="1"/>
  <c r="BK131" i="2" s="1"/>
  <c r="K131" i="2" s="1"/>
  <c r="K98" i="2" s="1"/>
  <c r="K132" i="2"/>
  <c r="BF132" i="2" s="1"/>
  <c r="BI130" i="2"/>
  <c r="BH130" i="2"/>
  <c r="BG130" i="2"/>
  <c r="BE130" i="2"/>
  <c r="R130" i="2"/>
  <c r="Q130" i="2"/>
  <c r="X130" i="2"/>
  <c r="V130" i="2"/>
  <c r="T130" i="2"/>
  <c r="P130" i="2"/>
  <c r="BK130" i="2" s="1"/>
  <c r="BI129" i="2"/>
  <c r="BH129" i="2"/>
  <c r="BG129" i="2"/>
  <c r="BE129" i="2"/>
  <c r="R129" i="2"/>
  <c r="Q129" i="2"/>
  <c r="X129" i="2"/>
  <c r="V129" i="2"/>
  <c r="T129" i="2"/>
  <c r="P129" i="2"/>
  <c r="BK129" i="2" s="1"/>
  <c r="K129" i="2"/>
  <c r="BF129" i="2" s="1"/>
  <c r="BI128" i="2"/>
  <c r="BH128" i="2"/>
  <c r="BG128" i="2"/>
  <c r="BE128" i="2"/>
  <c r="R128" i="2"/>
  <c r="Q128" i="2"/>
  <c r="X128" i="2"/>
  <c r="V128" i="2"/>
  <c r="T128" i="2"/>
  <c r="P128" i="2"/>
  <c r="BK128" i="2" s="1"/>
  <c r="K128" i="2"/>
  <c r="BF128" i="2" s="1"/>
  <c r="BI127" i="2"/>
  <c r="BH127" i="2"/>
  <c r="BG127" i="2"/>
  <c r="BE127" i="2"/>
  <c r="R127" i="2"/>
  <c r="Q127" i="2"/>
  <c r="X127" i="2"/>
  <c r="V127" i="2"/>
  <c r="T127" i="2"/>
  <c r="P127" i="2"/>
  <c r="BK127" i="2" s="1"/>
  <c r="K127" i="2"/>
  <c r="BF127" i="2" s="1"/>
  <c r="BI126" i="2"/>
  <c r="BH126" i="2"/>
  <c r="BG126" i="2"/>
  <c r="BE126" i="2"/>
  <c r="R126" i="2"/>
  <c r="R125" i="2"/>
  <c r="Q126" i="2"/>
  <c r="X126" i="2"/>
  <c r="X125" i="2"/>
  <c r="V126" i="2"/>
  <c r="V125" i="2"/>
  <c r="T126" i="2"/>
  <c r="T125" i="2"/>
  <c r="P126" i="2"/>
  <c r="BK126" i="2" s="1"/>
  <c r="K126" i="2"/>
  <c r="BF126" i="2" s="1"/>
  <c r="J97" i="2"/>
  <c r="BI124" i="2"/>
  <c r="BH124" i="2"/>
  <c r="BG124" i="2"/>
  <c r="BE124" i="2"/>
  <c r="R124" i="2"/>
  <c r="R123" i="2" s="1"/>
  <c r="Q124" i="2"/>
  <c r="Q123" i="2"/>
  <c r="X124" i="2"/>
  <c r="X123" i="2" s="1"/>
  <c r="X122" i="2" s="1"/>
  <c r="X121" i="2" s="1"/>
  <c r="V124" i="2"/>
  <c r="V123" i="2" s="1"/>
  <c r="V122" i="2" s="1"/>
  <c r="V121" i="2" s="1"/>
  <c r="T124" i="2"/>
  <c r="T123" i="2" s="1"/>
  <c r="T122" i="2" s="1"/>
  <c r="T121" i="2" s="1"/>
  <c r="AW95" i="1" s="1"/>
  <c r="AW94" i="1" s="1"/>
  <c r="P124" i="2"/>
  <c r="BK124" i="2"/>
  <c r="BK123" i="2" s="1"/>
  <c r="K124" i="2"/>
  <c r="BF124" i="2" s="1"/>
  <c r="I96" i="2"/>
  <c r="F117" i="2"/>
  <c r="F115" i="2"/>
  <c r="E113" i="2"/>
  <c r="K31" i="2"/>
  <c r="F89" i="2"/>
  <c r="F87" i="2"/>
  <c r="E85" i="2"/>
  <c r="J22" i="2"/>
  <c r="E22" i="2"/>
  <c r="J118" i="2"/>
  <c r="J90" i="2"/>
  <c r="J21" i="2"/>
  <c r="J19" i="2"/>
  <c r="E19" i="2"/>
  <c r="J117" i="2" s="1"/>
  <c r="J18" i="2"/>
  <c r="J16" i="2"/>
  <c r="E16" i="2"/>
  <c r="F118" i="2"/>
  <c r="F90" i="2"/>
  <c r="J15" i="2"/>
  <c r="J10" i="2"/>
  <c r="J115" i="2"/>
  <c r="J87" i="2"/>
  <c r="AU94" i="1"/>
  <c r="L90" i="1"/>
  <c r="AM90" i="1"/>
  <c r="AM89" i="1"/>
  <c r="L89" i="1"/>
  <c r="AM87" i="1"/>
  <c r="L87" i="1"/>
  <c r="L85" i="1"/>
  <c r="L84" i="1"/>
  <c r="F37" i="2" l="1"/>
  <c r="BD95" i="1" s="1"/>
  <c r="BD94" i="1" s="1"/>
  <c r="F39" i="2"/>
  <c r="BF95" i="1" s="1"/>
  <c r="BF94" i="1" s="1"/>
  <c r="W33" i="1" s="1"/>
  <c r="R131" i="2"/>
  <c r="J98" i="2" s="1"/>
  <c r="F35" i="2"/>
  <c r="BB95" i="1" s="1"/>
  <c r="BB94" i="1" s="1"/>
  <c r="W29" i="1" s="1"/>
  <c r="Q125" i="2"/>
  <c r="I97" i="2" s="1"/>
  <c r="F38" i="2"/>
  <c r="BE95" i="1" s="1"/>
  <c r="BE94" i="1" s="1"/>
  <c r="W32" i="1" s="1"/>
  <c r="K130" i="2"/>
  <c r="BF130" i="2" s="1"/>
  <c r="AX94" i="1"/>
  <c r="AK29" i="1" s="1"/>
  <c r="K36" i="2"/>
  <c r="AY95" i="1" s="1"/>
  <c r="F36" i="2"/>
  <c r="BC95" i="1" s="1"/>
  <c r="BC94" i="1" s="1"/>
  <c r="W30" i="1" s="1"/>
  <c r="BK125" i="2"/>
  <c r="K125" i="2" s="1"/>
  <c r="K97" i="2" s="1"/>
  <c r="K35" i="2"/>
  <c r="AX95" i="1" s="1"/>
  <c r="AV95" i="1" s="1"/>
  <c r="Q122" i="2"/>
  <c r="I95" i="2" s="1"/>
  <c r="W31" i="1"/>
  <c r="AZ94" i="1"/>
  <c r="J89" i="2"/>
  <c r="K123" i="2"/>
  <c r="K96" i="2" s="1"/>
  <c r="Q121" i="2"/>
  <c r="I94" i="2" s="1"/>
  <c r="K29" i="2" s="1"/>
  <c r="AS95" i="1" s="1"/>
  <c r="AS94" i="1" s="1"/>
  <c r="J96" i="2"/>
  <c r="R122" i="2"/>
  <c r="AY94" i="1" l="1"/>
  <c r="AK30" i="1" s="1"/>
  <c r="BA94" i="1"/>
  <c r="BK122" i="2"/>
  <c r="R121" i="2"/>
  <c r="J94" i="2" s="1"/>
  <c r="K30" i="2" s="1"/>
  <c r="AT95" i="1" s="1"/>
  <c r="AT94" i="1" s="1"/>
  <c r="J95" i="2"/>
  <c r="AV94" i="1" l="1"/>
  <c r="BK121" i="2"/>
  <c r="K121" i="2" s="1"/>
  <c r="K94" i="2" s="1"/>
  <c r="K122" i="2"/>
  <c r="K95" i="2" s="1"/>
  <c r="K28" i="2" l="1"/>
  <c r="K32" i="2" s="1"/>
  <c r="K104" i="2"/>
  <c r="K41" i="2" l="1"/>
  <c r="AG95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<sst xmlns="http://schemas.openxmlformats.org/spreadsheetml/2006/main" count="426" uniqueCount="174">
  <si>
    <t>Export Komplet</t>
  </si>
  <si>
    <t/>
  </si>
  <si>
    <t>2.0</t>
  </si>
  <si>
    <t>False</t>
  </si>
  <si>
    <t>True</t>
  </si>
  <si>
    <t>{815e4936-ca6d-4c21-a3fd-12062b9b72f9}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</si>
  <si>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</si>
  <si>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</si>
  <si>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</si>
  <si>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</si>
  <si>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</si>
  <si>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</si>
  <si>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ZATKOVA/09/2019</t>
  </si>
  <si>
    <t>Stavba:</t>
  </si>
  <si>
    <t>Výmena umelého trávnika na multifunkčnom ihrisku v Žiari nad Hronom</t>
  </si>
  <si>
    <t>JKSO:</t>
  </si>
  <si>
    <t>KS:</t>
  </si>
  <si>
    <t>Miesto:</t>
  </si>
  <si>
    <t>Žiar nad Hronom</t>
  </si>
  <si>
    <t>Dátum:</t>
  </si>
  <si>
    <t>26. 9. 2019</t>
  </si>
  <si>
    <t>Objednávateľ:</t>
  </si>
  <si>
    <t>IČO:</t>
  </si>
  <si>
    <t>0031125</t>
  </si>
  <si>
    <t>Mesto Žiar nad Hronom - p.Zaťková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</si>
  <si>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</si>
  <si>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</si>
  <si>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</si>
  <si>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</si>
  <si>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</si>
  <si>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</si>
  <si>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</si>
  <si>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</si>
  <si>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</si>
  <si>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</si>
  <si>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</si>
  <si>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</si>
  <si>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</si>
  <si>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</si>
  <si>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</si>
  <si>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</si>
  <si>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</si>
  <si>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</si>
  <si>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</si>
  <si>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</si>
  <si>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</si>
  <si>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</si>
  <si>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</si>
  <si>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</si>
  <si>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</si>
  <si>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</si>
  <si>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</si>
  <si>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</si>
  <si>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</si>
  <si>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</si>
  <si>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</si>
  <si>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</si>
  <si>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</si>
  <si>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</si>
  <si>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</si>
  <si>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</si>
  <si>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</si>
  <si>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</si>
  <si>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</si>
  <si>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</si>
  <si>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</si>
  <si>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</si>
  <si>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</si>
  <si>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</si>
  <si>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</si>
  <si>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</si>
  <si>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</si>
  <si>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</si>
  <si>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</si>
  <si>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</si>
  <si>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</si>
  <si>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</si>
  <si>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</si>
  <si>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</si>
  <si>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</si>
  <si>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</si>
  <si>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</si>
  <si>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</si>
  <si>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</si>
  <si>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</si>
  <si>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</si>
  <si>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</si>
  <si>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</si>
  <si>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</si>
  <si>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</si>
  <si>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</si>
  <si>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</si>
  <si>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</si>
  <si>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</si>
  <si>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</si>
  <si>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</si>
  <si>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</si>
  <si>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99 - Presun hmôt HSV</t>
  </si>
  <si>
    <t>VRN - Vedľajšie rozpočtové náklady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</si>
  <si>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</si>
  <si>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</si>
  <si>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</si>
  <si>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</si>
  <si>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</si>
  <si>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</si>
  <si>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</si>
  <si>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</si>
  <si>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</si>
  <si>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</si>
  <si>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</si>
  <si>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</si>
  <si>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</si>
  <si>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</si>
  <si>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</si>
  <si>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</si>
  <si>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</si>
  <si>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</si>
  <si>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</si>
  <si>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</si>
  <si>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</si>
  <si>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</si>
  <si>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13</t>
  </si>
  <si>
    <t>K</t>
  </si>
  <si>
    <t>171209002</t>
  </si>
  <si>
    <t>Poplatok za skladovanie -  (17 05) ostatné stavebné odpady ( umelá tráva, piesok)</t>
  </si>
  <si>
    <t>t</t>
  </si>
  <si>
    <t>CS CENEKON 2019 02</t>
  </si>
  <si>
    <t>4</t>
  </si>
  <si>
    <t>2</t>
  </si>
  <si>
    <t>1057494801</t>
  </si>
  <si>
    <t>5</t>
  </si>
  <si>
    <t>Komunikácie</t>
  </si>
  <si>
    <t>589100006</t>
  </si>
  <si>
    <t>Položenie umelej trávy na viacúčelové povrchy- komplet s podlepením vrátane položenia čiar a zapracovanie piesku do trávnika</t>
  </si>
  <si>
    <t>m2</t>
  </si>
  <si>
    <t>1957192102</t>
  </si>
  <si>
    <t>3</t>
  </si>
  <si>
    <t>M</t>
  </si>
  <si>
    <t>284170005200</t>
  </si>
  <si>
    <t>Umelá tráva viacúčelová kombinácia monofil + curly,výška vlasu 20 mm ± 2 mm, Dtex 8800, hustota vpichu 27 297/m2, výplň - kremičitý piesok 27 kg/m2, vrátane dodávky čiar</t>
  </si>
  <si>
    <t>8</t>
  </si>
  <si>
    <t>-1095774659</t>
  </si>
  <si>
    <t>7</t>
  </si>
  <si>
    <t>284170007200</t>
  </si>
  <si>
    <t>Podlepovacia páska pre umelú trávu 40 mm, PP + PE, PP - 120 g, PE - 50 g, MARO</t>
  </si>
  <si>
    <t>m</t>
  </si>
  <si>
    <t>835230113</t>
  </si>
  <si>
    <t>247440001900</t>
  </si>
  <si>
    <t>Lepidlo disperzné vodivé UZIN KE 2000 SL pre vodivé elastické umelohmotné podlahoviny</t>
  </si>
  <si>
    <t>kg</t>
  </si>
  <si>
    <t>301569343</t>
  </si>
  <si>
    <t>9</t>
  </si>
  <si>
    <t>581530000900</t>
  </si>
  <si>
    <t>Piesok kremičitý QS 98, frakcia 0,1-0,2 mm, balenie 25kg 17 ton</t>
  </si>
  <si>
    <t>bal</t>
  </si>
  <si>
    <t>939062747</t>
  </si>
  <si>
    <t>99</t>
  </si>
  <si>
    <t>Presun hmôt HSV</t>
  </si>
  <si>
    <t>10</t>
  </si>
  <si>
    <t>998222012</t>
  </si>
  <si>
    <t>Presun hmôt - doprava umelej trávy a piesku</t>
  </si>
  <si>
    <t>-249191718</t>
  </si>
  <si>
    <t>11</t>
  </si>
  <si>
    <t>998222199</t>
  </si>
  <si>
    <t>Príplatok za zväčšený presun (8233.8235) na spevnených plochách  za každých ďalších aj začatých 1000 m</t>
  </si>
  <si>
    <t>529161446</t>
  </si>
  <si>
    <t>VRN</t>
  </si>
  <si>
    <t>Vedľajšie rozpočtové náklady</t>
  </si>
  <si>
    <t>12</t>
  </si>
  <si>
    <t>000500022</t>
  </si>
  <si>
    <t>Príprava staveniska -  odstranenie pôvodného umelého trávnika s odvozom na skládku do 5 km.</t>
  </si>
  <si>
    <t>1024</t>
  </si>
  <si>
    <t>-970232667</t>
  </si>
  <si>
    <t>Výmena umelého trávnika na multifunkčnom ihrisku v Žiari nad Hronom - 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</si>
</sst>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7" fontId="28" fillId="0" borderId="12" xfId="0" applyNumberFormat="1" applyFont="1" applyBorder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866775</xdr:colOff>
      <xdr:row>49</xdr:row>
      <xdr:rowOff>161925</xdr:rowOff>
    </xdr:from>
    <xdr:to>
      <xdr:col>11</xdr:col>
      <xdr:colOff>533400</xdr:colOff>
      <xdr:row>57</xdr:row>
      <xdr:rowOff>19050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xmlns="" id="{80D51A6C-EE16-4204-AF98-EB810754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8210550"/>
          <a:ext cx="19716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180" t="s">
        <v>6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7</v>
      </c>
    </row>
    <row r="5" spans="1:74" s="1" customFormat="1" ht="12" customHeight="1">
      <c r="B5" s="17"/>
      <c r="D5" s="20" t="s">
        <v>11</v>
      </c>
      <c r="K5" s="177" t="s">
        <v>12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7"/>
      <c r="BS5" s="14" t="s">
        <v>7</v>
      </c>
    </row>
    <row r="6" spans="1:74" s="1" customFormat="1" ht="36.950000000000003" customHeight="1">
      <c r="B6" s="17"/>
      <c r="D6" s="22" t="s">
        <v>13</v>
      </c>
      <c r="K6" s="179" t="s">
        <v>14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7"/>
      <c r="BS6" s="14" t="s">
        <v>7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7</v>
      </c>
    </row>
    <row r="9" spans="1:74" s="1" customFormat="1" ht="14.45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7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7</v>
      </c>
    </row>
    <row r="12" spans="1:74" s="1" customFormat="1" ht="6.95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7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4</v>
      </c>
    </row>
    <row r="18" spans="1:71" s="1" customFormat="1" ht="6.95" customHeight="1">
      <c r="B18" s="17"/>
      <c r="AR18" s="17"/>
      <c r="BS18" s="14" t="s">
        <v>30</v>
      </c>
    </row>
    <row r="19" spans="1:71" s="1" customFormat="1" ht="12" customHeight="1">
      <c r="B19" s="17"/>
      <c r="D19" s="23" t="s">
        <v>31</v>
      </c>
      <c r="AK19" s="23" t="s">
        <v>22</v>
      </c>
      <c r="AN19" s="21" t="s">
        <v>1</v>
      </c>
      <c r="AR19" s="17"/>
      <c r="BS19" s="14" t="s">
        <v>30</v>
      </c>
    </row>
    <row r="20" spans="1:71" s="1" customFormat="1" ht="18.399999999999999" customHeight="1">
      <c r="B20" s="17"/>
      <c r="E20" s="21" t="s">
        <v>28</v>
      </c>
      <c r="AK20" s="23" t="s">
        <v>25</v>
      </c>
      <c r="AN20" s="21" t="s">
        <v>1</v>
      </c>
      <c r="AR20" s="17"/>
      <c r="BS20" s="14" t="s">
        <v>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32</v>
      </c>
      <c r="AR22" s="17"/>
    </row>
    <row r="23" spans="1:71" s="1" customFormat="1" ht="16.5" customHeight="1">
      <c r="B23" s="17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2">
        <f>ROUND(AG94,2)</f>
        <v>0</v>
      </c>
      <c r="AL26" s="183"/>
      <c r="AM26" s="183"/>
      <c r="AN26" s="183"/>
      <c r="AO26" s="183"/>
      <c r="AP26" s="26"/>
      <c r="AQ26" s="26"/>
      <c r="AR26" s="27"/>
      <c r="BG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G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6" t="s">
        <v>34</v>
      </c>
      <c r="M28" s="176"/>
      <c r="N28" s="176"/>
      <c r="O28" s="176"/>
      <c r="P28" s="176"/>
      <c r="Q28" s="26"/>
      <c r="R28" s="26"/>
      <c r="S28" s="26"/>
      <c r="T28" s="26"/>
      <c r="U28" s="26"/>
      <c r="V28" s="2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F28" s="26"/>
      <c r="AG28" s="26"/>
      <c r="AH28" s="26"/>
      <c r="AI28" s="26"/>
      <c r="AJ28" s="26"/>
      <c r="AK28" s="176" t="s">
        <v>36</v>
      </c>
      <c r="AL28" s="176"/>
      <c r="AM28" s="176"/>
      <c r="AN28" s="176"/>
      <c r="AO28" s="176"/>
      <c r="AP28" s="26"/>
      <c r="AQ28" s="26"/>
      <c r="AR28" s="27"/>
      <c r="BG28" s="26"/>
    </row>
    <row r="29" spans="1:71" s="3" customFormat="1" ht="14.45" customHeight="1">
      <c r="B29" s="31"/>
      <c r="D29" s="23" t="s">
        <v>37</v>
      </c>
      <c r="F29" s="23" t="s">
        <v>38</v>
      </c>
      <c r="L29" s="175">
        <v>0.2</v>
      </c>
      <c r="M29" s="174"/>
      <c r="N29" s="174"/>
      <c r="O29" s="174"/>
      <c r="P29" s="174"/>
      <c r="W29" s="173">
        <f>ROUND(BB94, 2)</f>
        <v>0</v>
      </c>
      <c r="X29" s="174"/>
      <c r="Y29" s="174"/>
      <c r="Z29" s="174"/>
      <c r="AA29" s="174"/>
      <c r="AB29" s="174"/>
      <c r="AC29" s="174"/>
      <c r="AD29" s="174"/>
      <c r="AE29" s="174"/>
      <c r="AK29" s="173">
        <f>ROUND(AX94, 2)</f>
        <v>0</v>
      </c>
      <c r="AL29" s="174"/>
      <c r="AM29" s="174"/>
      <c r="AN29" s="174"/>
      <c r="AO29" s="174"/>
      <c r="AR29" s="31"/>
    </row>
    <row r="30" spans="1:71" s="3" customFormat="1" ht="14.45" customHeight="1">
      <c r="B30" s="31"/>
      <c r="F30" s="23" t="s">
        <v>39</v>
      </c>
      <c r="L30" s="175">
        <v>0.2</v>
      </c>
      <c r="M30" s="174"/>
      <c r="N30" s="174"/>
      <c r="O30" s="174"/>
      <c r="P30" s="174"/>
      <c r="W30" s="173">
        <f>ROUND(BC94, 2)</f>
        <v>0</v>
      </c>
      <c r="X30" s="174"/>
      <c r="Y30" s="174"/>
      <c r="Z30" s="174"/>
      <c r="AA30" s="174"/>
      <c r="AB30" s="174"/>
      <c r="AC30" s="174"/>
      <c r="AD30" s="174"/>
      <c r="AE30" s="174"/>
      <c r="AK30" s="173">
        <f>ROUND(AY94, 2)</f>
        <v>0</v>
      </c>
      <c r="AL30" s="174"/>
      <c r="AM30" s="174"/>
      <c r="AN30" s="174"/>
      <c r="AO30" s="174"/>
      <c r="AR30" s="31"/>
    </row>
    <row r="31" spans="1:71" s="3" customFormat="1" ht="14.45" hidden="1" customHeight="1">
      <c r="B31" s="31"/>
      <c r="F31" s="23" t="s">
        <v>40</v>
      </c>
      <c r="L31" s="175">
        <v>0.2</v>
      </c>
      <c r="M31" s="174"/>
      <c r="N31" s="174"/>
      <c r="O31" s="174"/>
      <c r="P31" s="174"/>
      <c r="W31" s="173">
        <f>ROUND(BD94, 2)</f>
        <v>0</v>
      </c>
      <c r="X31" s="174"/>
      <c r="Y31" s="174"/>
      <c r="Z31" s="174"/>
      <c r="AA31" s="174"/>
      <c r="AB31" s="174"/>
      <c r="AC31" s="174"/>
      <c r="AD31" s="174"/>
      <c r="AE31" s="174"/>
      <c r="AK31" s="173">
        <v>0</v>
      </c>
      <c r="AL31" s="174"/>
      <c r="AM31" s="174"/>
      <c r="AN31" s="174"/>
      <c r="AO31" s="174"/>
      <c r="AR31" s="31"/>
    </row>
    <row r="32" spans="1:71" s="3" customFormat="1" ht="14.45" hidden="1" customHeight="1">
      <c r="B32" s="31"/>
      <c r="F32" s="23" t="s">
        <v>41</v>
      </c>
      <c r="L32" s="175">
        <v>0.2</v>
      </c>
      <c r="M32" s="174"/>
      <c r="N32" s="174"/>
      <c r="O32" s="174"/>
      <c r="P32" s="174"/>
      <c r="W32" s="173">
        <f>ROUND(BE94, 2)</f>
        <v>0</v>
      </c>
      <c r="X32" s="174"/>
      <c r="Y32" s="174"/>
      <c r="Z32" s="174"/>
      <c r="AA32" s="174"/>
      <c r="AB32" s="174"/>
      <c r="AC32" s="174"/>
      <c r="AD32" s="174"/>
      <c r="AE32" s="174"/>
      <c r="AK32" s="173">
        <v>0</v>
      </c>
      <c r="AL32" s="174"/>
      <c r="AM32" s="174"/>
      <c r="AN32" s="174"/>
      <c r="AO32" s="174"/>
      <c r="AR32" s="31"/>
    </row>
    <row r="33" spans="1:59" s="3" customFormat="1" ht="14.45" hidden="1" customHeight="1">
      <c r="B33" s="31"/>
      <c r="F33" s="23" t="s">
        <v>42</v>
      </c>
      <c r="L33" s="175">
        <v>0</v>
      </c>
      <c r="M33" s="174"/>
      <c r="N33" s="174"/>
      <c r="O33" s="174"/>
      <c r="P33" s="174"/>
      <c r="W33" s="173">
        <f>ROUND(BF94, 2)</f>
        <v>0</v>
      </c>
      <c r="X33" s="174"/>
      <c r="Y33" s="174"/>
      <c r="Z33" s="174"/>
      <c r="AA33" s="174"/>
      <c r="AB33" s="174"/>
      <c r="AC33" s="174"/>
      <c r="AD33" s="174"/>
      <c r="AE33" s="174"/>
      <c r="AK33" s="173">
        <v>0</v>
      </c>
      <c r="AL33" s="174"/>
      <c r="AM33" s="174"/>
      <c r="AN33" s="174"/>
      <c r="AO33" s="174"/>
      <c r="AR33" s="31"/>
    </row>
    <row r="34" spans="1:59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G34" s="26"/>
    </row>
    <row r="35" spans="1:59" s="2" customFormat="1" ht="25.9" customHeight="1">
      <c r="A35" s="26"/>
      <c r="B35" s="27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69" t="s">
        <v>45</v>
      </c>
      <c r="Y35" s="170"/>
      <c r="Z35" s="170"/>
      <c r="AA35" s="170"/>
      <c r="AB35" s="170"/>
      <c r="AC35" s="34"/>
      <c r="AD35" s="34"/>
      <c r="AE35" s="34"/>
      <c r="AF35" s="34"/>
      <c r="AG35" s="34"/>
      <c r="AH35" s="34"/>
      <c r="AI35" s="34"/>
      <c r="AJ35" s="34"/>
      <c r="AK35" s="171">
        <f>SUM(AK26:AK33)</f>
        <v>0</v>
      </c>
      <c r="AL35" s="170"/>
      <c r="AM35" s="170"/>
      <c r="AN35" s="170"/>
      <c r="AO35" s="172"/>
      <c r="AP35" s="32"/>
      <c r="AQ35" s="32"/>
      <c r="AR35" s="27"/>
      <c r="BG35" s="26"/>
    </row>
    <row r="36" spans="1:59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G36" s="26"/>
    </row>
    <row r="37" spans="1:59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G37" s="26"/>
    </row>
    <row r="38" spans="1:59" s="1" customFormat="1" ht="14.45" customHeight="1">
      <c r="B38" s="17"/>
      <c r="AR38" s="17"/>
    </row>
    <row r="39" spans="1:59" s="1" customFormat="1" ht="14.45" customHeight="1">
      <c r="B39" s="17"/>
      <c r="AR39" s="17"/>
    </row>
    <row r="40" spans="1:59" s="1" customFormat="1" ht="14.45" customHeight="1">
      <c r="B40" s="17"/>
      <c r="AR40" s="17"/>
    </row>
    <row r="41" spans="1:59" s="1" customFormat="1" ht="14.45" customHeight="1">
      <c r="B41" s="17"/>
      <c r="AR41" s="17"/>
    </row>
    <row r="42" spans="1:59" s="1" customFormat="1" ht="14.45" customHeight="1">
      <c r="B42" s="17"/>
      <c r="AR42" s="17"/>
    </row>
    <row r="43" spans="1:59" s="1" customFormat="1" ht="14.45" customHeight="1">
      <c r="B43" s="17"/>
      <c r="AR43" s="17"/>
    </row>
    <row r="44" spans="1:59" s="1" customFormat="1" ht="14.45" customHeight="1">
      <c r="B44" s="17"/>
      <c r="AR44" s="17"/>
    </row>
    <row r="45" spans="1:59" s="1" customFormat="1" ht="14.45" customHeight="1">
      <c r="B45" s="17"/>
      <c r="AR45" s="17"/>
    </row>
    <row r="46" spans="1:59" s="1" customFormat="1" ht="14.45" customHeight="1">
      <c r="B46" s="17"/>
      <c r="AR46" s="17"/>
    </row>
    <row r="47" spans="1:59" s="1" customFormat="1" ht="14.45" customHeight="1">
      <c r="B47" s="17"/>
      <c r="AR47" s="17"/>
    </row>
    <row r="48" spans="1:59" s="1" customFormat="1" ht="14.45" customHeight="1">
      <c r="B48" s="17"/>
      <c r="AR48" s="17"/>
    </row>
    <row r="49" spans="1:59" s="2" customFormat="1" ht="14.45" customHeight="1">
      <c r="B49" s="36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36"/>
    </row>
    <row r="50" spans="1:59">
      <c r="B50" s="17"/>
      <c r="AR50" s="17"/>
    </row>
    <row r="51" spans="1:59">
      <c r="B51" s="17"/>
      <c r="AR51" s="17"/>
    </row>
    <row r="52" spans="1:59">
      <c r="B52" s="17"/>
      <c r="AR52" s="17"/>
    </row>
    <row r="53" spans="1:59">
      <c r="B53" s="17"/>
      <c r="AR53" s="17"/>
    </row>
    <row r="54" spans="1:59">
      <c r="B54" s="17"/>
      <c r="AR54" s="17"/>
    </row>
    <row r="55" spans="1:59">
      <c r="B55" s="17"/>
      <c r="AR55" s="17"/>
    </row>
    <row r="56" spans="1:59">
      <c r="B56" s="17"/>
      <c r="AR56" s="17"/>
    </row>
    <row r="57" spans="1:59">
      <c r="B57" s="17"/>
      <c r="AR57" s="17"/>
    </row>
    <row r="58" spans="1:59">
      <c r="B58" s="17"/>
      <c r="AR58" s="17"/>
    </row>
    <row r="59" spans="1:59">
      <c r="B59" s="17"/>
      <c r="AR59" s="17"/>
    </row>
    <row r="60" spans="1:59" s="2" customFormat="1" ht="12.75">
      <c r="A60" s="26"/>
      <c r="B60" s="27"/>
      <c r="C60" s="26"/>
      <c r="D60" s="39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49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48</v>
      </c>
      <c r="AI60" s="29"/>
      <c r="AJ60" s="29"/>
      <c r="AK60" s="29"/>
      <c r="AL60" s="29"/>
      <c r="AM60" s="39" t="s">
        <v>49</v>
      </c>
      <c r="AN60" s="29"/>
      <c r="AO60" s="29"/>
      <c r="AP60" s="26"/>
      <c r="AQ60" s="26"/>
      <c r="AR60" s="27"/>
      <c r="BG60" s="26"/>
    </row>
    <row r="61" spans="1:59">
      <c r="B61" s="17"/>
      <c r="AR61" s="17"/>
    </row>
    <row r="62" spans="1:59">
      <c r="B62" s="17"/>
      <c r="AR62" s="17"/>
    </row>
    <row r="63" spans="1:59">
      <c r="B63" s="17"/>
      <c r="AR63" s="17"/>
    </row>
    <row r="64" spans="1:59" s="2" customFormat="1" ht="12.75">
      <c r="A64" s="26"/>
      <c r="B64" s="27"/>
      <c r="C64" s="26"/>
      <c r="D64" s="37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51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G64" s="26"/>
    </row>
    <row r="65" spans="1:59">
      <c r="B65" s="17"/>
      <c r="AR65" s="17"/>
    </row>
    <row r="66" spans="1:59">
      <c r="B66" s="17"/>
      <c r="AR66" s="17"/>
    </row>
    <row r="67" spans="1:59">
      <c r="B67" s="17"/>
      <c r="AR67" s="17"/>
    </row>
    <row r="68" spans="1:59">
      <c r="B68" s="17"/>
      <c r="AR68" s="17"/>
    </row>
    <row r="69" spans="1:59">
      <c r="B69" s="17"/>
      <c r="AR69" s="17"/>
    </row>
    <row r="70" spans="1:59">
      <c r="B70" s="17"/>
      <c r="AR70" s="17"/>
    </row>
    <row r="71" spans="1:59">
      <c r="B71" s="17"/>
      <c r="AR71" s="17"/>
    </row>
    <row r="72" spans="1:59">
      <c r="B72" s="17"/>
      <c r="AR72" s="17"/>
    </row>
    <row r="73" spans="1:59">
      <c r="B73" s="17"/>
      <c r="AR73" s="17"/>
    </row>
    <row r="74" spans="1:59">
      <c r="B74" s="17"/>
      <c r="AR74" s="17"/>
    </row>
    <row r="75" spans="1:59" s="2" customFormat="1" ht="12.75">
      <c r="A75" s="26"/>
      <c r="B75" s="27"/>
      <c r="C75" s="26"/>
      <c r="D75" s="39" t="s">
        <v>48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49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48</v>
      </c>
      <c r="AI75" s="29"/>
      <c r="AJ75" s="29"/>
      <c r="AK75" s="29"/>
      <c r="AL75" s="29"/>
      <c r="AM75" s="39" t="s">
        <v>49</v>
      </c>
      <c r="AN75" s="29"/>
      <c r="AO75" s="29"/>
      <c r="AP75" s="26"/>
      <c r="AQ75" s="26"/>
      <c r="AR75" s="27"/>
      <c r="BG75" s="26"/>
    </row>
    <row r="76" spans="1:59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G76" s="26"/>
    </row>
    <row r="77" spans="1:59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G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G81" s="26"/>
    </row>
    <row r="82" spans="1:90" s="2" customFormat="1" ht="24.95" customHeight="1">
      <c r="A82" s="26"/>
      <c r="B82" s="27"/>
      <c r="C82" s="18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G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G83" s="26"/>
    </row>
    <row r="84" spans="1:90" s="4" customFormat="1" ht="12" customHeight="1">
      <c r="B84" s="45"/>
      <c r="C84" s="23" t="s">
        <v>11</v>
      </c>
      <c r="L84" s="4" t="str">
        <f>K5</f>
        <v>ZATKOVA/09/2019</v>
      </c>
      <c r="AR84" s="45"/>
    </row>
    <row r="85" spans="1:90" s="5" customFormat="1" ht="36.950000000000003" customHeight="1">
      <c r="B85" s="46"/>
      <c r="C85" s="47" t="s">
        <v>13</v>
      </c>
      <c r="L85" s="194" t="str">
        <f>K6</f>
        <v>Výmena umelého trávnika na multifunkčnom ihrisku v Žiari nad Hronom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G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96" t="str">
        <f>IF(AN8= "","",AN8)</f>
        <v>26. 9. 2019</v>
      </c>
      <c r="AN87" s="196"/>
      <c r="AO87" s="26"/>
      <c r="AP87" s="26"/>
      <c r="AQ87" s="26"/>
      <c r="AR87" s="27"/>
      <c r="BG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G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p.Zaťková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97" t="str">
        <f>IF(E17="","",E17)</f>
        <v xml:space="preserve"> </v>
      </c>
      <c r="AN89" s="198"/>
      <c r="AO89" s="198"/>
      <c r="AP89" s="198"/>
      <c r="AQ89" s="26"/>
      <c r="AR89" s="27"/>
      <c r="AS89" s="199" t="s">
        <v>53</v>
      </c>
      <c r="AT89" s="20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1"/>
      <c r="BG89" s="26"/>
    </row>
    <row r="90" spans="1:90" s="2" customFormat="1" ht="15.2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97" t="str">
        <f>IF(E20="","",E20)</f>
        <v xml:space="preserve"> </v>
      </c>
      <c r="AN90" s="198"/>
      <c r="AO90" s="198"/>
      <c r="AP90" s="198"/>
      <c r="AQ90" s="26"/>
      <c r="AR90" s="27"/>
      <c r="AS90" s="201"/>
      <c r="AT90" s="20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3"/>
      <c r="BG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1"/>
      <c r="AT91" s="20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3"/>
      <c r="BG91" s="26"/>
    </row>
    <row r="92" spans="1:90" s="2" customFormat="1" ht="29.25" customHeight="1">
      <c r="A92" s="26"/>
      <c r="B92" s="27"/>
      <c r="C92" s="184" t="s">
        <v>54</v>
      </c>
      <c r="D92" s="185"/>
      <c r="E92" s="185"/>
      <c r="F92" s="185"/>
      <c r="G92" s="185"/>
      <c r="H92" s="54"/>
      <c r="I92" s="186" t="s">
        <v>55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56</v>
      </c>
      <c r="AH92" s="185"/>
      <c r="AI92" s="185"/>
      <c r="AJ92" s="185"/>
      <c r="AK92" s="185"/>
      <c r="AL92" s="185"/>
      <c r="AM92" s="185"/>
      <c r="AN92" s="186" t="s">
        <v>57</v>
      </c>
      <c r="AO92" s="185"/>
      <c r="AP92" s="188"/>
      <c r="AQ92" s="55" t="s">
        <v>58</v>
      </c>
      <c r="AR92" s="27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7" t="s">
        <v>70</v>
      </c>
      <c r="BE92" s="57" t="s">
        <v>71</v>
      </c>
      <c r="BF92" s="58" t="s">
        <v>72</v>
      </c>
      <c r="BG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1"/>
      <c r="BG93" s="26"/>
    </row>
    <row r="94" spans="1:90" s="6" customFormat="1" ht="32.450000000000003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SUM(AG94,AV94)</f>
        <v>0</v>
      </c>
      <c r="AO94" s="193"/>
      <c r="AP94" s="193"/>
      <c r="AQ94" s="66" t="s">
        <v>1</v>
      </c>
      <c r="AR94" s="62"/>
      <c r="AS94" s="67">
        <f>ROUND(AS95,2)</f>
        <v>0</v>
      </c>
      <c r="AT94" s="68">
        <f>ROUND(AT95,2)</f>
        <v>0</v>
      </c>
      <c r="AU94" s="69">
        <f>ROUND(AU95,2)</f>
        <v>0</v>
      </c>
      <c r="AV94" s="69">
        <f>ROUND(SUM(AX94:AY94),2)</f>
        <v>0</v>
      </c>
      <c r="AW94" s="70">
        <f>ROUND(AW95,5)</f>
        <v>142.50626</v>
      </c>
      <c r="AX94" s="69">
        <f>ROUND(BB94*L29,2)</f>
        <v>0</v>
      </c>
      <c r="AY94" s="69">
        <f>ROUND(BC94*L30,2)</f>
        <v>0</v>
      </c>
      <c r="AZ94" s="69">
        <f>ROUND(BD94*L29,2)</f>
        <v>0</v>
      </c>
      <c r="BA94" s="69">
        <f>ROUND(BE94*L30,2)</f>
        <v>0</v>
      </c>
      <c r="BB94" s="69">
        <f>ROUND(BB95,2)</f>
        <v>0</v>
      </c>
      <c r="BC94" s="69">
        <f>ROUND(BC95,2)</f>
        <v>0</v>
      </c>
      <c r="BD94" s="69">
        <f>ROUND(BD95,2)</f>
        <v>0</v>
      </c>
      <c r="BE94" s="69">
        <f>ROUND(BE95,2)</f>
        <v>0</v>
      </c>
      <c r="BF94" s="71">
        <f>ROUND(BF95,2)</f>
        <v>0</v>
      </c>
      <c r="BS94" s="72" t="s">
        <v>74</v>
      </c>
      <c r="BT94" s="72" t="s">
        <v>75</v>
      </c>
      <c r="BV94" s="72" t="s">
        <v>76</v>
      </c>
      <c r="BW94" s="72" t="s">
        <v>5</v>
      </c>
      <c r="BX94" s="72" t="s">
        <v>77</v>
      </c>
      <c r="CL94" s="72" t="s">
        <v>1</v>
      </c>
    </row>
    <row r="95" spans="1:90" s="7" customFormat="1" ht="40.5" customHeight="1">
      <c r="A95" s="73" t="s">
        <v>78</v>
      </c>
      <c r="B95" s="74"/>
      <c r="C95" s="75"/>
      <c r="D95" s="191" t="s">
        <v>12</v>
      </c>
      <c r="E95" s="191"/>
      <c r="F95" s="191"/>
      <c r="G95" s="191"/>
      <c r="H95" s="191"/>
      <c r="I95" s="76"/>
      <c r="J95" s="191" t="s">
        <v>14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'ZATKOVA-09-2019 - Výmena ...'!K32</f>
        <v>0</v>
      </c>
      <c r="AH95" s="190"/>
      <c r="AI95" s="190"/>
      <c r="AJ95" s="190"/>
      <c r="AK95" s="190"/>
      <c r="AL95" s="190"/>
      <c r="AM95" s="190"/>
      <c r="AN95" s="189">
        <f>SUM(AG95,AV95)</f>
        <v>0</v>
      </c>
      <c r="AO95" s="190"/>
      <c r="AP95" s="190"/>
      <c r="AQ95" s="77" t="s">
        <v>79</v>
      </c>
      <c r="AR95" s="74"/>
      <c r="AS95" s="78">
        <f>'ZATKOVA-09-2019 - Výmena ...'!K29</f>
        <v>0</v>
      </c>
      <c r="AT95" s="79">
        <f>'ZATKOVA-09-2019 - Výmena ...'!K30</f>
        <v>0</v>
      </c>
      <c r="AU95" s="79">
        <v>0</v>
      </c>
      <c r="AV95" s="79">
        <f>ROUND(SUM(AX95:AY95),2)</f>
        <v>0</v>
      </c>
      <c r="AW95" s="80">
        <f>'ZATKOVA-09-2019 - Výmena ...'!T121</f>
        <v>142.50626</v>
      </c>
      <c r="AX95" s="79">
        <f>'ZATKOVA-09-2019 - Výmena ...'!K35</f>
        <v>0</v>
      </c>
      <c r="AY95" s="79">
        <f>'ZATKOVA-09-2019 - Výmena ...'!K36</f>
        <v>0</v>
      </c>
      <c r="AZ95" s="79">
        <f>'ZATKOVA-09-2019 - Výmena ...'!K37</f>
        <v>0</v>
      </c>
      <c r="BA95" s="79">
        <f>'ZATKOVA-09-2019 - Výmena ...'!K38</f>
        <v>0</v>
      </c>
      <c r="BB95" s="79">
        <f>'ZATKOVA-09-2019 - Výmena ...'!F35</f>
        <v>0</v>
      </c>
      <c r="BC95" s="79">
        <f>'ZATKOVA-09-2019 - Výmena ...'!F36</f>
        <v>0</v>
      </c>
      <c r="BD95" s="79">
        <f>'ZATKOVA-09-2019 - Výmena ...'!F37</f>
        <v>0</v>
      </c>
      <c r="BE95" s="79">
        <f>'ZATKOVA-09-2019 - Výmena ...'!F38</f>
        <v>0</v>
      </c>
      <c r="BF95" s="81">
        <f>'ZATKOVA-09-2019 - Výmena ...'!F39</f>
        <v>0</v>
      </c>
      <c r="BT95" s="82" t="s">
        <v>80</v>
      </c>
      <c r="BU95" s="82" t="s">
        <v>81</v>
      </c>
      <c r="BV95" s="82" t="s">
        <v>76</v>
      </c>
      <c r="BW95" s="82" t="s">
        <v>5</v>
      </c>
      <c r="BX95" s="82" t="s">
        <v>77</v>
      </c>
      <c r="CL95" s="82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ZATKOVA-09-2019 - Výmena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6"/>
  <sheetViews>
    <sheetView showGridLines="0" tabSelected="1" topLeftCell="A29" workbookViewId="0">
      <selection activeCell="AF125" sqref="AF12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M2" s="180" t="s">
        <v>6</v>
      </c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T2" s="14" t="s">
        <v>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75</v>
      </c>
    </row>
    <row r="4" spans="1:46" s="1" customFormat="1" ht="24.95" customHeight="1">
      <c r="B4" s="17"/>
      <c r="D4" s="18" t="s">
        <v>82</v>
      </c>
      <c r="M4" s="17"/>
      <c r="N4" s="84" t="s">
        <v>10</v>
      </c>
      <c r="AT4" s="14" t="s">
        <v>3</v>
      </c>
    </row>
    <row r="5" spans="1:46" s="1" customFormat="1" ht="6.95" customHeight="1">
      <c r="B5" s="17"/>
      <c r="M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26"/>
      <c r="M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27" customHeight="1">
      <c r="A7" s="26"/>
      <c r="B7" s="27"/>
      <c r="C7" s="26"/>
      <c r="D7" s="26"/>
      <c r="E7" s="194" t="s">
        <v>173</v>
      </c>
      <c r="F7" s="203"/>
      <c r="G7" s="203"/>
      <c r="H7" s="203"/>
      <c r="I7" s="26"/>
      <c r="J7" s="26"/>
      <c r="K7" s="26"/>
      <c r="L7" s="26"/>
      <c r="M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26"/>
      <c r="M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26. 9. 2019</v>
      </c>
      <c r="K10" s="26"/>
      <c r="L10" s="26"/>
      <c r="M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26"/>
      <c r="M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24</v>
      </c>
      <c r="F13" s="26"/>
      <c r="G13" s="26"/>
      <c r="H13" s="26"/>
      <c r="I13" s="23" t="s">
        <v>25</v>
      </c>
      <c r="J13" s="21" t="s">
        <v>26</v>
      </c>
      <c r="K13" s="26"/>
      <c r="L13" s="26"/>
      <c r="M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26"/>
      <c r="M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77" t="str">
        <f>'Rekapitulácia stavby'!E14</f>
        <v xml:space="preserve"> </v>
      </c>
      <c r="F16" s="177"/>
      <c r="G16" s="177"/>
      <c r="H16" s="177"/>
      <c r="I16" s="23" t="s">
        <v>25</v>
      </c>
      <c r="J16" s="21" t="str">
        <f>'Rekapitulácia stavby'!AN14</f>
        <v/>
      </c>
      <c r="K16" s="26"/>
      <c r="L16" s="26"/>
      <c r="M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26"/>
      <c r="M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25</v>
      </c>
      <c r="J19" s="21" t="str">
        <f>IF('Rekapitulácia stavby'!AN17="","",'Rekapitulácia stavby'!AN17)</f>
        <v/>
      </c>
      <c r="K19" s="26"/>
      <c r="L19" s="26"/>
      <c r="M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31</v>
      </c>
      <c r="E21" s="26"/>
      <c r="F21" s="26"/>
      <c r="G21" s="26"/>
      <c r="H21" s="26"/>
      <c r="I21" s="23" t="s">
        <v>22</v>
      </c>
      <c r="J21" s="21" t="str">
        <f>IF('Rekapitulácia stavby'!AN19="","",'Rekapitulácia stavby'!AN19)</f>
        <v/>
      </c>
      <c r="K21" s="26"/>
      <c r="L21" s="26"/>
      <c r="M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IF('Rekapitulácia stavby'!E20="","",'Rekapitulácia stavby'!E20)</f>
        <v xml:space="preserve"> </v>
      </c>
      <c r="F22" s="26"/>
      <c r="G22" s="26"/>
      <c r="H22" s="26"/>
      <c r="I22" s="23" t="s">
        <v>25</v>
      </c>
      <c r="J22" s="21" t="str">
        <f>IF('Rekapitulácia stavby'!AN20="","",'Rekapitulácia stavby'!AN20)</f>
        <v/>
      </c>
      <c r="K22" s="26"/>
      <c r="L22" s="26"/>
      <c r="M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32</v>
      </c>
      <c r="E24" s="26"/>
      <c r="F24" s="26"/>
      <c r="G24" s="26"/>
      <c r="H24" s="26"/>
      <c r="I24" s="26"/>
      <c r="J24" s="26"/>
      <c r="K24" s="26"/>
      <c r="L24" s="26"/>
      <c r="M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5"/>
      <c r="B25" s="86"/>
      <c r="C25" s="85"/>
      <c r="D25" s="85"/>
      <c r="E25" s="181" t="s">
        <v>1</v>
      </c>
      <c r="F25" s="181"/>
      <c r="G25" s="181"/>
      <c r="H25" s="181"/>
      <c r="I25" s="85"/>
      <c r="J25" s="85"/>
      <c r="K25" s="85"/>
      <c r="L25" s="85"/>
      <c r="M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60"/>
      <c r="M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4.45" customHeight="1">
      <c r="A28" s="26"/>
      <c r="B28" s="27"/>
      <c r="C28" s="26"/>
      <c r="D28" s="21" t="s">
        <v>83</v>
      </c>
      <c r="E28" s="26"/>
      <c r="F28" s="26"/>
      <c r="G28" s="26"/>
      <c r="H28" s="26"/>
      <c r="I28" s="26"/>
      <c r="J28" s="26"/>
      <c r="K28" s="88">
        <f>K94</f>
        <v>0</v>
      </c>
      <c r="L28" s="26"/>
      <c r="M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12.75">
      <c r="A29" s="26"/>
      <c r="B29" s="27"/>
      <c r="C29" s="26"/>
      <c r="D29" s="26"/>
      <c r="E29" s="23" t="s">
        <v>84</v>
      </c>
      <c r="F29" s="26"/>
      <c r="G29" s="26"/>
      <c r="H29" s="26"/>
      <c r="I29" s="26"/>
      <c r="J29" s="26"/>
      <c r="K29" s="89">
        <f>I94</f>
        <v>0</v>
      </c>
      <c r="L29" s="26"/>
      <c r="M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3" t="s">
        <v>85</v>
      </c>
      <c r="F30" s="26"/>
      <c r="G30" s="26"/>
      <c r="H30" s="26"/>
      <c r="I30" s="26"/>
      <c r="J30" s="26"/>
      <c r="K30" s="89">
        <f>J94</f>
        <v>0</v>
      </c>
      <c r="L30" s="26"/>
      <c r="M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90" t="s">
        <v>86</v>
      </c>
      <c r="E31" s="26"/>
      <c r="F31" s="26"/>
      <c r="G31" s="26"/>
      <c r="H31" s="26"/>
      <c r="I31" s="26"/>
      <c r="J31" s="26"/>
      <c r="K31" s="88">
        <f>K102</f>
        <v>0</v>
      </c>
      <c r="L31" s="26"/>
      <c r="M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1" t="s">
        <v>33</v>
      </c>
      <c r="E32" s="26"/>
      <c r="F32" s="26"/>
      <c r="G32" s="26"/>
      <c r="H32" s="26"/>
      <c r="I32" s="26"/>
      <c r="J32" s="26"/>
      <c r="K32" s="65">
        <f>ROUND(K28 + K31, 2)</f>
        <v>0</v>
      </c>
      <c r="L32" s="26"/>
      <c r="M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60"/>
      <c r="M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26"/>
      <c r="K34" s="30" t="s">
        <v>36</v>
      </c>
      <c r="L34" s="26"/>
      <c r="M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2" t="s">
        <v>37</v>
      </c>
      <c r="E35" s="23" t="s">
        <v>38</v>
      </c>
      <c r="F35" s="89">
        <f>ROUND((SUM(BE102:BE103) + SUM(BE121:BE135)),  2)</f>
        <v>0</v>
      </c>
      <c r="G35" s="26"/>
      <c r="H35" s="26"/>
      <c r="I35" s="93">
        <v>0.2</v>
      </c>
      <c r="J35" s="26"/>
      <c r="K35" s="89">
        <f>ROUND(((SUM(BE102:BE103) + SUM(BE121:BE135))*I35),  2)</f>
        <v>0</v>
      </c>
      <c r="L35" s="26"/>
      <c r="M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89">
        <f>ROUND((SUM(BF102:BF103) + SUM(BF121:BF135)),  2)</f>
        <v>0</v>
      </c>
      <c r="G36" s="26"/>
      <c r="H36" s="26"/>
      <c r="I36" s="93">
        <v>0.2</v>
      </c>
      <c r="J36" s="26"/>
      <c r="K36" s="89">
        <f>ROUND(((SUM(BF102:BF103) + SUM(BF121:BF135))*I36),  2)</f>
        <v>0</v>
      </c>
      <c r="L36" s="26"/>
      <c r="M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89">
        <f>ROUND((SUM(BG102:BG103) + SUM(BG121:BG135)),  2)</f>
        <v>0</v>
      </c>
      <c r="G37" s="26"/>
      <c r="H37" s="26"/>
      <c r="I37" s="93">
        <v>0.2</v>
      </c>
      <c r="J37" s="26"/>
      <c r="K37" s="89">
        <f>0</f>
        <v>0</v>
      </c>
      <c r="L37" s="26"/>
      <c r="M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89">
        <f>ROUND((SUM(BH102:BH103) + SUM(BH121:BH135)),  2)</f>
        <v>0</v>
      </c>
      <c r="G38" s="26"/>
      <c r="H38" s="26"/>
      <c r="I38" s="93">
        <v>0.2</v>
      </c>
      <c r="J38" s="26"/>
      <c r="K38" s="89">
        <f>0</f>
        <v>0</v>
      </c>
      <c r="L38" s="26"/>
      <c r="M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89">
        <f>ROUND((SUM(BI102:BI103) + SUM(BI121:BI135)),  2)</f>
        <v>0</v>
      </c>
      <c r="G39" s="26"/>
      <c r="H39" s="26"/>
      <c r="I39" s="93">
        <v>0</v>
      </c>
      <c r="J39" s="26"/>
      <c r="K39" s="89">
        <f>0</f>
        <v>0</v>
      </c>
      <c r="L39" s="26"/>
      <c r="M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4"/>
      <c r="D41" s="95" t="s">
        <v>43</v>
      </c>
      <c r="E41" s="54"/>
      <c r="F41" s="54"/>
      <c r="G41" s="96" t="s">
        <v>44</v>
      </c>
      <c r="H41" s="97" t="s">
        <v>45</v>
      </c>
      <c r="I41" s="54"/>
      <c r="J41" s="54"/>
      <c r="K41" s="98">
        <f>SUM(K32:K39)</f>
        <v>0</v>
      </c>
      <c r="L41" s="99"/>
      <c r="M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36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39" t="s">
        <v>48</v>
      </c>
      <c r="E61" s="29"/>
      <c r="F61" s="100" t="s">
        <v>49</v>
      </c>
      <c r="G61" s="39" t="s">
        <v>48</v>
      </c>
      <c r="H61" s="29"/>
      <c r="I61" s="168">
        <v>43734</v>
      </c>
      <c r="J61" s="101" t="s">
        <v>49</v>
      </c>
      <c r="K61" s="29"/>
      <c r="L61" s="29"/>
      <c r="M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40"/>
      <c r="M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39" t="s">
        <v>48</v>
      </c>
      <c r="E76" s="29"/>
      <c r="F76" s="100" t="s">
        <v>49</v>
      </c>
      <c r="G76" s="39" t="s">
        <v>48</v>
      </c>
      <c r="H76" s="29"/>
      <c r="I76" s="29"/>
      <c r="J76" s="101" t="s">
        <v>49</v>
      </c>
      <c r="K76" s="29"/>
      <c r="L76" s="29"/>
      <c r="M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26"/>
      <c r="M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26"/>
      <c r="M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7" hidden="1" customHeight="1">
      <c r="A85" s="26"/>
      <c r="B85" s="27"/>
      <c r="C85" s="26"/>
      <c r="D85" s="26"/>
      <c r="E85" s="194" t="str">
        <f>E7</f>
        <v>Výmena umelého trávnika na multifunkčnom ihrisku v Žiari nad Hronom - výkaz výmer</v>
      </c>
      <c r="F85" s="203"/>
      <c r="G85" s="203"/>
      <c r="H85" s="203"/>
      <c r="I85" s="26"/>
      <c r="J85" s="26"/>
      <c r="K85" s="26"/>
      <c r="L85" s="26"/>
      <c r="M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26. 9. 2019</v>
      </c>
      <c r="K87" s="26"/>
      <c r="L87" s="26"/>
      <c r="M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 - p.Zaťková</v>
      </c>
      <c r="G89" s="26"/>
      <c r="H89" s="26"/>
      <c r="I89" s="23" t="s">
        <v>29</v>
      </c>
      <c r="J89" s="24" t="str">
        <f>E19</f>
        <v xml:space="preserve"> </v>
      </c>
      <c r="K89" s="26"/>
      <c r="L89" s="26"/>
      <c r="M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31</v>
      </c>
      <c r="J90" s="24" t="str">
        <f>E22</f>
        <v xml:space="preserve"> </v>
      </c>
      <c r="K90" s="26"/>
      <c r="L90" s="26"/>
      <c r="M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102" t="s">
        <v>88</v>
      </c>
      <c r="D92" s="94"/>
      <c r="E92" s="94"/>
      <c r="F92" s="94"/>
      <c r="G92" s="94"/>
      <c r="H92" s="94"/>
      <c r="I92" s="103" t="s">
        <v>89</v>
      </c>
      <c r="J92" s="103" t="s">
        <v>90</v>
      </c>
      <c r="K92" s="103" t="s">
        <v>91</v>
      </c>
      <c r="L92" s="94"/>
      <c r="M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4" t="s">
        <v>92</v>
      </c>
      <c r="D94" s="26"/>
      <c r="E94" s="26"/>
      <c r="F94" s="26"/>
      <c r="G94" s="26"/>
      <c r="H94" s="26"/>
      <c r="I94" s="65">
        <f t="shared" ref="I94:J96" si="0">Q121</f>
        <v>0</v>
      </c>
      <c r="J94" s="65">
        <f t="shared" si="0"/>
        <v>0</v>
      </c>
      <c r="K94" s="65">
        <f>K121</f>
        <v>0</v>
      </c>
      <c r="L94" s="26"/>
      <c r="M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93</v>
      </c>
    </row>
    <row r="95" spans="1:47" s="9" customFormat="1" ht="24.95" hidden="1" customHeight="1">
      <c r="B95" s="105"/>
      <c r="D95" s="106" t="s">
        <v>94</v>
      </c>
      <c r="E95" s="107"/>
      <c r="F95" s="107"/>
      <c r="G95" s="107"/>
      <c r="H95" s="107"/>
      <c r="I95" s="108">
        <f t="shared" si="0"/>
        <v>0</v>
      </c>
      <c r="J95" s="108">
        <f t="shared" si="0"/>
        <v>0</v>
      </c>
      <c r="K95" s="108">
        <f>K122</f>
        <v>0</v>
      </c>
      <c r="M95" s="105"/>
    </row>
    <row r="96" spans="1:47" s="10" customFormat="1" ht="19.899999999999999" hidden="1" customHeight="1">
      <c r="B96" s="109"/>
      <c r="D96" s="110" t="s">
        <v>95</v>
      </c>
      <c r="E96" s="111"/>
      <c r="F96" s="111"/>
      <c r="G96" s="111"/>
      <c r="H96" s="111"/>
      <c r="I96" s="112">
        <f t="shared" si="0"/>
        <v>0</v>
      </c>
      <c r="J96" s="112">
        <f t="shared" si="0"/>
        <v>0</v>
      </c>
      <c r="K96" s="112">
        <f>K123</f>
        <v>0</v>
      </c>
      <c r="M96" s="109"/>
    </row>
    <row r="97" spans="1:31" s="10" customFormat="1" ht="19.899999999999999" hidden="1" customHeight="1">
      <c r="B97" s="109"/>
      <c r="D97" s="110" t="s">
        <v>96</v>
      </c>
      <c r="E97" s="111"/>
      <c r="F97" s="111"/>
      <c r="G97" s="111"/>
      <c r="H97" s="111"/>
      <c r="I97" s="112">
        <f>Q125</f>
        <v>0</v>
      </c>
      <c r="J97" s="112">
        <f>R125</f>
        <v>0</v>
      </c>
      <c r="K97" s="112">
        <f>K125</f>
        <v>0</v>
      </c>
      <c r="M97" s="109"/>
    </row>
    <row r="98" spans="1:31" s="10" customFormat="1" ht="19.899999999999999" hidden="1" customHeight="1">
      <c r="B98" s="109"/>
      <c r="D98" s="110" t="s">
        <v>97</v>
      </c>
      <c r="E98" s="111"/>
      <c r="F98" s="111"/>
      <c r="G98" s="111"/>
      <c r="H98" s="111"/>
      <c r="I98" s="112">
        <f>Q131</f>
        <v>0</v>
      </c>
      <c r="J98" s="112">
        <f>R131</f>
        <v>0</v>
      </c>
      <c r="K98" s="112">
        <f>K131</f>
        <v>0</v>
      </c>
      <c r="M98" s="109"/>
    </row>
    <row r="99" spans="1:31" s="9" customFormat="1" ht="24.95" hidden="1" customHeight="1">
      <c r="B99" s="105"/>
      <c r="D99" s="106" t="s">
        <v>98</v>
      </c>
      <c r="E99" s="107"/>
      <c r="F99" s="107"/>
      <c r="G99" s="107"/>
      <c r="H99" s="107"/>
      <c r="I99" s="108">
        <f>Q134</f>
        <v>0</v>
      </c>
      <c r="J99" s="108">
        <f>R134</f>
        <v>0</v>
      </c>
      <c r="K99" s="108">
        <f>K134</f>
        <v>0</v>
      </c>
      <c r="M99" s="105"/>
    </row>
    <row r="100" spans="1:31" s="2" customFormat="1" ht="21.75" hidden="1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29.25" hidden="1" customHeight="1">
      <c r="A102" s="26"/>
      <c r="B102" s="27"/>
      <c r="C102" s="104" t="s">
        <v>99</v>
      </c>
      <c r="D102" s="26"/>
      <c r="E102" s="26"/>
      <c r="F102" s="26"/>
      <c r="G102" s="26"/>
      <c r="H102" s="26"/>
      <c r="I102" s="26"/>
      <c r="J102" s="26"/>
      <c r="K102" s="113">
        <v>0</v>
      </c>
      <c r="L102" s="26"/>
      <c r="M102" s="36"/>
      <c r="O102" s="114" t="s">
        <v>37</v>
      </c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18" hidden="1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9.25" hidden="1" customHeight="1">
      <c r="A104" s="26"/>
      <c r="B104" s="27"/>
      <c r="C104" s="115" t="s">
        <v>100</v>
      </c>
      <c r="D104" s="94"/>
      <c r="E104" s="94"/>
      <c r="F104" s="94"/>
      <c r="G104" s="94"/>
      <c r="H104" s="94"/>
      <c r="I104" s="94"/>
      <c r="J104" s="94"/>
      <c r="K104" s="116">
        <f>ROUND(K94+K102,2)</f>
        <v>0</v>
      </c>
      <c r="L104" s="94"/>
      <c r="M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idden="1"/>
    <row r="107" spans="1:31" hidden="1"/>
    <row r="108" spans="1:31" hidden="1"/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101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7" customHeight="1">
      <c r="A113" s="26"/>
      <c r="B113" s="27"/>
      <c r="C113" s="26"/>
      <c r="D113" s="26"/>
      <c r="E113" s="194" t="str">
        <f>E7</f>
        <v>Výmena umelého trávnika na multifunkčnom ihrisku v Žiari nad Hronom - výkaz výmer</v>
      </c>
      <c r="F113" s="203"/>
      <c r="G113" s="203"/>
      <c r="H113" s="203"/>
      <c r="I113" s="26"/>
      <c r="J113" s="26"/>
      <c r="K113" s="26"/>
      <c r="L113" s="26"/>
      <c r="M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F10</f>
        <v>Žiar nad Hronom</v>
      </c>
      <c r="G115" s="26"/>
      <c r="H115" s="26"/>
      <c r="I115" s="23" t="s">
        <v>19</v>
      </c>
      <c r="J115" s="49" t="str">
        <f>IF(J10="","",J10)</f>
        <v>26. 9. 2019</v>
      </c>
      <c r="K115" s="26"/>
      <c r="L115" s="26"/>
      <c r="M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E13</f>
        <v>Mesto Žiar nad Hronom - p.Zaťková</v>
      </c>
      <c r="G117" s="26"/>
      <c r="H117" s="26"/>
      <c r="I117" s="23" t="s">
        <v>29</v>
      </c>
      <c r="J117" s="24" t="str">
        <f>E19</f>
        <v xml:space="preserve"> </v>
      </c>
      <c r="K117" s="26"/>
      <c r="L117" s="26"/>
      <c r="M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27</v>
      </c>
      <c r="D118" s="26"/>
      <c r="E118" s="26"/>
      <c r="F118" s="21" t="str">
        <f>IF(E16="","",E16)</f>
        <v xml:space="preserve"> </v>
      </c>
      <c r="G118" s="26"/>
      <c r="H118" s="26"/>
      <c r="I118" s="23" t="s">
        <v>31</v>
      </c>
      <c r="J118" s="24" t="str">
        <f>E22</f>
        <v xml:space="preserve"> </v>
      </c>
      <c r="K118" s="26"/>
      <c r="L118" s="26"/>
      <c r="M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17"/>
      <c r="B120" s="118"/>
      <c r="C120" s="119" t="s">
        <v>102</v>
      </c>
      <c r="D120" s="120" t="s">
        <v>58</v>
      </c>
      <c r="E120" s="120" t="s">
        <v>54</v>
      </c>
      <c r="F120" s="120" t="s">
        <v>55</v>
      </c>
      <c r="G120" s="120" t="s">
        <v>103</v>
      </c>
      <c r="H120" s="120" t="s">
        <v>104</v>
      </c>
      <c r="I120" s="120" t="s">
        <v>105</v>
      </c>
      <c r="J120" s="120" t="s">
        <v>106</v>
      </c>
      <c r="K120" s="120" t="s">
        <v>91</v>
      </c>
      <c r="L120" s="121" t="s">
        <v>107</v>
      </c>
      <c r="M120" s="122"/>
      <c r="N120" s="56" t="s">
        <v>1</v>
      </c>
      <c r="O120" s="57" t="s">
        <v>37</v>
      </c>
      <c r="P120" s="57" t="s">
        <v>108</v>
      </c>
      <c r="Q120" s="57" t="s">
        <v>109</v>
      </c>
      <c r="R120" s="57" t="s">
        <v>110</v>
      </c>
      <c r="S120" s="57" t="s">
        <v>111</v>
      </c>
      <c r="T120" s="57" t="s">
        <v>112</v>
      </c>
      <c r="U120" s="57" t="s">
        <v>113</v>
      </c>
      <c r="V120" s="57" t="s">
        <v>114</v>
      </c>
      <c r="W120" s="57" t="s">
        <v>115</v>
      </c>
      <c r="X120" s="58" t="s">
        <v>116</v>
      </c>
      <c r="Y120" s="117"/>
      <c r="Z120" s="117"/>
      <c r="AA120" s="117"/>
      <c r="AB120" s="117"/>
      <c r="AC120" s="117"/>
      <c r="AD120" s="117"/>
      <c r="AE120" s="117"/>
    </row>
    <row r="121" spans="1:65" s="2" customFormat="1" ht="22.9" customHeight="1">
      <c r="A121" s="26"/>
      <c r="B121" s="27"/>
      <c r="C121" s="63" t="s">
        <v>83</v>
      </c>
      <c r="D121" s="26"/>
      <c r="E121" s="26"/>
      <c r="F121" s="26"/>
      <c r="G121" s="26"/>
      <c r="H121" s="26"/>
      <c r="I121" s="26"/>
      <c r="J121" s="26"/>
      <c r="K121" s="123">
        <f>BK121</f>
        <v>0</v>
      </c>
      <c r="L121" s="26"/>
      <c r="M121" s="27"/>
      <c r="N121" s="59"/>
      <c r="O121" s="50"/>
      <c r="P121" s="60"/>
      <c r="Q121" s="124">
        <f>Q122+Q134</f>
        <v>0</v>
      </c>
      <c r="R121" s="124">
        <f>R122+R134</f>
        <v>0</v>
      </c>
      <c r="S121" s="60"/>
      <c r="T121" s="125">
        <f>T122+T134</f>
        <v>142.50626</v>
      </c>
      <c r="U121" s="60"/>
      <c r="V121" s="125">
        <f>V122+V134</f>
        <v>18.5395</v>
      </c>
      <c r="W121" s="60"/>
      <c r="X121" s="126">
        <f>X122+X134</f>
        <v>0</v>
      </c>
      <c r="Y121" s="26"/>
      <c r="Z121" s="26"/>
      <c r="AA121" s="26"/>
      <c r="AB121" s="26"/>
      <c r="AC121" s="26"/>
      <c r="AD121" s="26"/>
      <c r="AE121" s="26"/>
      <c r="AT121" s="14" t="s">
        <v>74</v>
      </c>
      <c r="AU121" s="14" t="s">
        <v>93</v>
      </c>
      <c r="BK121" s="127">
        <f>BK122+BK134</f>
        <v>0</v>
      </c>
    </row>
    <row r="122" spans="1:65" s="12" customFormat="1" ht="25.9" customHeight="1">
      <c r="B122" s="128"/>
      <c r="D122" s="129" t="s">
        <v>74</v>
      </c>
      <c r="E122" s="130" t="s">
        <v>117</v>
      </c>
      <c r="F122" s="130" t="s">
        <v>118</v>
      </c>
      <c r="K122" s="131">
        <f>BK122</f>
        <v>0</v>
      </c>
      <c r="M122" s="128"/>
      <c r="N122" s="132"/>
      <c r="O122" s="133"/>
      <c r="P122" s="133"/>
      <c r="Q122" s="134">
        <f>Q123+Q125+Q131</f>
        <v>0</v>
      </c>
      <c r="R122" s="134">
        <f>R123+R125+R131</f>
        <v>0</v>
      </c>
      <c r="S122" s="133"/>
      <c r="T122" s="135">
        <f>T123+T125+T131</f>
        <v>142.50626</v>
      </c>
      <c r="U122" s="133"/>
      <c r="V122" s="135">
        <f>V123+V125+V131</f>
        <v>18.5395</v>
      </c>
      <c r="W122" s="133"/>
      <c r="X122" s="136">
        <f>X123+X125+X131</f>
        <v>0</v>
      </c>
      <c r="AR122" s="129" t="s">
        <v>80</v>
      </c>
      <c r="AT122" s="137" t="s">
        <v>74</v>
      </c>
      <c r="AU122" s="137" t="s">
        <v>75</v>
      </c>
      <c r="AY122" s="129" t="s">
        <v>119</v>
      </c>
      <c r="BK122" s="138">
        <f>BK123+BK125+BK131</f>
        <v>0</v>
      </c>
    </row>
    <row r="123" spans="1:65" s="12" customFormat="1" ht="22.9" customHeight="1">
      <c r="B123" s="128"/>
      <c r="D123" s="129" t="s">
        <v>74</v>
      </c>
      <c r="E123" s="139" t="s">
        <v>80</v>
      </c>
      <c r="F123" s="139" t="s">
        <v>120</v>
      </c>
      <c r="K123" s="140">
        <f>BK123</f>
        <v>0</v>
      </c>
      <c r="M123" s="128"/>
      <c r="N123" s="132"/>
      <c r="O123" s="133"/>
      <c r="P123" s="133"/>
      <c r="Q123" s="134">
        <f>Q124</f>
        <v>0</v>
      </c>
      <c r="R123" s="134">
        <f>R124</f>
        <v>0</v>
      </c>
      <c r="S123" s="133"/>
      <c r="T123" s="135">
        <f>T124</f>
        <v>0</v>
      </c>
      <c r="U123" s="133"/>
      <c r="V123" s="135">
        <f>V124</f>
        <v>0</v>
      </c>
      <c r="W123" s="133"/>
      <c r="X123" s="136">
        <f>X124</f>
        <v>0</v>
      </c>
      <c r="AR123" s="129" t="s">
        <v>80</v>
      </c>
      <c r="AT123" s="137" t="s">
        <v>74</v>
      </c>
      <c r="AU123" s="137" t="s">
        <v>80</v>
      </c>
      <c r="AY123" s="129" t="s">
        <v>119</v>
      </c>
      <c r="BK123" s="138">
        <f>BK124</f>
        <v>0</v>
      </c>
    </row>
    <row r="124" spans="1:65" s="2" customFormat="1" ht="24" customHeight="1">
      <c r="A124" s="26"/>
      <c r="B124" s="141"/>
      <c r="C124" s="142" t="s">
        <v>121</v>
      </c>
      <c r="D124" s="142" t="s">
        <v>122</v>
      </c>
      <c r="E124" s="143" t="s">
        <v>123</v>
      </c>
      <c r="F124" s="144" t="s">
        <v>124</v>
      </c>
      <c r="G124" s="145" t="s">
        <v>125</v>
      </c>
      <c r="H124" s="146">
        <v>17.5</v>
      </c>
      <c r="I124" s="146">
        <v>0</v>
      </c>
      <c r="J124" s="146">
        <v>0</v>
      </c>
      <c r="K124" s="146">
        <f>ROUND(P124*H124,3)</f>
        <v>0</v>
      </c>
      <c r="L124" s="144" t="s">
        <v>126</v>
      </c>
      <c r="M124" s="27"/>
      <c r="N124" s="147" t="s">
        <v>1</v>
      </c>
      <c r="O124" s="148" t="s">
        <v>39</v>
      </c>
      <c r="P124" s="149">
        <f>I124+J124</f>
        <v>0</v>
      </c>
      <c r="Q124" s="149">
        <f>ROUND(I124*H124,3)</f>
        <v>0</v>
      </c>
      <c r="R124" s="149">
        <f>ROUND(J124*H124,3)</f>
        <v>0</v>
      </c>
      <c r="S124" s="150">
        <v>0</v>
      </c>
      <c r="T124" s="150">
        <f>S124*H124</f>
        <v>0</v>
      </c>
      <c r="U124" s="150">
        <v>0</v>
      </c>
      <c r="V124" s="150">
        <f>U124*H124</f>
        <v>0</v>
      </c>
      <c r="W124" s="150">
        <v>0</v>
      </c>
      <c r="X124" s="151">
        <f>W124*H124</f>
        <v>0</v>
      </c>
      <c r="Y124" s="26"/>
      <c r="Z124" s="26"/>
      <c r="AA124" s="26"/>
      <c r="AB124" s="26"/>
      <c r="AC124" s="26"/>
      <c r="AD124" s="26"/>
      <c r="AE124" s="26"/>
      <c r="AR124" s="152" t="s">
        <v>127</v>
      </c>
      <c r="AT124" s="152" t="s">
        <v>122</v>
      </c>
      <c r="AU124" s="152" t="s">
        <v>128</v>
      </c>
      <c r="AY124" s="14" t="s">
        <v>119</v>
      </c>
      <c r="BE124" s="153">
        <f>IF(O124="základná",K124,0)</f>
        <v>0</v>
      </c>
      <c r="BF124" s="153">
        <f>IF(O124="znížená",K124,0)</f>
        <v>0</v>
      </c>
      <c r="BG124" s="153">
        <f>IF(O124="zákl. prenesená",K124,0)</f>
        <v>0</v>
      </c>
      <c r="BH124" s="153">
        <f>IF(O124="zníž. prenesená",K124,0)</f>
        <v>0</v>
      </c>
      <c r="BI124" s="153">
        <f>IF(O124="nulová",K124,0)</f>
        <v>0</v>
      </c>
      <c r="BJ124" s="14" t="s">
        <v>128</v>
      </c>
      <c r="BK124" s="154">
        <f>ROUND(P124*H124,3)</f>
        <v>0</v>
      </c>
      <c r="BL124" s="14" t="s">
        <v>127</v>
      </c>
      <c r="BM124" s="152" t="s">
        <v>129</v>
      </c>
    </row>
    <row r="125" spans="1:65" s="12" customFormat="1" ht="22.9" customHeight="1">
      <c r="B125" s="128"/>
      <c r="D125" s="129" t="s">
        <v>74</v>
      </c>
      <c r="E125" s="139" t="s">
        <v>130</v>
      </c>
      <c r="F125" s="139" t="s">
        <v>131</v>
      </c>
      <c r="K125" s="140">
        <f>BK125</f>
        <v>0</v>
      </c>
      <c r="M125" s="128"/>
      <c r="N125" s="132"/>
      <c r="O125" s="133"/>
      <c r="P125" s="133"/>
      <c r="Q125" s="134">
        <f>SUM(Q126:Q130)</f>
        <v>0</v>
      </c>
      <c r="R125" s="134">
        <f>SUM(R126:R130)</f>
        <v>0</v>
      </c>
      <c r="S125" s="133"/>
      <c r="T125" s="135">
        <f>SUM(T126:T130)</f>
        <v>140.30000000000001</v>
      </c>
      <c r="U125" s="133"/>
      <c r="V125" s="135">
        <f>SUM(V126:V130)</f>
        <v>18.5395</v>
      </c>
      <c r="W125" s="133"/>
      <c r="X125" s="136">
        <f>SUM(X126:X130)</f>
        <v>0</v>
      </c>
      <c r="AR125" s="129" t="s">
        <v>80</v>
      </c>
      <c r="AT125" s="137" t="s">
        <v>74</v>
      </c>
      <c r="AU125" s="137" t="s">
        <v>80</v>
      </c>
      <c r="AY125" s="129" t="s">
        <v>119</v>
      </c>
      <c r="BK125" s="138">
        <f>SUM(BK126:BK130)</f>
        <v>0</v>
      </c>
    </row>
    <row r="126" spans="1:65" s="2" customFormat="1" ht="36" customHeight="1">
      <c r="A126" s="26"/>
      <c r="B126" s="141"/>
      <c r="C126" s="142" t="s">
        <v>128</v>
      </c>
      <c r="D126" s="142" t="s">
        <v>122</v>
      </c>
      <c r="E126" s="143" t="s">
        <v>132</v>
      </c>
      <c r="F126" s="144" t="s">
        <v>133</v>
      </c>
      <c r="G126" s="145" t="s">
        <v>134</v>
      </c>
      <c r="H126" s="146">
        <v>610</v>
      </c>
      <c r="I126" s="146">
        <v>0</v>
      </c>
      <c r="J126" s="146">
        <v>0</v>
      </c>
      <c r="K126" s="146">
        <f>ROUND(P126*H126,3)</f>
        <v>0</v>
      </c>
      <c r="L126" s="144" t="s">
        <v>126</v>
      </c>
      <c r="M126" s="27"/>
      <c r="N126" s="147" t="s">
        <v>1</v>
      </c>
      <c r="O126" s="148" t="s">
        <v>39</v>
      </c>
      <c r="P126" s="149">
        <f>I126+J126</f>
        <v>0</v>
      </c>
      <c r="Q126" s="149">
        <f>ROUND(I126*H126,3)</f>
        <v>0</v>
      </c>
      <c r="R126" s="149">
        <f>ROUND(J126*H126,3)</f>
        <v>0</v>
      </c>
      <c r="S126" s="150">
        <v>0.23</v>
      </c>
      <c r="T126" s="150">
        <f>S126*H126</f>
        <v>140.30000000000001</v>
      </c>
      <c r="U126" s="150">
        <v>2.7E-4</v>
      </c>
      <c r="V126" s="150">
        <f>U126*H126</f>
        <v>0.16470000000000001</v>
      </c>
      <c r="W126" s="150">
        <v>0</v>
      </c>
      <c r="X126" s="151">
        <f>W126*H126</f>
        <v>0</v>
      </c>
      <c r="Y126" s="26"/>
      <c r="Z126" s="26"/>
      <c r="AA126" s="26"/>
      <c r="AB126" s="26"/>
      <c r="AC126" s="26"/>
      <c r="AD126" s="26"/>
      <c r="AE126" s="26"/>
      <c r="AR126" s="152" t="s">
        <v>127</v>
      </c>
      <c r="AT126" s="152" t="s">
        <v>122</v>
      </c>
      <c r="AU126" s="152" t="s">
        <v>128</v>
      </c>
      <c r="AY126" s="14" t="s">
        <v>119</v>
      </c>
      <c r="BE126" s="153">
        <f>IF(O126="základná",K126,0)</f>
        <v>0</v>
      </c>
      <c r="BF126" s="153">
        <f>IF(O126="znížená",K126,0)</f>
        <v>0</v>
      </c>
      <c r="BG126" s="153">
        <f>IF(O126="zákl. prenesená",K126,0)</f>
        <v>0</v>
      </c>
      <c r="BH126" s="153">
        <f>IF(O126="zníž. prenesená",K126,0)</f>
        <v>0</v>
      </c>
      <c r="BI126" s="153">
        <f>IF(O126="nulová",K126,0)</f>
        <v>0</v>
      </c>
      <c r="BJ126" s="14" t="s">
        <v>128</v>
      </c>
      <c r="BK126" s="154">
        <f>ROUND(P126*H126,3)</f>
        <v>0</v>
      </c>
      <c r="BL126" s="14" t="s">
        <v>127</v>
      </c>
      <c r="BM126" s="152" t="s">
        <v>135</v>
      </c>
    </row>
    <row r="127" spans="1:65" s="2" customFormat="1" ht="48" customHeight="1">
      <c r="A127" s="26"/>
      <c r="B127" s="141"/>
      <c r="C127" s="155" t="s">
        <v>136</v>
      </c>
      <c r="D127" s="155" t="s">
        <v>137</v>
      </c>
      <c r="E127" s="156" t="s">
        <v>138</v>
      </c>
      <c r="F127" s="157" t="s">
        <v>139</v>
      </c>
      <c r="G127" s="158" t="s">
        <v>134</v>
      </c>
      <c r="H127" s="159">
        <v>640</v>
      </c>
      <c r="I127" s="159">
        <v>0</v>
      </c>
      <c r="J127" s="160"/>
      <c r="K127" s="159">
        <f>ROUND(P127*H127,3)</f>
        <v>0</v>
      </c>
      <c r="L127" s="157" t="s">
        <v>126</v>
      </c>
      <c r="M127" s="161"/>
      <c r="N127" s="162" t="s">
        <v>1</v>
      </c>
      <c r="O127" s="148" t="s">
        <v>39</v>
      </c>
      <c r="P127" s="149">
        <f>I127+J127</f>
        <v>0</v>
      </c>
      <c r="Q127" s="149">
        <f>ROUND(I127*H127,3)</f>
        <v>0</v>
      </c>
      <c r="R127" s="149">
        <f>ROUND(J127*H127,3)</f>
        <v>0</v>
      </c>
      <c r="S127" s="150">
        <v>0</v>
      </c>
      <c r="T127" s="150">
        <f>S127*H127</f>
        <v>0</v>
      </c>
      <c r="U127" s="150">
        <v>1.8E-3</v>
      </c>
      <c r="V127" s="150">
        <f>U127*H127</f>
        <v>1.1519999999999999</v>
      </c>
      <c r="W127" s="150">
        <v>0</v>
      </c>
      <c r="X127" s="151">
        <f>W127*H127</f>
        <v>0</v>
      </c>
      <c r="Y127" s="26"/>
      <c r="Z127" s="26"/>
      <c r="AA127" s="26"/>
      <c r="AB127" s="26"/>
      <c r="AC127" s="26"/>
      <c r="AD127" s="26"/>
      <c r="AE127" s="26"/>
      <c r="AR127" s="152" t="s">
        <v>140</v>
      </c>
      <c r="AT127" s="152" t="s">
        <v>137</v>
      </c>
      <c r="AU127" s="152" t="s">
        <v>128</v>
      </c>
      <c r="AY127" s="14" t="s">
        <v>119</v>
      </c>
      <c r="BE127" s="153">
        <f>IF(O127="základná",K127,0)</f>
        <v>0</v>
      </c>
      <c r="BF127" s="153">
        <f>IF(O127="znížená",K127,0)</f>
        <v>0</v>
      </c>
      <c r="BG127" s="153">
        <f>IF(O127="zákl. prenesená",K127,0)</f>
        <v>0</v>
      </c>
      <c r="BH127" s="153">
        <f>IF(O127="zníž. prenesená",K127,0)</f>
        <v>0</v>
      </c>
      <c r="BI127" s="153">
        <f>IF(O127="nulová",K127,0)</f>
        <v>0</v>
      </c>
      <c r="BJ127" s="14" t="s">
        <v>128</v>
      </c>
      <c r="BK127" s="154">
        <f>ROUND(P127*H127,3)</f>
        <v>0</v>
      </c>
      <c r="BL127" s="14" t="s">
        <v>127</v>
      </c>
      <c r="BM127" s="152" t="s">
        <v>141</v>
      </c>
    </row>
    <row r="128" spans="1:65" s="2" customFormat="1" ht="24" customHeight="1">
      <c r="A128" s="26"/>
      <c r="B128" s="141"/>
      <c r="C128" s="155" t="s">
        <v>142</v>
      </c>
      <c r="D128" s="155" t="s">
        <v>137</v>
      </c>
      <c r="E128" s="156" t="s">
        <v>143</v>
      </c>
      <c r="F128" s="157" t="s">
        <v>144</v>
      </c>
      <c r="G128" s="158" t="s">
        <v>145</v>
      </c>
      <c r="H128" s="159">
        <v>430</v>
      </c>
      <c r="I128" s="159">
        <v>0</v>
      </c>
      <c r="J128" s="160"/>
      <c r="K128" s="159">
        <f>ROUND(P128*H128,3)</f>
        <v>0</v>
      </c>
      <c r="L128" s="157" t="s">
        <v>126</v>
      </c>
      <c r="M128" s="161"/>
      <c r="N128" s="162" t="s">
        <v>1</v>
      </c>
      <c r="O128" s="148" t="s">
        <v>39</v>
      </c>
      <c r="P128" s="149">
        <f>I128+J128</f>
        <v>0</v>
      </c>
      <c r="Q128" s="149">
        <f>ROUND(I128*H128,3)</f>
        <v>0</v>
      </c>
      <c r="R128" s="149">
        <f>ROUND(J128*H128,3)</f>
        <v>0</v>
      </c>
      <c r="S128" s="150">
        <v>0</v>
      </c>
      <c r="T128" s="150">
        <f>S128*H128</f>
        <v>0</v>
      </c>
      <c r="U128" s="150">
        <v>1.6000000000000001E-4</v>
      </c>
      <c r="V128" s="150">
        <f>U128*H128</f>
        <v>6.88E-2</v>
      </c>
      <c r="W128" s="150">
        <v>0</v>
      </c>
      <c r="X128" s="151">
        <f>W128*H128</f>
        <v>0</v>
      </c>
      <c r="Y128" s="26"/>
      <c r="Z128" s="26"/>
      <c r="AA128" s="26"/>
      <c r="AB128" s="26"/>
      <c r="AC128" s="26"/>
      <c r="AD128" s="26"/>
      <c r="AE128" s="26"/>
      <c r="AR128" s="152" t="s">
        <v>140</v>
      </c>
      <c r="AT128" s="152" t="s">
        <v>137</v>
      </c>
      <c r="AU128" s="152" t="s">
        <v>128</v>
      </c>
      <c r="AY128" s="14" t="s">
        <v>119</v>
      </c>
      <c r="BE128" s="153">
        <f>IF(O128="základná",K128,0)</f>
        <v>0</v>
      </c>
      <c r="BF128" s="153">
        <f>IF(O128="znížená",K128,0)</f>
        <v>0</v>
      </c>
      <c r="BG128" s="153">
        <f>IF(O128="zákl. prenesená",K128,0)</f>
        <v>0</v>
      </c>
      <c r="BH128" s="153">
        <f>IF(O128="zníž. prenesená",K128,0)</f>
        <v>0</v>
      </c>
      <c r="BI128" s="153">
        <f>IF(O128="nulová",K128,0)</f>
        <v>0</v>
      </c>
      <c r="BJ128" s="14" t="s">
        <v>128</v>
      </c>
      <c r="BK128" s="154">
        <f>ROUND(P128*H128,3)</f>
        <v>0</v>
      </c>
      <c r="BL128" s="14" t="s">
        <v>127</v>
      </c>
      <c r="BM128" s="152" t="s">
        <v>146</v>
      </c>
    </row>
    <row r="129" spans="1:65" s="2" customFormat="1" ht="24" customHeight="1">
      <c r="A129" s="26"/>
      <c r="B129" s="141"/>
      <c r="C129" s="155" t="s">
        <v>140</v>
      </c>
      <c r="D129" s="155" t="s">
        <v>137</v>
      </c>
      <c r="E129" s="156" t="s">
        <v>147</v>
      </c>
      <c r="F129" s="157" t="s">
        <v>148</v>
      </c>
      <c r="G129" s="158" t="s">
        <v>149</v>
      </c>
      <c r="H129" s="159">
        <v>154</v>
      </c>
      <c r="I129" s="159">
        <v>0</v>
      </c>
      <c r="J129" s="160"/>
      <c r="K129" s="159">
        <f>ROUND(P129*H129,3)</f>
        <v>0</v>
      </c>
      <c r="L129" s="157" t="s">
        <v>126</v>
      </c>
      <c r="M129" s="161"/>
      <c r="N129" s="162" t="s">
        <v>1</v>
      </c>
      <c r="O129" s="148" t="s">
        <v>39</v>
      </c>
      <c r="P129" s="149">
        <f>I129+J129</f>
        <v>0</v>
      </c>
      <c r="Q129" s="149">
        <f>ROUND(I129*H129,3)</f>
        <v>0</v>
      </c>
      <c r="R129" s="149">
        <f>ROUND(J129*H129,3)</f>
        <v>0</v>
      </c>
      <c r="S129" s="150">
        <v>0</v>
      </c>
      <c r="T129" s="150">
        <f>S129*H129</f>
        <v>0</v>
      </c>
      <c r="U129" s="150">
        <v>1E-3</v>
      </c>
      <c r="V129" s="150">
        <f>U129*H129</f>
        <v>0.154</v>
      </c>
      <c r="W129" s="150">
        <v>0</v>
      </c>
      <c r="X129" s="151">
        <f>W129*H129</f>
        <v>0</v>
      </c>
      <c r="Y129" s="26"/>
      <c r="Z129" s="26"/>
      <c r="AA129" s="26"/>
      <c r="AB129" s="26"/>
      <c r="AC129" s="26"/>
      <c r="AD129" s="26"/>
      <c r="AE129" s="26"/>
      <c r="AR129" s="152" t="s">
        <v>140</v>
      </c>
      <c r="AT129" s="152" t="s">
        <v>137</v>
      </c>
      <c r="AU129" s="152" t="s">
        <v>128</v>
      </c>
      <c r="AY129" s="14" t="s">
        <v>119</v>
      </c>
      <c r="BE129" s="153">
        <f>IF(O129="základná",K129,0)</f>
        <v>0</v>
      </c>
      <c r="BF129" s="153">
        <f>IF(O129="znížená",K129,0)</f>
        <v>0</v>
      </c>
      <c r="BG129" s="153">
        <f>IF(O129="zákl. prenesená",K129,0)</f>
        <v>0</v>
      </c>
      <c r="BH129" s="153">
        <f>IF(O129="zníž. prenesená",K129,0)</f>
        <v>0</v>
      </c>
      <c r="BI129" s="153">
        <f>IF(O129="nulová",K129,0)</f>
        <v>0</v>
      </c>
      <c r="BJ129" s="14" t="s">
        <v>128</v>
      </c>
      <c r="BK129" s="154">
        <f>ROUND(P129*H129,3)</f>
        <v>0</v>
      </c>
      <c r="BL129" s="14" t="s">
        <v>127</v>
      </c>
      <c r="BM129" s="152" t="s">
        <v>150</v>
      </c>
    </row>
    <row r="130" spans="1:65" s="2" customFormat="1" ht="24" customHeight="1">
      <c r="A130" s="26"/>
      <c r="B130" s="141"/>
      <c r="C130" s="155" t="s">
        <v>151</v>
      </c>
      <c r="D130" s="155" t="s">
        <v>137</v>
      </c>
      <c r="E130" s="156" t="s">
        <v>152</v>
      </c>
      <c r="F130" s="157" t="s">
        <v>153</v>
      </c>
      <c r="G130" s="158" t="s">
        <v>154</v>
      </c>
      <c r="H130" s="159">
        <v>680</v>
      </c>
      <c r="I130" s="159">
        <v>0</v>
      </c>
      <c r="J130" s="160"/>
      <c r="K130" s="159">
        <f>ROUND(P130*H130,3)</f>
        <v>0</v>
      </c>
      <c r="L130" s="157" t="s">
        <v>126</v>
      </c>
      <c r="M130" s="161"/>
      <c r="N130" s="162" t="s">
        <v>1</v>
      </c>
      <c r="O130" s="148" t="s">
        <v>39</v>
      </c>
      <c r="P130" s="149">
        <f>I130+J130</f>
        <v>0</v>
      </c>
      <c r="Q130" s="149">
        <f>ROUND(I130*H130,3)</f>
        <v>0</v>
      </c>
      <c r="R130" s="149">
        <f>ROUND(J130*H130,3)</f>
        <v>0</v>
      </c>
      <c r="S130" s="150">
        <v>0</v>
      </c>
      <c r="T130" s="150">
        <f>S130*H130</f>
        <v>0</v>
      </c>
      <c r="U130" s="150">
        <v>2.5000000000000001E-2</v>
      </c>
      <c r="V130" s="150">
        <f>U130*H130</f>
        <v>17</v>
      </c>
      <c r="W130" s="150">
        <v>0</v>
      </c>
      <c r="X130" s="151">
        <f>W130*H130</f>
        <v>0</v>
      </c>
      <c r="Y130" s="26"/>
      <c r="Z130" s="26"/>
      <c r="AA130" s="26"/>
      <c r="AB130" s="26"/>
      <c r="AC130" s="26"/>
      <c r="AD130" s="26"/>
      <c r="AE130" s="26"/>
      <c r="AR130" s="152" t="s">
        <v>140</v>
      </c>
      <c r="AT130" s="152" t="s">
        <v>137</v>
      </c>
      <c r="AU130" s="152" t="s">
        <v>128</v>
      </c>
      <c r="AY130" s="14" t="s">
        <v>119</v>
      </c>
      <c r="BE130" s="153">
        <f>IF(O130="základná",K130,0)</f>
        <v>0</v>
      </c>
      <c r="BF130" s="153">
        <f>IF(O130="znížená",K130,0)</f>
        <v>0</v>
      </c>
      <c r="BG130" s="153">
        <f>IF(O130="zákl. prenesená",K130,0)</f>
        <v>0</v>
      </c>
      <c r="BH130" s="153">
        <f>IF(O130="zníž. prenesená",K130,0)</f>
        <v>0</v>
      </c>
      <c r="BI130" s="153">
        <f>IF(O130="nulová",K130,0)</f>
        <v>0</v>
      </c>
      <c r="BJ130" s="14" t="s">
        <v>128</v>
      </c>
      <c r="BK130" s="154">
        <f>ROUND(P130*H130,3)</f>
        <v>0</v>
      </c>
      <c r="BL130" s="14" t="s">
        <v>127</v>
      </c>
      <c r="BM130" s="152" t="s">
        <v>155</v>
      </c>
    </row>
    <row r="131" spans="1:65" s="12" customFormat="1" ht="22.9" customHeight="1">
      <c r="B131" s="128"/>
      <c r="D131" s="129" t="s">
        <v>74</v>
      </c>
      <c r="E131" s="139" t="s">
        <v>156</v>
      </c>
      <c r="F131" s="139" t="s">
        <v>157</v>
      </c>
      <c r="K131" s="140">
        <f>BK131</f>
        <v>0</v>
      </c>
      <c r="M131" s="128"/>
      <c r="N131" s="132"/>
      <c r="O131" s="133"/>
      <c r="P131" s="133"/>
      <c r="Q131" s="134">
        <f>SUM(Q132:Q133)</f>
        <v>0</v>
      </c>
      <c r="R131" s="134">
        <f>SUM(R132:R133)</f>
        <v>0</v>
      </c>
      <c r="S131" s="133"/>
      <c r="T131" s="135">
        <f>SUM(T132:T133)</f>
        <v>2.2062599999999999</v>
      </c>
      <c r="U131" s="133"/>
      <c r="V131" s="135">
        <f>SUM(V132:V133)</f>
        <v>0</v>
      </c>
      <c r="W131" s="133"/>
      <c r="X131" s="136">
        <f>SUM(X132:X133)</f>
        <v>0</v>
      </c>
      <c r="AR131" s="129" t="s">
        <v>80</v>
      </c>
      <c r="AT131" s="137" t="s">
        <v>74</v>
      </c>
      <c r="AU131" s="137" t="s">
        <v>80</v>
      </c>
      <c r="AY131" s="129" t="s">
        <v>119</v>
      </c>
      <c r="BK131" s="138">
        <f>SUM(BK132:BK133)</f>
        <v>0</v>
      </c>
    </row>
    <row r="132" spans="1:65" s="2" customFormat="1" ht="24" customHeight="1">
      <c r="A132" s="26"/>
      <c r="B132" s="141"/>
      <c r="C132" s="142" t="s">
        <v>158</v>
      </c>
      <c r="D132" s="142" t="s">
        <v>122</v>
      </c>
      <c r="E132" s="143" t="s">
        <v>159</v>
      </c>
      <c r="F132" s="144" t="s">
        <v>160</v>
      </c>
      <c r="G132" s="145" t="s">
        <v>125</v>
      </c>
      <c r="H132" s="146">
        <v>18.54</v>
      </c>
      <c r="I132" s="146">
        <v>0</v>
      </c>
      <c r="J132" s="146">
        <v>0</v>
      </c>
      <c r="K132" s="146">
        <f>ROUND(P132*H132,3)</f>
        <v>0</v>
      </c>
      <c r="L132" s="144" t="s">
        <v>126</v>
      </c>
      <c r="M132" s="27"/>
      <c r="N132" s="147" t="s">
        <v>1</v>
      </c>
      <c r="O132" s="148" t="s">
        <v>39</v>
      </c>
      <c r="P132" s="149">
        <f>I132+J132</f>
        <v>0</v>
      </c>
      <c r="Q132" s="149">
        <f>ROUND(I132*H132,3)</f>
        <v>0</v>
      </c>
      <c r="R132" s="149">
        <f>ROUND(J132*H132,3)</f>
        <v>0</v>
      </c>
      <c r="S132" s="150">
        <v>0.10299999999999999</v>
      </c>
      <c r="T132" s="150">
        <f>S132*H132</f>
        <v>1.9096199999999999</v>
      </c>
      <c r="U132" s="150">
        <v>0</v>
      </c>
      <c r="V132" s="150">
        <f>U132*H132</f>
        <v>0</v>
      </c>
      <c r="W132" s="150">
        <v>0</v>
      </c>
      <c r="X132" s="151">
        <f>W132*H132</f>
        <v>0</v>
      </c>
      <c r="Y132" s="26"/>
      <c r="Z132" s="26"/>
      <c r="AA132" s="26"/>
      <c r="AB132" s="26"/>
      <c r="AC132" s="26"/>
      <c r="AD132" s="26"/>
      <c r="AE132" s="26"/>
      <c r="AR132" s="152" t="s">
        <v>127</v>
      </c>
      <c r="AT132" s="152" t="s">
        <v>122</v>
      </c>
      <c r="AU132" s="152" t="s">
        <v>128</v>
      </c>
      <c r="AY132" s="14" t="s">
        <v>119</v>
      </c>
      <c r="BE132" s="153">
        <f>IF(O132="základná",K132,0)</f>
        <v>0</v>
      </c>
      <c r="BF132" s="153">
        <f>IF(O132="znížená",K132,0)</f>
        <v>0</v>
      </c>
      <c r="BG132" s="153">
        <f>IF(O132="zákl. prenesená",K132,0)</f>
        <v>0</v>
      </c>
      <c r="BH132" s="153">
        <f>IF(O132="zníž. prenesená",K132,0)</f>
        <v>0</v>
      </c>
      <c r="BI132" s="153">
        <f>IF(O132="nulová",K132,0)</f>
        <v>0</v>
      </c>
      <c r="BJ132" s="14" t="s">
        <v>128</v>
      </c>
      <c r="BK132" s="154">
        <f>ROUND(P132*H132,3)</f>
        <v>0</v>
      </c>
      <c r="BL132" s="14" t="s">
        <v>127</v>
      </c>
      <c r="BM132" s="152" t="s">
        <v>161</v>
      </c>
    </row>
    <row r="133" spans="1:65" s="2" customFormat="1" ht="36" customHeight="1">
      <c r="A133" s="26"/>
      <c r="B133" s="141"/>
      <c r="C133" s="142" t="s">
        <v>162</v>
      </c>
      <c r="D133" s="142" t="s">
        <v>122</v>
      </c>
      <c r="E133" s="143" t="s">
        <v>163</v>
      </c>
      <c r="F133" s="144" t="s">
        <v>164</v>
      </c>
      <c r="G133" s="145" t="s">
        <v>125</v>
      </c>
      <c r="H133" s="146">
        <v>18.54</v>
      </c>
      <c r="I133" s="146">
        <v>0</v>
      </c>
      <c r="J133" s="146">
        <v>0</v>
      </c>
      <c r="K133" s="146">
        <f>ROUND(P133*H133,3)</f>
        <v>0</v>
      </c>
      <c r="L133" s="144" t="s">
        <v>126</v>
      </c>
      <c r="M133" s="27"/>
      <c r="N133" s="147" t="s">
        <v>1</v>
      </c>
      <c r="O133" s="148" t="s">
        <v>39</v>
      </c>
      <c r="P133" s="149">
        <f>I133+J133</f>
        <v>0</v>
      </c>
      <c r="Q133" s="149">
        <f>ROUND(I133*H133,3)</f>
        <v>0</v>
      </c>
      <c r="R133" s="149">
        <f>ROUND(J133*H133,3)</f>
        <v>0</v>
      </c>
      <c r="S133" s="150">
        <v>1.6E-2</v>
      </c>
      <c r="T133" s="150">
        <f>S133*H133</f>
        <v>0.29664000000000001</v>
      </c>
      <c r="U133" s="150">
        <v>0</v>
      </c>
      <c r="V133" s="150">
        <f>U133*H133</f>
        <v>0</v>
      </c>
      <c r="W133" s="150">
        <v>0</v>
      </c>
      <c r="X133" s="151">
        <f>W133*H133</f>
        <v>0</v>
      </c>
      <c r="Y133" s="26"/>
      <c r="Z133" s="26"/>
      <c r="AA133" s="26"/>
      <c r="AB133" s="26"/>
      <c r="AC133" s="26"/>
      <c r="AD133" s="26"/>
      <c r="AE133" s="26"/>
      <c r="AR133" s="152" t="s">
        <v>127</v>
      </c>
      <c r="AT133" s="152" t="s">
        <v>122</v>
      </c>
      <c r="AU133" s="152" t="s">
        <v>128</v>
      </c>
      <c r="AY133" s="14" t="s">
        <v>119</v>
      </c>
      <c r="BE133" s="153">
        <f>IF(O133="základná",K133,0)</f>
        <v>0</v>
      </c>
      <c r="BF133" s="153">
        <f>IF(O133="znížená",K133,0)</f>
        <v>0</v>
      </c>
      <c r="BG133" s="153">
        <f>IF(O133="zákl. prenesená",K133,0)</f>
        <v>0</v>
      </c>
      <c r="BH133" s="153">
        <f>IF(O133="zníž. prenesená",K133,0)</f>
        <v>0</v>
      </c>
      <c r="BI133" s="153">
        <f>IF(O133="nulová",K133,0)</f>
        <v>0</v>
      </c>
      <c r="BJ133" s="14" t="s">
        <v>128</v>
      </c>
      <c r="BK133" s="154">
        <f>ROUND(P133*H133,3)</f>
        <v>0</v>
      </c>
      <c r="BL133" s="14" t="s">
        <v>127</v>
      </c>
      <c r="BM133" s="152" t="s">
        <v>165</v>
      </c>
    </row>
    <row r="134" spans="1:65" s="12" customFormat="1" ht="25.9" customHeight="1">
      <c r="B134" s="128"/>
      <c r="D134" s="129" t="s">
        <v>74</v>
      </c>
      <c r="E134" s="130" t="s">
        <v>166</v>
      </c>
      <c r="F134" s="130" t="s">
        <v>167</v>
      </c>
      <c r="K134" s="131">
        <f>BK134</f>
        <v>0</v>
      </c>
      <c r="M134" s="128"/>
      <c r="N134" s="132"/>
      <c r="O134" s="133"/>
      <c r="P134" s="133"/>
      <c r="Q134" s="134">
        <f>Q135</f>
        <v>0</v>
      </c>
      <c r="R134" s="134">
        <f>R135</f>
        <v>0</v>
      </c>
      <c r="S134" s="133"/>
      <c r="T134" s="135">
        <f>T135</f>
        <v>0</v>
      </c>
      <c r="U134" s="133"/>
      <c r="V134" s="135">
        <f>V135</f>
        <v>0</v>
      </c>
      <c r="W134" s="133"/>
      <c r="X134" s="136">
        <f>X135</f>
        <v>0</v>
      </c>
      <c r="AR134" s="129" t="s">
        <v>130</v>
      </c>
      <c r="AT134" s="137" t="s">
        <v>74</v>
      </c>
      <c r="AU134" s="137" t="s">
        <v>75</v>
      </c>
      <c r="AY134" s="129" t="s">
        <v>119</v>
      </c>
      <c r="BK134" s="138">
        <f>BK135</f>
        <v>0</v>
      </c>
    </row>
    <row r="135" spans="1:65" s="2" customFormat="1" ht="24" customHeight="1">
      <c r="A135" s="26"/>
      <c r="B135" s="141"/>
      <c r="C135" s="142" t="s">
        <v>168</v>
      </c>
      <c r="D135" s="142" t="s">
        <v>122</v>
      </c>
      <c r="E135" s="143" t="s">
        <v>169</v>
      </c>
      <c r="F135" s="144" t="s">
        <v>170</v>
      </c>
      <c r="G135" s="145" t="s">
        <v>125</v>
      </c>
      <c r="H135" s="146">
        <v>17.5</v>
      </c>
      <c r="I135" s="146">
        <v>0</v>
      </c>
      <c r="J135" s="146">
        <v>0</v>
      </c>
      <c r="K135" s="146">
        <f>ROUND(P135*H135,3)</f>
        <v>0</v>
      </c>
      <c r="L135" s="144" t="s">
        <v>126</v>
      </c>
      <c r="M135" s="27"/>
      <c r="N135" s="163" t="s">
        <v>1</v>
      </c>
      <c r="O135" s="164" t="s">
        <v>39</v>
      </c>
      <c r="P135" s="165">
        <f>I135+J135</f>
        <v>0</v>
      </c>
      <c r="Q135" s="165">
        <f>ROUND(I135*H135,3)</f>
        <v>0</v>
      </c>
      <c r="R135" s="165">
        <f>ROUND(J135*H135,3)</f>
        <v>0</v>
      </c>
      <c r="S135" s="166">
        <v>0</v>
      </c>
      <c r="T135" s="166">
        <f>S135*H135</f>
        <v>0</v>
      </c>
      <c r="U135" s="166">
        <v>0</v>
      </c>
      <c r="V135" s="166">
        <f>U135*H135</f>
        <v>0</v>
      </c>
      <c r="W135" s="166">
        <v>0</v>
      </c>
      <c r="X135" s="167">
        <f>W135*H135</f>
        <v>0</v>
      </c>
      <c r="Y135" s="26"/>
      <c r="Z135" s="26"/>
      <c r="AA135" s="26"/>
      <c r="AB135" s="26"/>
      <c r="AC135" s="26"/>
      <c r="AD135" s="26"/>
      <c r="AE135" s="26"/>
      <c r="AR135" s="152" t="s">
        <v>171</v>
      </c>
      <c r="AT135" s="152" t="s">
        <v>122</v>
      </c>
      <c r="AU135" s="152" t="s">
        <v>80</v>
      </c>
      <c r="AY135" s="14" t="s">
        <v>119</v>
      </c>
      <c r="BE135" s="153">
        <f>IF(O135="základná",K135,0)</f>
        <v>0</v>
      </c>
      <c r="BF135" s="153">
        <f>IF(O135="znížená",K135,0)</f>
        <v>0</v>
      </c>
      <c r="BG135" s="153">
        <f>IF(O135="zákl. prenesená",K135,0)</f>
        <v>0</v>
      </c>
      <c r="BH135" s="153">
        <f>IF(O135="zníž. prenesená",K135,0)</f>
        <v>0</v>
      </c>
      <c r="BI135" s="153">
        <f>IF(O135="nulová",K135,0)</f>
        <v>0</v>
      </c>
      <c r="BJ135" s="14" t="s">
        <v>128</v>
      </c>
      <c r="BK135" s="154">
        <f>ROUND(P135*H135,3)</f>
        <v>0</v>
      </c>
      <c r="BL135" s="14" t="s">
        <v>171</v>
      </c>
      <c r="BM135" s="152" t="s">
        <v>172</v>
      </c>
    </row>
    <row r="136" spans="1:65" s="2" customFormat="1" ht="6.95" customHeight="1">
      <c r="A136" s="26"/>
      <c r="B136" s="41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27"/>
      <c r="N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</sheetData>
  <autoFilter ref="C120:L135"/>
  <mergeCells count="6">
    <mergeCell ref="E113:H113"/>
    <mergeCell ref="M2:Z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ZATKOVA-09-2019 - Výmena ...</vt:lpstr>
      <vt:lpstr>'Rekapitulácia stavby'!Názvy_tlače</vt:lpstr>
      <vt:lpstr>'ZATKOVA-09-2019 - Výmena ...'!Názvy_tlače</vt:lpstr>
      <vt:lpstr>'Rekapitulácia stavby'!Oblasť_tlače</vt:lpstr>
      <vt:lpstr>'ZATKOVA-09-2019 - Výmena 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Lucia Zaťková</cp:lastModifiedBy>
  <dcterms:created xsi:type="dcterms:W3CDTF">2019-09-26T08:56:51Z</dcterms:created>
  <dcterms:modified xsi:type="dcterms:W3CDTF">2019-09-27T06:35:14Z</dcterms:modified>
</cp:coreProperties>
</file>