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rto\Desktop\Romana\Dalibor\"/>
    </mc:Choice>
  </mc:AlternateContent>
  <xr:revisionPtr revIDLastSave="0" documentId="13_ncr:1_{C9FBF434-03FB-4341-85D0-F2B99B8E3B01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  <sheet name="02 01 Pol" sheetId="13" r:id="rId5"/>
  </sheets>
  <externalReferences>
    <externalReference r:id="rId6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_xlnm.Print_Titles" localSheetId="4">'02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Pol'!$A$1:$Y$76</definedName>
    <definedName name="_xlnm.Print_Area" localSheetId="4">'02 01 Pol'!$A$1:$Y$15</definedName>
    <definedName name="_xlnm.Print_Area" localSheetId="1">Stavba!$A$1:$J$68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7" i="1" l="1"/>
  <c r="I66" i="1"/>
  <c r="I65" i="1"/>
  <c r="I64" i="1"/>
  <c r="I63" i="1"/>
  <c r="I62" i="1"/>
  <c r="I61" i="1"/>
  <c r="I60" i="1"/>
  <c r="I59" i="1"/>
  <c r="I58" i="1"/>
  <c r="I57" i="1"/>
  <c r="G44" i="1"/>
  <c r="F44" i="1"/>
  <c r="G43" i="1"/>
  <c r="F43" i="1"/>
  <c r="G42" i="1"/>
  <c r="I42" i="1" s="1"/>
  <c r="F42" i="1"/>
  <c r="G41" i="1"/>
  <c r="F41" i="1"/>
  <c r="I41" i="1" s="1"/>
  <c r="G39" i="1"/>
  <c r="F39" i="1"/>
  <c r="G14" i="13"/>
  <c r="G8" i="13"/>
  <c r="G9" i="13"/>
  <c r="M9" i="13" s="1"/>
  <c r="I9" i="13"/>
  <c r="I8" i="13" s="1"/>
  <c r="K9" i="13"/>
  <c r="K8" i="13" s="1"/>
  <c r="O9" i="13"/>
  <c r="O8" i="13" s="1"/>
  <c r="Q9" i="13"/>
  <c r="Q8" i="13" s="1"/>
  <c r="V9" i="13"/>
  <c r="G10" i="13"/>
  <c r="M10" i="13" s="1"/>
  <c r="I10" i="13"/>
  <c r="K10" i="13"/>
  <c r="O10" i="13"/>
  <c r="Q10" i="13"/>
  <c r="V10" i="13"/>
  <c r="V8" i="13" s="1"/>
  <c r="G11" i="13"/>
  <c r="I11" i="13"/>
  <c r="K11" i="13"/>
  <c r="M11" i="13"/>
  <c r="O11" i="13"/>
  <c r="Q11" i="13"/>
  <c r="V11" i="13"/>
  <c r="G12" i="13"/>
  <c r="I12" i="13"/>
  <c r="K12" i="13"/>
  <c r="M12" i="13"/>
  <c r="O12" i="13"/>
  <c r="Q12" i="13"/>
  <c r="V12" i="13"/>
  <c r="AE14" i="13"/>
  <c r="AF14" i="13"/>
  <c r="G75" i="12"/>
  <c r="BA32" i="12"/>
  <c r="BA21" i="12"/>
  <c r="BA18" i="12"/>
  <c r="G9" i="12"/>
  <c r="M9" i="12" s="1"/>
  <c r="I9" i="12"/>
  <c r="I8" i="12" s="1"/>
  <c r="K9" i="12"/>
  <c r="K8" i="12" s="1"/>
  <c r="O9" i="12"/>
  <c r="O8" i="12" s="1"/>
  <c r="Q9" i="12"/>
  <c r="Q8" i="12" s="1"/>
  <c r="V9" i="12"/>
  <c r="V8" i="12" s="1"/>
  <c r="G12" i="12"/>
  <c r="I12" i="12"/>
  <c r="K12" i="12"/>
  <c r="M12" i="12"/>
  <c r="O12" i="12"/>
  <c r="Q12" i="12"/>
  <c r="V12" i="12"/>
  <c r="G15" i="12"/>
  <c r="I15" i="12"/>
  <c r="K15" i="12"/>
  <c r="M15" i="12"/>
  <c r="O15" i="12"/>
  <c r="Q15" i="12"/>
  <c r="V15" i="12"/>
  <c r="G17" i="12"/>
  <c r="M17" i="12" s="1"/>
  <c r="I17" i="12"/>
  <c r="K17" i="12"/>
  <c r="O17" i="12"/>
  <c r="Q17" i="12"/>
  <c r="V17" i="12"/>
  <c r="G20" i="12"/>
  <c r="M20" i="12" s="1"/>
  <c r="I20" i="12"/>
  <c r="K20" i="12"/>
  <c r="O20" i="12"/>
  <c r="Q20" i="12"/>
  <c r="V20" i="12"/>
  <c r="G22" i="12"/>
  <c r="I22" i="12"/>
  <c r="K22" i="12"/>
  <c r="M22" i="12"/>
  <c r="O22" i="12"/>
  <c r="Q22" i="12"/>
  <c r="V22" i="12"/>
  <c r="G25" i="12"/>
  <c r="I25" i="12"/>
  <c r="K25" i="12"/>
  <c r="M25" i="12"/>
  <c r="O25" i="12"/>
  <c r="Q25" i="12"/>
  <c r="V25" i="12"/>
  <c r="G28" i="12"/>
  <c r="G8" i="12" s="1"/>
  <c r="I28" i="12"/>
  <c r="K28" i="12"/>
  <c r="O28" i="12"/>
  <c r="Q28" i="12"/>
  <c r="V28" i="12"/>
  <c r="G30" i="12"/>
  <c r="I30" i="12"/>
  <c r="G31" i="12"/>
  <c r="I31" i="12"/>
  <c r="K31" i="12"/>
  <c r="K30" i="12" s="1"/>
  <c r="M31" i="12"/>
  <c r="M30" i="12" s="1"/>
  <c r="O31" i="12"/>
  <c r="Q31" i="12"/>
  <c r="Q30" i="12" s="1"/>
  <c r="V31" i="12"/>
  <c r="V30" i="12" s="1"/>
  <c r="G33" i="12"/>
  <c r="I33" i="12"/>
  <c r="K33" i="12"/>
  <c r="M33" i="12"/>
  <c r="O33" i="12"/>
  <c r="Q33" i="12"/>
  <c r="V33" i="12"/>
  <c r="G34" i="12"/>
  <c r="I34" i="12"/>
  <c r="K34" i="12"/>
  <c r="M34" i="12"/>
  <c r="O34" i="12"/>
  <c r="O30" i="12" s="1"/>
  <c r="Q34" i="12"/>
  <c r="V34" i="12"/>
  <c r="Q35" i="12"/>
  <c r="G36" i="12"/>
  <c r="I36" i="12"/>
  <c r="I35" i="12" s="1"/>
  <c r="K36" i="12"/>
  <c r="K35" i="12" s="1"/>
  <c r="M36" i="12"/>
  <c r="O36" i="12"/>
  <c r="Q36" i="12"/>
  <c r="V36" i="12"/>
  <c r="V35" i="12" s="1"/>
  <c r="G38" i="12"/>
  <c r="I38" i="12"/>
  <c r="K38" i="12"/>
  <c r="M38" i="12"/>
  <c r="O38" i="12"/>
  <c r="Q38" i="12"/>
  <c r="V38" i="12"/>
  <c r="G39" i="12"/>
  <c r="G35" i="12" s="1"/>
  <c r="I39" i="12"/>
  <c r="K39" i="12"/>
  <c r="O39" i="12"/>
  <c r="Q39" i="12"/>
  <c r="V39" i="12"/>
  <c r="G40" i="12"/>
  <c r="M40" i="12" s="1"/>
  <c r="I40" i="12"/>
  <c r="K40" i="12"/>
  <c r="O40" i="12"/>
  <c r="O35" i="12" s="1"/>
  <c r="Q40" i="12"/>
  <c r="V40" i="12"/>
  <c r="G42" i="12"/>
  <c r="M42" i="12" s="1"/>
  <c r="I42" i="12"/>
  <c r="K42" i="12"/>
  <c r="O42" i="12"/>
  <c r="Q42" i="12"/>
  <c r="V42" i="12"/>
  <c r="G43" i="12"/>
  <c r="I43" i="12"/>
  <c r="K43" i="12"/>
  <c r="M43" i="12"/>
  <c r="O43" i="12"/>
  <c r="Q43" i="12"/>
  <c r="V43" i="12"/>
  <c r="O45" i="12"/>
  <c r="G46" i="12"/>
  <c r="M46" i="12" s="1"/>
  <c r="M45" i="12" s="1"/>
  <c r="I46" i="12"/>
  <c r="I45" i="12" s="1"/>
  <c r="K46" i="12"/>
  <c r="K45" i="12" s="1"/>
  <c r="O46" i="12"/>
  <c r="Q46" i="12"/>
  <c r="Q45" i="12" s="1"/>
  <c r="V46" i="12"/>
  <c r="V45" i="12" s="1"/>
  <c r="I48" i="12"/>
  <c r="Q48" i="12"/>
  <c r="V48" i="12"/>
  <c r="G49" i="12"/>
  <c r="I49" i="12"/>
  <c r="K49" i="12"/>
  <c r="K48" i="12" s="1"/>
  <c r="M49" i="12"/>
  <c r="O49" i="12"/>
  <c r="O48" i="12" s="1"/>
  <c r="Q49" i="12"/>
  <c r="V49" i="12"/>
  <c r="G52" i="12"/>
  <c r="G48" i="12" s="1"/>
  <c r="I52" i="12"/>
  <c r="K52" i="12"/>
  <c r="O52" i="12"/>
  <c r="Q52" i="12"/>
  <c r="V52" i="12"/>
  <c r="G53" i="12"/>
  <c r="I53" i="12"/>
  <c r="M53" i="12"/>
  <c r="O53" i="12"/>
  <c r="G54" i="12"/>
  <c r="I54" i="12"/>
  <c r="K54" i="12"/>
  <c r="K53" i="12" s="1"/>
  <c r="M54" i="12"/>
  <c r="O54" i="12"/>
  <c r="Q54" i="12"/>
  <c r="Q53" i="12" s="1"/>
  <c r="V54" i="12"/>
  <c r="V53" i="12" s="1"/>
  <c r="G56" i="12"/>
  <c r="G55" i="12" s="1"/>
  <c r="I56" i="12"/>
  <c r="I55" i="12" s="1"/>
  <c r="K56" i="12"/>
  <c r="M56" i="12"/>
  <c r="O56" i="12"/>
  <c r="O55" i="12" s="1"/>
  <c r="Q56" i="12"/>
  <c r="V56" i="12"/>
  <c r="G57" i="12"/>
  <c r="M57" i="12" s="1"/>
  <c r="M55" i="12" s="1"/>
  <c r="I57" i="12"/>
  <c r="K57" i="12"/>
  <c r="O57" i="12"/>
  <c r="Q57" i="12"/>
  <c r="Q55" i="12" s="1"/>
  <c r="V57" i="12"/>
  <c r="G58" i="12"/>
  <c r="M58" i="12" s="1"/>
  <c r="I58" i="12"/>
  <c r="K58" i="12"/>
  <c r="O58" i="12"/>
  <c r="Q58" i="12"/>
  <c r="V58" i="12"/>
  <c r="V55" i="12" s="1"/>
  <c r="G59" i="12"/>
  <c r="I59" i="12"/>
  <c r="K59" i="12"/>
  <c r="K55" i="12" s="1"/>
  <c r="M59" i="12"/>
  <c r="O59" i="12"/>
  <c r="Q59" i="12"/>
  <c r="V59" i="12"/>
  <c r="G60" i="12"/>
  <c r="K60" i="12"/>
  <c r="G61" i="12"/>
  <c r="M61" i="12" s="1"/>
  <c r="M60" i="12" s="1"/>
  <c r="I61" i="12"/>
  <c r="I60" i="12" s="1"/>
  <c r="K61" i="12"/>
  <c r="O61" i="12"/>
  <c r="O60" i="12" s="1"/>
  <c r="Q61" i="12"/>
  <c r="Q60" i="12" s="1"/>
  <c r="V61" i="12"/>
  <c r="V60" i="12" s="1"/>
  <c r="K63" i="12"/>
  <c r="G64" i="12"/>
  <c r="G63" i="12" s="1"/>
  <c r="I64" i="12"/>
  <c r="K64" i="12"/>
  <c r="M64" i="12"/>
  <c r="M63" i="12" s="1"/>
  <c r="O64" i="12"/>
  <c r="Q64" i="12"/>
  <c r="V64" i="12"/>
  <c r="V63" i="12" s="1"/>
  <c r="G69" i="12"/>
  <c r="M69" i="12" s="1"/>
  <c r="I69" i="12"/>
  <c r="K69" i="12"/>
  <c r="O69" i="12"/>
  <c r="O63" i="12" s="1"/>
  <c r="Q69" i="12"/>
  <c r="V69" i="12"/>
  <c r="G70" i="12"/>
  <c r="M70" i="12" s="1"/>
  <c r="I70" i="12"/>
  <c r="I63" i="12" s="1"/>
  <c r="K70" i="12"/>
  <c r="O70" i="12"/>
  <c r="Q70" i="12"/>
  <c r="Q63" i="12" s="1"/>
  <c r="V70" i="12"/>
  <c r="G71" i="12"/>
  <c r="I71" i="12"/>
  <c r="Q71" i="12"/>
  <c r="V71" i="12"/>
  <c r="G72" i="12"/>
  <c r="I72" i="12"/>
  <c r="K72" i="12"/>
  <c r="K71" i="12" s="1"/>
  <c r="M72" i="12"/>
  <c r="M71" i="12" s="1"/>
  <c r="O72" i="12"/>
  <c r="O71" i="12" s="1"/>
  <c r="Q72" i="12"/>
  <c r="V72" i="12"/>
  <c r="AE75" i="12"/>
  <c r="I20" i="1"/>
  <c r="I19" i="1"/>
  <c r="I18" i="1"/>
  <c r="I17" i="1"/>
  <c r="I16" i="1"/>
  <c r="I68" i="1"/>
  <c r="J67" i="1" s="1"/>
  <c r="F45" i="1"/>
  <c r="G23" i="1" s="1"/>
  <c r="G45" i="1"/>
  <c r="G25" i="1" s="1"/>
  <c r="H45" i="1"/>
  <c r="I44" i="1"/>
  <c r="I43" i="1"/>
  <c r="I39" i="1"/>
  <c r="I45" i="1" s="1"/>
  <c r="J28" i="1"/>
  <c r="J26" i="1"/>
  <c r="G38" i="1"/>
  <c r="F38" i="1"/>
  <c r="J23" i="1"/>
  <c r="J24" i="1"/>
  <c r="J25" i="1"/>
  <c r="J27" i="1"/>
  <c r="E24" i="1"/>
  <c r="G24" i="1"/>
  <c r="E26" i="1"/>
  <c r="G26" i="1"/>
  <c r="A27" i="1" l="1"/>
  <c r="M8" i="13"/>
  <c r="G45" i="12"/>
  <c r="M52" i="12"/>
  <c r="M48" i="12" s="1"/>
  <c r="M39" i="12"/>
  <c r="M35" i="12" s="1"/>
  <c r="M28" i="12"/>
  <c r="M8" i="12" s="1"/>
  <c r="AF75" i="12"/>
  <c r="I21" i="1"/>
  <c r="J58" i="1"/>
  <c r="J57" i="1"/>
  <c r="J60" i="1"/>
  <c r="J64" i="1"/>
  <c r="J61" i="1"/>
  <c r="J65" i="1"/>
  <c r="J62" i="1"/>
  <c r="J66" i="1"/>
  <c r="J59" i="1"/>
  <c r="J63" i="1"/>
  <c r="J39" i="1"/>
  <c r="J45" i="1" s="1"/>
  <c r="J42" i="1"/>
  <c r="J41" i="1"/>
  <c r="J44" i="1"/>
  <c r="J43" i="1"/>
  <c r="J68" i="1" l="1"/>
  <c r="A28" i="1"/>
  <c r="G28" i="1"/>
  <c r="G27" i="1" s="1"/>
  <c r="G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barto</author>
  </authors>
  <commentList>
    <comment ref="S6" authorId="0" shapeId="0" xr:uid="{8FED750D-1EB9-4089-A64B-FF5C507C408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56B519E-F34F-4FEF-ADF7-4509927C0404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barto</author>
  </authors>
  <commentList>
    <comment ref="S6" authorId="0" shapeId="0" xr:uid="{6221C749-9C44-4A71-9300-0F95E9E7B5A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9E9DA52-EC1F-4621-9EDC-1F7E6FACCB7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<sst xmlns="http://schemas.openxmlformats.org/spreadsheetml/2006/main" count="596" uniqueCount="231">
  <si>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</si>
  <si>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</si>
  <si>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</si>
  <si>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</si>
  <si>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</si>
  <si>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</si>
  <si>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</si>
  <si>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</si>
  <si>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</si>
  <si>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</si>
  <si>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</si>
  <si>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</si>
  <si>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</si>
  <si>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</si>
  <si>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</si>
  <si>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</si>
  <si>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</si>
  <si>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</si>
  <si>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</si>
  <si>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</si>
  <si>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</si>
  <si>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</si>
  <si>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</si>
  <si>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</si>
  <si>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</si>
  <si>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</si>
  <si>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</si>
  <si>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</si>
  <si>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</si>
  <si>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</si>
  <si>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</si>
  <si>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</si>
  <si>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</si>
  <si>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</si>
  <si>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</si>
  <si>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</si>
  <si>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</si>
  <si>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</si>
  <si>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</si>
  <si>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</si>
  <si>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</si>
  <si>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</si>
  <si>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</si>
  <si>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2024-008</t>
  </si>
  <si>
    <t>Revitalizace víceúčelového hřiště na sídlišti v Bystřici pod Hostýnem</t>
  </si>
  <si>
    <t>Stavba</t>
  </si>
  <si>
    <t>Stavební objekt</t>
  </si>
  <si>
    <t>01</t>
  </si>
  <si>
    <t>Stavební práce</t>
  </si>
  <si>
    <t>02</t>
  </si>
  <si>
    <t>Vedlejší rozpočtové náklady</t>
  </si>
  <si>
    <t>Celkem za stavbu</t>
  </si>
  <si>
    <t>CZK</t>
  </si>
  <si>
    <t>#POPS</t>
  </si>
  <si>
    <t>Popis stavby: 2024-008 - Revitalizace víceúčelového hřiště na sídlišti v Bystřici pod Hostýnem</t>
  </si>
  <si>
    <t>#POPO</t>
  </si>
  <si>
    <t>Popis objektu: 01 - Stavební práce</t>
  </si>
  <si>
    <t>#POPR</t>
  </si>
  <si>
    <t>Popis rozpočtu: 01 - Stavební práce</t>
  </si>
  <si>
    <t>Popis objektu: 02 - Vedlejší rozpočtové náklady</t>
  </si>
  <si>
    <t>Popis rozpočtu: 01 - Vedlejší rozpočtové náklady</t>
  </si>
  <si>
    <t>Rekapitulace dílů</t>
  </si>
  <si>
    <t>Typ dílu</t>
  </si>
  <si>
    <t>1</t>
  </si>
  <si>
    <t>Zemní práce</t>
  </si>
  <si>
    <t>2</t>
  </si>
  <si>
    <t>Základy a zvláštní zakládání</t>
  </si>
  <si>
    <t>5</t>
  </si>
  <si>
    <t>Komunikace</t>
  </si>
  <si>
    <t>561</t>
  </si>
  <si>
    <t>Sportovní povrchy</t>
  </si>
  <si>
    <t>91</t>
  </si>
  <si>
    <t>Doplňující práce na komunikaci</t>
  </si>
  <si>
    <t>99</t>
  </si>
  <si>
    <t>Staveništní přesun hmot</t>
  </si>
  <si>
    <t>562</t>
  </si>
  <si>
    <t>Sportovní vybavení</t>
  </si>
  <si>
    <t>766</t>
  </si>
  <si>
    <t>Konstrukce truhlářské</t>
  </si>
  <si>
    <t>767</t>
  </si>
  <si>
    <t>Konstrukce zámečnické</t>
  </si>
  <si>
    <t>799</t>
  </si>
  <si>
    <t>Ostatní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</si>
  <si>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</si>
  <si>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</si>
  <si>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</si>
  <si>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</si>
  <si>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</si>
  <si>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</si>
  <si>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</si>
  <si>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</si>
  <si>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</si>
  <si>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</si>
  <si>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</si>
  <si>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</si>
  <si>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</si>
  <si>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</si>
  <si>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</si>
  <si>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</si>
  <si>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</si>
  <si>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</si>
  <si>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</si>
  <si>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</si>
  <si>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</si>
  <si>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</si>
  <si>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</si>
  <si>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</si>
  <si>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</si>
  <si>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</si>
  <si>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</si>
  <si>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</si>
  <si>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</si>
  <si>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</si>
  <si>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</si>
  <si>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100003100R00</t>
  </si>
  <si>
    <t>Naložení sypaniny pro ukládání do hráze</t>
  </si>
  <si>
    <t>m3</t>
  </si>
  <si>
    <t>800-1</t>
  </si>
  <si>
    <t>RTS 23/ II</t>
  </si>
  <si>
    <t>Práce</t>
  </si>
  <si>
    <t>Běžná</t>
  </si>
  <si>
    <t>POL1_</t>
  </si>
  <si>
    <t>z hornin 5 až 7 na dopravní prostředek,</t>
  </si>
  <si>
    <t>SPI</t>
  </si>
  <si>
    <t>(126+9,728)</t>
  </si>
  <si>
    <t>VV</t>
  </si>
  <si>
    <t>122201102R00</t>
  </si>
  <si>
    <t>Odkopávky a  prokopávky nezapažené v hornině 3  přes 100 do 1 000 m3</t>
  </si>
  <si>
    <t>s přehozením výkopku na vzdálenost do 3 m nebo s naložením na dopravní prostředek,</t>
  </si>
  <si>
    <t>zvětšení plochy : 6*60*0,35</t>
  </si>
  <si>
    <t>122201109R00</t>
  </si>
  <si>
    <t>Odkopávky a  prokopávky nezapažené v hornině 3  příplatek k cenám za lepivost horniny</t>
  </si>
  <si>
    <t>131201110R00</t>
  </si>
  <si>
    <t>Hloubení nezapažených jam a zářezů do 50 m3, v hornině 3, hloubení strojně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</si>
  <si>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</si>
  <si>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pro sloupy oplocení : 76*0,4*0,4*0,8</t>
  </si>
  <si>
    <t>131201119R00</t>
  </si>
  <si>
    <t xml:space="preserve">Hloubení nezapažených jam a zářezů příplatek za lepivost, v hornině 3,  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</si>
  <si>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</si>
  <si>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</si>
  <si>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</si>
  <si>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162701109R00</t>
  </si>
  <si>
    <t>Vodorovné přemístění výkopku příplatek k ceně za každých dalších i započatých 1 000 m přes 10 000 m  z horniny 1 až 4</t>
  </si>
  <si>
    <t>(126+9,728)*20</t>
  </si>
  <si>
    <t>199000002R00</t>
  </si>
  <si>
    <t>Poplatky za skládku horniny 1- 4, skupina 17 05 04 z Katalogu odpadů</t>
  </si>
  <si>
    <t>215901101R00</t>
  </si>
  <si>
    <t>Zhutnění podloží z rostlé horniny 1 až 4 pod násypy z hornin soudržných do 92% PS a nesoudržných  sypkých relativní ulehlosti l(d) do 0,8</t>
  </si>
  <si>
    <t>m2</t>
  </si>
  <si>
    <t>z rostlé horniny tř.1 - 4 pod násypy z hornin soudržných do 92% PS a hornin nesoudržných sypkých relativní ulehlosti I(d) do 0,8</t>
  </si>
  <si>
    <t>275313621R00</t>
  </si>
  <si>
    <t>Beton základových patek prostý třídy C 20/25</t>
  </si>
  <si>
    <t>801-1</t>
  </si>
  <si>
    <t>2-01</t>
  </si>
  <si>
    <t>Vyvrtání a zabetonování patek - tenisové sloupky</t>
  </si>
  <si>
    <t>kus</t>
  </si>
  <si>
    <t>Vlastní</t>
  </si>
  <si>
    <t>Indiv</t>
  </si>
  <si>
    <t>564801111R00</t>
  </si>
  <si>
    <t>822-1</t>
  </si>
  <si>
    <t>6*60</t>
  </si>
  <si>
    <t>564811111R00</t>
  </si>
  <si>
    <t>564831111R00</t>
  </si>
  <si>
    <t>564851111R00</t>
  </si>
  <si>
    <t>5-01</t>
  </si>
  <si>
    <t>Vyrovnání asfaltové plochy pod UMT štěrkodrtí - frakce 0-4mm</t>
  </si>
  <si>
    <t>kpl</t>
  </si>
  <si>
    <t>5-02</t>
  </si>
  <si>
    <t>Úklid plochy strojem</t>
  </si>
  <si>
    <t>30*60</t>
  </si>
  <si>
    <t>561-01</t>
  </si>
  <si>
    <t>36*60</t>
  </si>
  <si>
    <t>917862111R00</t>
  </si>
  <si>
    <t>Osazení silničního nebo chodníkového betonového obrubníku stojatého, s boční opěrou z betonu prostého, do lože z betonu prostého C 12/15</t>
  </si>
  <si>
    <t>m</t>
  </si>
  <si>
    <t>S dodáním hmot pro lože tl. 80-100 mm.</t>
  </si>
  <si>
    <t>6+60+6</t>
  </si>
  <si>
    <t>59217010R</t>
  </si>
  <si>
    <t>obrubník silniční materiál beton; l = 1000,0 mm; š = 150,0 mm; h = 250,0 mm; barva přírodní</t>
  </si>
  <si>
    <t>SPCM</t>
  </si>
  <si>
    <t>Specifikace</t>
  </si>
  <si>
    <t>POL3_</t>
  </si>
  <si>
    <t>998227111R00</t>
  </si>
  <si>
    <t xml:space="preserve">Přesun hmot, plochy pro tělovýchovu umělý sportovní povrch z dílců,  </t>
  </si>
  <si>
    <t>t</t>
  </si>
  <si>
    <t>823-1</t>
  </si>
  <si>
    <t>Přesun hmot</t>
  </si>
  <si>
    <t>POL7_</t>
  </si>
  <si>
    <t>562-01</t>
  </si>
  <si>
    <t>D+M branka pro malou kopanou 3x2m</t>
  </si>
  <si>
    <t>562-02</t>
  </si>
  <si>
    <t>D+M basketbalový koš</t>
  </si>
  <si>
    <t>562-03</t>
  </si>
  <si>
    <t>D+M ocelových pozinkovaných sloupů pro tenis (3x pár)</t>
  </si>
  <si>
    <t>562-04</t>
  </si>
  <si>
    <t>D+M ocelový pozinkovaný sloupek pro velejbal (3xpár)</t>
  </si>
  <si>
    <t>pár</t>
  </si>
  <si>
    <t>766-01</t>
  </si>
  <si>
    <t>D+M dřevěného obložení - v=1m, smrková fošna tl. 4,5cm ošetřena nátěrem</t>
  </si>
  <si>
    <t>(60+60+36+36)*1</t>
  </si>
  <si>
    <t>767-01</t>
  </si>
  <si>
    <t>D+M ocelových sloupů pro oplocení , pozink. viz. PD</t>
  </si>
  <si>
    <t>Sloupky budou opatřeny držákem dřevěného oplocení.</t>
  </si>
  <si>
    <t>POP</t>
  </si>
  <si>
    <t>36*4,8</t>
  </si>
  <si>
    <t>36*1,8</t>
  </si>
  <si>
    <t>4*4,8</t>
  </si>
  <si>
    <t>767-02</t>
  </si>
  <si>
    <t>D+M jednokřídlé branky 900x2000mm, pozink., FAB</t>
  </si>
  <si>
    <t>767-03</t>
  </si>
  <si>
    <t>D+M vjezdové dvoukřídlé brány 3000x2500mm, pozink., FAB</t>
  </si>
  <si>
    <t>799-01</t>
  </si>
  <si>
    <t>D+M ochranné sítě oko 50x50mm v=3m</t>
  </si>
  <si>
    <t>(60+60+36+36)*3</t>
  </si>
  <si>
    <t>SUM</t>
  </si>
  <si>
    <t>END</t>
  </si>
  <si>
    <t>Zařízení staveniště</t>
  </si>
  <si>
    <t>Geodetické práce pře zahájením stavby</t>
  </si>
  <si>
    <t>03</t>
  </si>
  <si>
    <t>Geodetické práce po dokončení stavby</t>
  </si>
  <si>
    <t>04</t>
  </si>
  <si>
    <t>Odstranění staveniště</t>
  </si>
  <si>
    <t>Bystřice pod Hostýnem</t>
  </si>
  <si>
    <t>Masarykovo nám. 137</t>
  </si>
  <si>
    <t>768 61 Bystřice pod Hostýnem</t>
  </si>
  <si>
    <t>00287113</t>
  </si>
  <si>
    <t>Podklad ze štěrkodrti s rozprostřením a zhutněním frakce 0-4 mm, tloušťka po zhutnění 20 mm</t>
  </si>
  <si>
    <t>Podklad ze štěrkodrti s rozprostřením a zhutněním frakce 8-16 mm, tloušťka po zhutnění 50 mm</t>
  </si>
  <si>
    <t>Podklad ze štěrkodrti s rozprostřením a zhutněním frakce 16-32 mm, tloušťka po zhutnění 100 mm</t>
  </si>
  <si>
    <t>Podklad ze štěrkodrti s rozprostřením a zhutněním frakce 32-64 mm, tloušťka po zhutnění 150 mm</t>
  </si>
  <si>
    <t> D + M UMT víceúčelová 20 mm, vč. lajnování 3x tenis, 3x volejbal, 1x fotbal, podélné lajny všité (vetkané), 2x hruška basketbal, počet vpichů min. 27 297/m2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</si>
</sst>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  <font>
      <i/>
      <sz val="9"/>
      <color rgb="FF00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 shrinkToFit="1"/>
    </xf>
    <xf numFmtId="4" fontId="5" fillId="0" borderId="32" xfId="0" applyNumberFormat="1" applyFont="1" applyBorder="1" applyAlignment="1">
      <alignment vertical="center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164" fontId="3" fillId="0" borderId="33" xfId="0" applyNumberFormat="1" applyFont="1" applyBorder="1" applyAlignment="1">
      <alignment vertical="center"/>
    </xf>
    <xf numFmtId="164" fontId="3" fillId="3" borderId="36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6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Alignment="1">
      <alignment vertical="top"/>
    </xf>
    <xf numFmtId="49" fontId="17" fillId="0" borderId="0" xfId="0" applyNumberFormat="1" applyFont="1" applyAlignment="1">
      <alignment vertical="top"/>
    </xf>
    <xf numFmtId="165" fontId="17" fillId="0" borderId="0" xfId="0" applyNumberFormat="1" applyFont="1" applyAlignment="1">
      <alignment vertical="top" shrinkToFit="1"/>
    </xf>
    <xf numFmtId="4" fontId="17" fillId="0" borderId="0" xfId="0" applyNumberFormat="1" applyFont="1" applyAlignment="1">
      <alignment vertical="top" shrinkToFit="1"/>
    </xf>
    <xf numFmtId="165" fontId="18" fillId="0" borderId="0" xfId="0" applyNumberFormat="1" applyFont="1" applyAlignment="1">
      <alignment horizontal="center" vertical="top" wrapText="1" shrinkToFit="1"/>
    </xf>
    <xf numFmtId="165" fontId="18" fillId="0" borderId="0" xfId="0" applyNumberFormat="1" applyFont="1" applyAlignment="1">
      <alignment vertical="top" wrapText="1" shrinkToFit="1"/>
    </xf>
    <xf numFmtId="4" fontId="5" fillId="3" borderId="0" xfId="0" applyNumberFormat="1" applyFont="1" applyFill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5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20" fillId="0" borderId="0" xfId="0" applyFont="1" applyAlignment="1">
      <alignment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5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5" fontId="18" fillId="0" borderId="0" xfId="0" quotePrefix="1" applyNumberFormat="1" applyFont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5" fillId="0" borderId="0" xfId="2" applyNumberFormat="1" applyFont="1" applyAlignment="1">
      <alignment horizontal="left" vertical="center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18" xfId="0" applyFont="1" applyBorder="1" applyAlignment="1">
      <alignment horizontal="left" vertical="top" wrapText="1"/>
    </xf>
    <xf numFmtId="0" fontId="17" fillId="0" borderId="18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9" fillId="0" borderId="18" xfId="0" applyFont="1" applyBorder="1" applyAlignment="1">
      <alignment horizontal="left" vertical="top" wrapText="1"/>
    </xf>
    <xf numFmtId="0" fontId="19" fillId="0" borderId="18" xfId="0" applyFont="1" applyBorder="1" applyAlignment="1">
      <alignment vertical="top" wrapText="1"/>
    </xf>
    <xf numFmtId="0" fontId="21" fillId="0" borderId="0" xfId="0" applyFont="1" applyAlignment="1">
      <alignment wrapText="1"/>
    </xf>
  </cellXfs>
  <cellStyles count="3">
    <cellStyle name="Normální" xfId="0" builtinId="0"/>
    <cellStyle name="normální 2" xfId="1" xr:uid="{00000000-0005-0000-0000-000001000000}"/>
    <cellStyle name="Normální 3" xfId="2" xr:uid="{393C89F2-ED5D-4ABF-BFFD-07F788BFF2A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95" t="s">
        <v>39</v>
      </c>
      <c r="B2" s="195"/>
      <c r="C2" s="195"/>
      <c r="D2" s="195"/>
      <c r="E2" s="195"/>
      <c r="F2" s="195"/>
      <c r="G2" s="195"/>
    </row>
  </sheetData>
  <sheetProtection algorithmName="SHA-512" hashValue="uEGU3KluyY2V1CT3J7SJ7f48QKvi1BeSrkYdvKEcIcPNMT8AWeWROG9CnA8cFXsXkm/xza9+lEChCklVaiCAAA==" saltValue="i/vWBcG8fv/l5s2IK6kIVQ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1"/>
  <sheetViews>
    <sheetView showGridLines="0" topLeftCell="B1" zoomScaleNormal="100" zoomScaleSheetLayoutView="75" workbookViewId="0">
      <selection activeCell="M12" sqref="M12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196" t="s">
        <v>41</v>
      </c>
      <c r="C1" s="197"/>
      <c r="D1" s="197"/>
      <c r="E1" s="197"/>
      <c r="F1" s="197"/>
      <c r="G1" s="197"/>
      <c r="H1" s="197"/>
      <c r="I1" s="197"/>
      <c r="J1" s="198"/>
    </row>
    <row r="2" spans="1:15" ht="36" customHeight="1" x14ac:dyDescent="0.25">
      <c r="A2" s="2"/>
      <c r="B2" s="76" t="s">
        <v>22</v>
      </c>
      <c r="C2" s="77"/>
      <c r="D2" s="78" t="s">
        <v>43</v>
      </c>
      <c r="E2" s="205" t="s">
        <v>44</v>
      </c>
      <c r="F2" s="206"/>
      <c r="G2" s="206"/>
      <c r="H2" s="206"/>
      <c r="I2" s="206"/>
      <c r="J2" s="207"/>
      <c r="O2" s="1"/>
    </row>
    <row r="3" spans="1:15" ht="27" hidden="1" customHeight="1" x14ac:dyDescent="0.25">
      <c r="A3" s="2"/>
      <c r="B3" s="79"/>
      <c r="C3" s="77"/>
      <c r="D3" s="80"/>
      <c r="E3" s="208"/>
      <c r="F3" s="209"/>
      <c r="G3" s="209"/>
      <c r="H3" s="209"/>
      <c r="I3" s="209"/>
      <c r="J3" s="210"/>
    </row>
    <row r="4" spans="1:15" ht="23.25" customHeight="1" x14ac:dyDescent="0.25">
      <c r="A4" s="2"/>
      <c r="B4" s="81"/>
      <c r="C4" s="82"/>
      <c r="D4" s="83"/>
      <c r="E4" s="218"/>
      <c r="F4" s="218"/>
      <c r="G4" s="218"/>
      <c r="H4" s="218"/>
      <c r="I4" s="218"/>
      <c r="J4" s="219"/>
    </row>
    <row r="5" spans="1:15" ht="24" customHeight="1" x14ac:dyDescent="0.25">
      <c r="A5" s="2"/>
      <c r="B5" s="31" t="s">
        <v>42</v>
      </c>
      <c r="D5" s="222" t="s">
        <v>222</v>
      </c>
      <c r="E5" s="223"/>
      <c r="F5" s="223"/>
      <c r="G5" s="223"/>
      <c r="H5" s="18" t="s">
        <v>40</v>
      </c>
      <c r="I5" s="194" t="s">
        <v>225</v>
      </c>
      <c r="J5" s="8"/>
    </row>
    <row r="6" spans="1:15" ht="15.75" customHeight="1" x14ac:dyDescent="0.25">
      <c r="A6" s="2"/>
      <c r="B6" s="28"/>
      <c r="C6" s="55"/>
      <c r="D6" s="224" t="s">
        <v>223</v>
      </c>
      <c r="E6" s="225"/>
      <c r="F6" s="225"/>
      <c r="G6" s="225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242" t="s">
        <v>224</v>
      </c>
      <c r="E7" s="243"/>
      <c r="F7" s="243"/>
      <c r="G7" s="243"/>
      <c r="H7" s="24"/>
      <c r="I7" s="23"/>
      <c r="J7" s="34"/>
    </row>
    <row r="8" spans="1:15" ht="24" hidden="1" customHeight="1" x14ac:dyDescent="0.25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19</v>
      </c>
      <c r="D11" s="212"/>
      <c r="E11" s="212"/>
      <c r="F11" s="212"/>
      <c r="G11" s="212"/>
      <c r="H11" s="18" t="s">
        <v>40</v>
      </c>
      <c r="I11" s="84"/>
      <c r="J11" s="8"/>
    </row>
    <row r="12" spans="1:15" ht="15.75" customHeight="1" x14ac:dyDescent="0.25">
      <c r="A12" s="2"/>
      <c r="B12" s="28"/>
      <c r="C12" s="55"/>
      <c r="D12" s="217"/>
      <c r="E12" s="217"/>
      <c r="F12" s="217"/>
      <c r="G12" s="217"/>
      <c r="H12" s="18" t="s">
        <v>34</v>
      </c>
      <c r="I12" s="84"/>
      <c r="J12" s="8"/>
    </row>
    <row r="13" spans="1:15" ht="15.75" customHeight="1" x14ac:dyDescent="0.25">
      <c r="A13" s="2"/>
      <c r="B13" s="29"/>
      <c r="C13" s="56"/>
      <c r="D13" s="85"/>
      <c r="E13" s="220"/>
      <c r="F13" s="221"/>
      <c r="G13" s="221"/>
      <c r="H13" s="19"/>
      <c r="I13" s="23"/>
      <c r="J13" s="34"/>
    </row>
    <row r="14" spans="1:15" ht="24" customHeight="1" x14ac:dyDescent="0.25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11"/>
      <c r="F15" s="211"/>
      <c r="G15" s="213"/>
      <c r="H15" s="213"/>
      <c r="I15" s="213" t="s">
        <v>29</v>
      </c>
      <c r="J15" s="214"/>
    </row>
    <row r="16" spans="1:15" ht="23.25" customHeight="1" x14ac:dyDescent="0.25">
      <c r="A16" s="142" t="s">
        <v>24</v>
      </c>
      <c r="B16" s="38" t="s">
        <v>24</v>
      </c>
      <c r="C16" s="62"/>
      <c r="D16" s="63"/>
      <c r="E16" s="202"/>
      <c r="F16" s="203"/>
      <c r="G16" s="202"/>
      <c r="H16" s="203"/>
      <c r="I16" s="202">
        <f>SUMIF(F57:F67,A16,I57:I67)+SUMIF(F57:F67,"PSU",I57:I67)</f>
        <v>0</v>
      </c>
      <c r="J16" s="204"/>
    </row>
    <row r="17" spans="1:10" ht="23.25" customHeight="1" x14ac:dyDescent="0.25">
      <c r="A17" s="142" t="s">
        <v>25</v>
      </c>
      <c r="B17" s="38" t="s">
        <v>25</v>
      </c>
      <c r="C17" s="62"/>
      <c r="D17" s="63"/>
      <c r="E17" s="202"/>
      <c r="F17" s="203"/>
      <c r="G17" s="202"/>
      <c r="H17" s="203"/>
      <c r="I17" s="202">
        <f>SUMIF(F57:F67,A17,I57:I67)</f>
        <v>0</v>
      </c>
      <c r="J17" s="204"/>
    </row>
    <row r="18" spans="1:10" ht="23.25" customHeight="1" x14ac:dyDescent="0.25">
      <c r="A18" s="142" t="s">
        <v>26</v>
      </c>
      <c r="B18" s="38" t="s">
        <v>26</v>
      </c>
      <c r="C18" s="62"/>
      <c r="D18" s="63"/>
      <c r="E18" s="202"/>
      <c r="F18" s="203"/>
      <c r="G18" s="202"/>
      <c r="H18" s="203"/>
      <c r="I18" s="202">
        <f>SUMIF(F57:F67,A18,I57:I67)</f>
        <v>0</v>
      </c>
      <c r="J18" s="204"/>
    </row>
    <row r="19" spans="1:10" ht="23.25" customHeight="1" x14ac:dyDescent="0.25">
      <c r="A19" s="142" t="s">
        <v>83</v>
      </c>
      <c r="B19" s="38" t="s">
        <v>27</v>
      </c>
      <c r="C19" s="62"/>
      <c r="D19" s="63"/>
      <c r="E19" s="202"/>
      <c r="F19" s="203"/>
      <c r="G19" s="202"/>
      <c r="H19" s="203"/>
      <c r="I19" s="202">
        <f>SUMIF(F57:F67,A19,I57:I67)</f>
        <v>0</v>
      </c>
      <c r="J19" s="204"/>
    </row>
    <row r="20" spans="1:10" ht="23.25" customHeight="1" x14ac:dyDescent="0.25">
      <c r="A20" s="142" t="s">
        <v>84</v>
      </c>
      <c r="B20" s="38" t="s">
        <v>28</v>
      </c>
      <c r="C20" s="62"/>
      <c r="D20" s="63"/>
      <c r="E20" s="202"/>
      <c r="F20" s="203"/>
      <c r="G20" s="202"/>
      <c r="H20" s="203"/>
      <c r="I20" s="202">
        <f>SUMIF(F57:F67,A20,I57:I67)</f>
        <v>0</v>
      </c>
      <c r="J20" s="204"/>
    </row>
    <row r="21" spans="1:10" ht="23.25" customHeight="1" x14ac:dyDescent="0.25">
      <c r="A21" s="2"/>
      <c r="B21" s="48" t="s">
        <v>29</v>
      </c>
      <c r="C21" s="64"/>
      <c r="D21" s="65"/>
      <c r="E21" s="215"/>
      <c r="F21" s="216"/>
      <c r="G21" s="215"/>
      <c r="H21" s="216"/>
      <c r="I21" s="215">
        <f>SUM(I16:J20)</f>
        <v>0</v>
      </c>
      <c r="J21" s="228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12</v>
      </c>
      <c r="C23" s="62"/>
      <c r="D23" s="63"/>
      <c r="E23" s="67">
        <v>12</v>
      </c>
      <c r="F23" s="39" t="s">
        <v>0</v>
      </c>
      <c r="G23" s="226">
        <f>ZakladDPHSniVypocet</f>
        <v>0</v>
      </c>
      <c r="H23" s="227"/>
      <c r="I23" s="227"/>
      <c r="J23" s="40" t="str">
        <f t="shared" ref="J23:J28" si="0">Mena</f>
        <v>CZK</v>
      </c>
    </row>
    <row r="24" spans="1:10" ht="23.25" hidden="1" customHeight="1" x14ac:dyDescent="0.25">
      <c r="A24" s="2"/>
      <c r="B24" s="38" t="s">
        <v>13</v>
      </c>
      <c r="C24" s="62"/>
      <c r="D24" s="63"/>
      <c r="E24" s="67">
        <f>SazbaDPH1</f>
        <v>12</v>
      </c>
      <c r="F24" s="39" t="s">
        <v>0</v>
      </c>
      <c r="G24" s="232">
        <f>I23*E23/100</f>
        <v>0</v>
      </c>
      <c r="H24" s="233"/>
      <c r="I24" s="233"/>
      <c r="J24" s="40" t="str">
        <f t="shared" si="0"/>
        <v>CZK</v>
      </c>
    </row>
    <row r="25" spans="1:10" ht="23.25" customHeight="1" x14ac:dyDescent="0.25">
      <c r="A25" s="2"/>
      <c r="B25" s="38" t="s">
        <v>14</v>
      </c>
      <c r="C25" s="62"/>
      <c r="D25" s="63"/>
      <c r="E25" s="67">
        <v>21</v>
      </c>
      <c r="F25" s="39" t="s">
        <v>0</v>
      </c>
      <c r="G25" s="226">
        <f>ZakladDPHZaklVypocet</f>
        <v>0</v>
      </c>
      <c r="H25" s="227"/>
      <c r="I25" s="227"/>
      <c r="J25" s="40" t="str">
        <f t="shared" si="0"/>
        <v>CZK</v>
      </c>
    </row>
    <row r="26" spans="1:10" ht="23.25" hidden="1" customHeight="1" x14ac:dyDescent="0.25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199">
        <f>I25*E25/100</f>
        <v>0</v>
      </c>
      <c r="H26" s="200"/>
      <c r="I26" s="200"/>
      <c r="J26" s="37" t="str">
        <f t="shared" si="0"/>
        <v>CZK</v>
      </c>
    </row>
    <row r="27" spans="1:10" ht="23.25" customHeight="1" thickBot="1" x14ac:dyDescent="0.3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201">
        <f>CenaCelkemBezDPH-(ZakladDPHSni+ZakladDPHZakl)</f>
        <v>0</v>
      </c>
      <c r="H27" s="201"/>
      <c r="I27" s="201"/>
      <c r="J27" s="41" t="str">
        <f t="shared" si="0"/>
        <v>CZK</v>
      </c>
    </row>
    <row r="28" spans="1:10" ht="27.75" customHeight="1" thickBot="1" x14ac:dyDescent="0.3">
      <c r="A28" s="2">
        <f>(A27-INT(A27))*100</f>
        <v>0</v>
      </c>
      <c r="B28" s="115" t="s">
        <v>23</v>
      </c>
      <c r="C28" s="116"/>
      <c r="D28" s="116"/>
      <c r="E28" s="117"/>
      <c r="F28" s="118"/>
      <c r="G28" s="235">
        <f>A27</f>
        <v>0</v>
      </c>
      <c r="H28" s="235"/>
      <c r="I28" s="235"/>
      <c r="J28" s="119" t="str">
        <f t="shared" si="0"/>
        <v>CZK</v>
      </c>
    </row>
    <row r="29" spans="1:10" ht="27.75" hidden="1" customHeight="1" thickBot="1" x14ac:dyDescent="0.3">
      <c r="A29" s="2"/>
      <c r="B29" s="115" t="s">
        <v>35</v>
      </c>
      <c r="C29" s="120"/>
      <c r="D29" s="120"/>
      <c r="E29" s="120"/>
      <c r="F29" s="121"/>
      <c r="G29" s="234">
        <f>ZakladDPHSni+DPHSni+ZakladDPHZakl+DPHZakl+Zaokrouhleni</f>
        <v>0</v>
      </c>
      <c r="H29" s="234"/>
      <c r="I29" s="234"/>
      <c r="J29" s="122" t="s">
        <v>52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36"/>
      <c r="E34" s="237"/>
      <c r="G34" s="238"/>
      <c r="H34" s="239"/>
      <c r="I34" s="239"/>
      <c r="J34" s="25"/>
    </row>
    <row r="35" spans="1:10" ht="12.75" customHeight="1" x14ac:dyDescent="0.25">
      <c r="A35" s="2"/>
      <c r="B35" s="2"/>
      <c r="D35" s="231" t="s">
        <v>2</v>
      </c>
      <c r="E35" s="231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5">
      <c r="B37" s="88" t="s">
        <v>16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 x14ac:dyDescent="0.25">
      <c r="A38" s="87" t="s">
        <v>37</v>
      </c>
      <c r="B38" s="92" t="s">
        <v>17</v>
      </c>
      <c r="C38" s="93" t="s">
        <v>5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18</v>
      </c>
      <c r="I38" s="96" t="s">
        <v>1</v>
      </c>
      <c r="J38" s="97" t="s">
        <v>0</v>
      </c>
    </row>
    <row r="39" spans="1:10" ht="25.5" hidden="1" customHeight="1" x14ac:dyDescent="0.25">
      <c r="A39" s="87">
        <v>1</v>
      </c>
      <c r="B39" s="98" t="s">
        <v>45</v>
      </c>
      <c r="C39" s="230"/>
      <c r="D39" s="230"/>
      <c r="E39" s="230"/>
      <c r="F39" s="99">
        <f>'01 01 Pol'!AE75+'02 01 Pol'!AE14</f>
        <v>0</v>
      </c>
      <c r="G39" s="100">
        <f>'01 01 Pol'!AF75+'02 01 Pol'!AF14</f>
        <v>0</v>
      </c>
      <c r="H39" s="101"/>
      <c r="I39" s="102">
        <f>F39+G39+H39</f>
        <v>0</v>
      </c>
      <c r="J39" s="103" t="str">
        <f>IF(CenaCelkemVypocet=0,"",I39/CenaCelkemVypocet*100)</f>
        <v/>
      </c>
    </row>
    <row r="40" spans="1:10" ht="25.5" customHeight="1" x14ac:dyDescent="0.25">
      <c r="A40" s="87">
        <v>2</v>
      </c>
      <c r="B40" s="104"/>
      <c r="C40" s="229" t="s">
        <v>46</v>
      </c>
      <c r="D40" s="229"/>
      <c r="E40" s="229"/>
      <c r="F40" s="105"/>
      <c r="G40" s="106"/>
      <c r="H40" s="106"/>
      <c r="I40" s="107"/>
      <c r="J40" s="108"/>
    </row>
    <row r="41" spans="1:10" ht="25.5" customHeight="1" x14ac:dyDescent="0.25">
      <c r="A41" s="87">
        <v>2</v>
      </c>
      <c r="B41" s="104" t="s">
        <v>47</v>
      </c>
      <c r="C41" s="229" t="s">
        <v>48</v>
      </c>
      <c r="D41" s="229"/>
      <c r="E41" s="229"/>
      <c r="F41" s="105">
        <f>'01 01 Pol'!AE75</f>
        <v>0</v>
      </c>
      <c r="G41" s="106">
        <f>'01 01 Pol'!AF75</f>
        <v>0</v>
      </c>
      <c r="H41" s="106"/>
      <c r="I41" s="107">
        <f>F41+G41+H41</f>
        <v>0</v>
      </c>
      <c r="J41" s="108" t="str">
        <f>IF(CenaCelkemVypocet=0,"",I41/CenaCelkemVypocet*100)</f>
        <v/>
      </c>
    </row>
    <row r="42" spans="1:10" ht="25.5" customHeight="1" x14ac:dyDescent="0.25">
      <c r="A42" s="87">
        <v>3</v>
      </c>
      <c r="B42" s="109" t="s">
        <v>47</v>
      </c>
      <c r="C42" s="230" t="s">
        <v>48</v>
      </c>
      <c r="D42" s="230"/>
      <c r="E42" s="230"/>
      <c r="F42" s="110">
        <f>'01 01 Pol'!AE75</f>
        <v>0</v>
      </c>
      <c r="G42" s="101">
        <f>'01 01 Pol'!AF75</f>
        <v>0</v>
      </c>
      <c r="H42" s="101"/>
      <c r="I42" s="102">
        <f>F42+G42+H42</f>
        <v>0</v>
      </c>
      <c r="J42" s="103" t="str">
        <f>IF(CenaCelkemVypocet=0,"",I42/CenaCelkemVypocet*100)</f>
        <v/>
      </c>
    </row>
    <row r="43" spans="1:10" ht="25.5" customHeight="1" x14ac:dyDescent="0.25">
      <c r="A43" s="87">
        <v>2</v>
      </c>
      <c r="B43" s="104" t="s">
        <v>49</v>
      </c>
      <c r="C43" s="229" t="s">
        <v>50</v>
      </c>
      <c r="D43" s="229"/>
      <c r="E43" s="229"/>
      <c r="F43" s="105">
        <f>'02 01 Pol'!AE14</f>
        <v>0</v>
      </c>
      <c r="G43" s="106">
        <f>'02 01 Pol'!AF14</f>
        <v>0</v>
      </c>
      <c r="H43" s="106"/>
      <c r="I43" s="107">
        <f>F43+G43+H43</f>
        <v>0</v>
      </c>
      <c r="J43" s="108" t="str">
        <f>IF(CenaCelkemVypocet=0,"",I43/CenaCelkemVypocet*100)</f>
        <v/>
      </c>
    </row>
    <row r="44" spans="1:10" ht="25.5" customHeight="1" x14ac:dyDescent="0.25">
      <c r="A44" s="87">
        <v>3</v>
      </c>
      <c r="B44" s="109" t="s">
        <v>47</v>
      </c>
      <c r="C44" s="230" t="s">
        <v>50</v>
      </c>
      <c r="D44" s="230"/>
      <c r="E44" s="230"/>
      <c r="F44" s="110">
        <f>'02 01 Pol'!AE14</f>
        <v>0</v>
      </c>
      <c r="G44" s="101">
        <f>'02 01 Pol'!AF14</f>
        <v>0</v>
      </c>
      <c r="H44" s="101"/>
      <c r="I44" s="102">
        <f>F44+G44+H44</f>
        <v>0</v>
      </c>
      <c r="J44" s="103" t="str">
        <f>IF(CenaCelkemVypocet=0,"",I44/CenaCelkemVypocet*100)</f>
        <v/>
      </c>
    </row>
    <row r="45" spans="1:10" ht="25.5" customHeight="1" x14ac:dyDescent="0.25">
      <c r="A45" s="87"/>
      <c r="B45" s="244" t="s">
        <v>51</v>
      </c>
      <c r="C45" s="245"/>
      <c r="D45" s="245"/>
      <c r="E45" s="245"/>
      <c r="F45" s="111">
        <f>SUMIF(A39:A44,"=1",F39:F44)</f>
        <v>0</v>
      </c>
      <c r="G45" s="112">
        <f>SUMIF(A39:A44,"=1",G39:G44)</f>
        <v>0</v>
      </c>
      <c r="H45" s="112">
        <f>SUMIF(A39:A44,"=1",H39:H44)</f>
        <v>0</v>
      </c>
      <c r="I45" s="113">
        <f>SUMIF(A39:A44,"=1",I39:I44)</f>
        <v>0</v>
      </c>
      <c r="J45" s="114">
        <f>SUMIF(A39:A44,"=1",J39:J44)</f>
        <v>0</v>
      </c>
    </row>
    <row r="47" spans="1:10" x14ac:dyDescent="0.25">
      <c r="A47" t="s">
        <v>53</v>
      </c>
      <c r="B47" t="s">
        <v>54</v>
      </c>
    </row>
    <row r="48" spans="1:10" x14ac:dyDescent="0.25">
      <c r="A48" t="s">
        <v>55</v>
      </c>
      <c r="B48" t="s">
        <v>56</v>
      </c>
    </row>
    <row r="49" spans="1:10" x14ac:dyDescent="0.25">
      <c r="A49" t="s">
        <v>57</v>
      </c>
      <c r="B49" t="s">
        <v>58</v>
      </c>
    </row>
    <row r="50" spans="1:10" x14ac:dyDescent="0.25">
      <c r="A50" t="s">
        <v>55</v>
      </c>
      <c r="B50" t="s">
        <v>59</v>
      </c>
    </row>
    <row r="51" spans="1:10" x14ac:dyDescent="0.25">
      <c r="A51" t="s">
        <v>57</v>
      </c>
      <c r="B51" t="s">
        <v>60</v>
      </c>
    </row>
    <row r="54" spans="1:10" ht="15.6" x14ac:dyDescent="0.3">
      <c r="B54" s="123" t="s">
        <v>61</v>
      </c>
    </row>
    <row r="56" spans="1:10" ht="25.5" customHeight="1" x14ac:dyDescent="0.25">
      <c r="A56" s="125"/>
      <c r="B56" s="128" t="s">
        <v>17</v>
      </c>
      <c r="C56" s="128" t="s">
        <v>5</v>
      </c>
      <c r="D56" s="129"/>
      <c r="E56" s="129"/>
      <c r="F56" s="130" t="s">
        <v>62</v>
      </c>
      <c r="G56" s="130"/>
      <c r="H56" s="130"/>
      <c r="I56" s="130" t="s">
        <v>29</v>
      </c>
      <c r="J56" s="130" t="s">
        <v>0</v>
      </c>
    </row>
    <row r="57" spans="1:10" ht="36.75" customHeight="1" x14ac:dyDescent="0.25">
      <c r="A57" s="126"/>
      <c r="B57" s="131" t="s">
        <v>63</v>
      </c>
      <c r="C57" s="240" t="s">
        <v>64</v>
      </c>
      <c r="D57" s="241"/>
      <c r="E57" s="241"/>
      <c r="F57" s="138" t="s">
        <v>24</v>
      </c>
      <c r="G57" s="139"/>
      <c r="H57" s="139"/>
      <c r="I57" s="139">
        <f>'01 01 Pol'!G8</f>
        <v>0</v>
      </c>
      <c r="J57" s="135" t="str">
        <f>IF(I68=0,"",I57/I68*100)</f>
        <v/>
      </c>
    </row>
    <row r="58" spans="1:10" ht="36.75" customHeight="1" x14ac:dyDescent="0.25">
      <c r="A58" s="126"/>
      <c r="B58" s="131" t="s">
        <v>65</v>
      </c>
      <c r="C58" s="240" t="s">
        <v>66</v>
      </c>
      <c r="D58" s="241"/>
      <c r="E58" s="241"/>
      <c r="F58" s="138" t="s">
        <v>24</v>
      </c>
      <c r="G58" s="139"/>
      <c r="H58" s="139"/>
      <c r="I58" s="139">
        <f>'01 01 Pol'!G30</f>
        <v>0</v>
      </c>
      <c r="J58" s="135" t="str">
        <f>IF(I68=0,"",I58/I68*100)</f>
        <v/>
      </c>
    </row>
    <row r="59" spans="1:10" ht="36.75" customHeight="1" x14ac:dyDescent="0.25">
      <c r="A59" s="126"/>
      <c r="B59" s="131" t="s">
        <v>67</v>
      </c>
      <c r="C59" s="240" t="s">
        <v>68</v>
      </c>
      <c r="D59" s="241"/>
      <c r="E59" s="241"/>
      <c r="F59" s="138" t="s">
        <v>24</v>
      </c>
      <c r="G59" s="139"/>
      <c r="H59" s="139"/>
      <c r="I59" s="139">
        <f>'01 01 Pol'!G35</f>
        <v>0</v>
      </c>
      <c r="J59" s="135" t="str">
        <f>IF(I68=0,"",I59/I68*100)</f>
        <v/>
      </c>
    </row>
    <row r="60" spans="1:10" ht="36.75" customHeight="1" x14ac:dyDescent="0.25">
      <c r="A60" s="126"/>
      <c r="B60" s="131" t="s">
        <v>69</v>
      </c>
      <c r="C60" s="240" t="s">
        <v>70</v>
      </c>
      <c r="D60" s="241"/>
      <c r="E60" s="241"/>
      <c r="F60" s="138" t="s">
        <v>24</v>
      </c>
      <c r="G60" s="139"/>
      <c r="H60" s="139"/>
      <c r="I60" s="139">
        <f>'01 01 Pol'!G45</f>
        <v>0</v>
      </c>
      <c r="J60" s="135" t="str">
        <f>IF(I68=0,"",I60/I68*100)</f>
        <v/>
      </c>
    </row>
    <row r="61" spans="1:10" ht="36.75" customHeight="1" x14ac:dyDescent="0.25">
      <c r="A61" s="126"/>
      <c r="B61" s="131" t="s">
        <v>71</v>
      </c>
      <c r="C61" s="240" t="s">
        <v>72</v>
      </c>
      <c r="D61" s="241"/>
      <c r="E61" s="241"/>
      <c r="F61" s="138" t="s">
        <v>24</v>
      </c>
      <c r="G61" s="139"/>
      <c r="H61" s="139"/>
      <c r="I61" s="139">
        <f>'01 01 Pol'!G48</f>
        <v>0</v>
      </c>
      <c r="J61" s="135" t="str">
        <f>IF(I68=0,"",I61/I68*100)</f>
        <v/>
      </c>
    </row>
    <row r="62" spans="1:10" ht="36.75" customHeight="1" x14ac:dyDescent="0.25">
      <c r="A62" s="126"/>
      <c r="B62" s="131" t="s">
        <v>73</v>
      </c>
      <c r="C62" s="240" t="s">
        <v>74</v>
      </c>
      <c r="D62" s="241"/>
      <c r="E62" s="241"/>
      <c r="F62" s="138" t="s">
        <v>24</v>
      </c>
      <c r="G62" s="139"/>
      <c r="H62" s="139"/>
      <c r="I62" s="139">
        <f>'01 01 Pol'!G53</f>
        <v>0</v>
      </c>
      <c r="J62" s="135" t="str">
        <f>IF(I68=0,"",I62/I68*100)</f>
        <v/>
      </c>
    </row>
    <row r="63" spans="1:10" ht="36.75" customHeight="1" x14ac:dyDescent="0.25">
      <c r="A63" s="126"/>
      <c r="B63" s="131" t="s">
        <v>75</v>
      </c>
      <c r="C63" s="240" t="s">
        <v>76</v>
      </c>
      <c r="D63" s="241"/>
      <c r="E63" s="241"/>
      <c r="F63" s="138" t="s">
        <v>25</v>
      </c>
      <c r="G63" s="139"/>
      <c r="H63" s="139"/>
      <c r="I63" s="139">
        <f>'01 01 Pol'!G55</f>
        <v>0</v>
      </c>
      <c r="J63" s="135" t="str">
        <f>IF(I68=0,"",I63/I68*100)</f>
        <v/>
      </c>
    </row>
    <row r="64" spans="1:10" ht="36.75" customHeight="1" x14ac:dyDescent="0.25">
      <c r="A64" s="126"/>
      <c r="B64" s="131" t="s">
        <v>77</v>
      </c>
      <c r="C64" s="240" t="s">
        <v>78</v>
      </c>
      <c r="D64" s="241"/>
      <c r="E64" s="241"/>
      <c r="F64" s="138" t="s">
        <v>25</v>
      </c>
      <c r="G64" s="139"/>
      <c r="H64" s="139"/>
      <c r="I64" s="139">
        <f>'01 01 Pol'!G60</f>
        <v>0</v>
      </c>
      <c r="J64" s="135" t="str">
        <f>IF(I68=0,"",I64/I68*100)</f>
        <v/>
      </c>
    </row>
    <row r="65" spans="1:10" ht="36.75" customHeight="1" x14ac:dyDescent="0.25">
      <c r="A65" s="126"/>
      <c r="B65" s="131" t="s">
        <v>79</v>
      </c>
      <c r="C65" s="240" t="s">
        <v>80</v>
      </c>
      <c r="D65" s="241"/>
      <c r="E65" s="241"/>
      <c r="F65" s="138" t="s">
        <v>25</v>
      </c>
      <c r="G65" s="139"/>
      <c r="H65" s="139"/>
      <c r="I65" s="139">
        <f>'01 01 Pol'!G63</f>
        <v>0</v>
      </c>
      <c r="J65" s="135" t="str">
        <f>IF(I68=0,"",I65/I68*100)</f>
        <v/>
      </c>
    </row>
    <row r="66" spans="1:10" ht="36.75" customHeight="1" x14ac:dyDescent="0.25">
      <c r="A66" s="126"/>
      <c r="B66" s="131" t="s">
        <v>81</v>
      </c>
      <c r="C66" s="240" t="s">
        <v>82</v>
      </c>
      <c r="D66" s="241"/>
      <c r="E66" s="241"/>
      <c r="F66" s="138" t="s">
        <v>25</v>
      </c>
      <c r="G66" s="139"/>
      <c r="H66" s="139"/>
      <c r="I66" s="139">
        <f>'01 01 Pol'!G71</f>
        <v>0</v>
      </c>
      <c r="J66" s="135" t="str">
        <f>IF(I68=0,"",I66/I68*100)</f>
        <v/>
      </c>
    </row>
    <row r="67" spans="1:10" ht="36.75" customHeight="1" x14ac:dyDescent="0.25">
      <c r="A67" s="126"/>
      <c r="B67" s="131" t="s">
        <v>83</v>
      </c>
      <c r="C67" s="240" t="s">
        <v>27</v>
      </c>
      <c r="D67" s="241"/>
      <c r="E67" s="241"/>
      <c r="F67" s="138" t="s">
        <v>83</v>
      </c>
      <c r="G67" s="139"/>
      <c r="H67" s="139"/>
      <c r="I67" s="139">
        <f>'02 01 Pol'!G8</f>
        <v>0</v>
      </c>
      <c r="J67" s="135" t="str">
        <f>IF(I68=0,"",I67/I68*100)</f>
        <v/>
      </c>
    </row>
    <row r="68" spans="1:10" ht="25.5" customHeight="1" x14ac:dyDescent="0.25">
      <c r="A68" s="127"/>
      <c r="B68" s="132" t="s">
        <v>1</v>
      </c>
      <c r="C68" s="133"/>
      <c r="D68" s="134"/>
      <c r="E68" s="134"/>
      <c r="F68" s="140"/>
      <c r="G68" s="141"/>
      <c r="H68" s="141"/>
      <c r="I68" s="141">
        <f>SUM(I57:I67)</f>
        <v>0</v>
      </c>
      <c r="J68" s="136">
        <f>SUM(J57:J67)</f>
        <v>0</v>
      </c>
    </row>
    <row r="69" spans="1:10" x14ac:dyDescent="0.25">
      <c r="F69" s="86"/>
      <c r="G69" s="86"/>
      <c r="H69" s="86"/>
      <c r="I69" s="86"/>
      <c r="J69" s="137"/>
    </row>
    <row r="70" spans="1:10" x14ac:dyDescent="0.25">
      <c r="F70" s="86"/>
      <c r="G70" s="86"/>
      <c r="H70" s="86"/>
      <c r="I70" s="86"/>
      <c r="J70" s="137"/>
    </row>
    <row r="71" spans="1:10" x14ac:dyDescent="0.25">
      <c r="F71" s="86"/>
      <c r="G71" s="86"/>
      <c r="H71" s="86"/>
      <c r="I71" s="86"/>
      <c r="J71" s="137"/>
    </row>
  </sheetData>
  <sheetProtection algorithmName="SHA-512" hashValue="7fxk65Ow+ytND1jW7e6PSqwk01n6csW73wJiuSAnj0iDeXRgqtzJP/TaToUWFr4td+h4L+Jfe5MQYk4YUrWecQ==" saltValue="lBqdvQPwPfeysydTJ2jN4A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C65:E65"/>
    <mergeCell ref="C66:E66"/>
    <mergeCell ref="C67:E67"/>
    <mergeCell ref="D7:G7"/>
    <mergeCell ref="C60:E60"/>
    <mergeCell ref="C61:E61"/>
    <mergeCell ref="C62:E62"/>
    <mergeCell ref="C63:E63"/>
    <mergeCell ref="C64:E64"/>
    <mergeCell ref="C44:E44"/>
    <mergeCell ref="B45:E45"/>
    <mergeCell ref="C57:E57"/>
    <mergeCell ref="C58:E58"/>
    <mergeCell ref="C59:E59"/>
    <mergeCell ref="C39:E39"/>
    <mergeCell ref="C40:E40"/>
    <mergeCell ref="C41:E41"/>
    <mergeCell ref="C42:E42"/>
    <mergeCell ref="C43:E43"/>
    <mergeCell ref="D35:E35"/>
    <mergeCell ref="G24:I24"/>
    <mergeCell ref="G29:I29"/>
    <mergeCell ref="G25:I25"/>
    <mergeCell ref="G28:I28"/>
    <mergeCell ref="D34:E34"/>
    <mergeCell ref="G34:I34"/>
    <mergeCell ref="G23:I23"/>
    <mergeCell ref="E19:F19"/>
    <mergeCell ref="E20:F20"/>
    <mergeCell ref="I20:J20"/>
    <mergeCell ref="I21:J21"/>
    <mergeCell ref="G19:H19"/>
    <mergeCell ref="G20:H20"/>
    <mergeCell ref="I19:J19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1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6" t="s">
        <v>6</v>
      </c>
      <c r="B1" s="246"/>
      <c r="C1" s="247"/>
      <c r="D1" s="246"/>
      <c r="E1" s="246"/>
      <c r="F1" s="246"/>
      <c r="G1" s="246"/>
    </row>
    <row r="2" spans="1:7" ht="24.9" customHeight="1" x14ac:dyDescent="0.25">
      <c r="A2" s="50" t="s">
        <v>7</v>
      </c>
      <c r="B2" s="49"/>
      <c r="C2" s="248"/>
      <c r="D2" s="248"/>
      <c r="E2" s="248"/>
      <c r="F2" s="248"/>
      <c r="G2" s="249"/>
    </row>
    <row r="3" spans="1:7" ht="24.9" customHeight="1" x14ac:dyDescent="0.25">
      <c r="A3" s="50" t="s">
        <v>8</v>
      </c>
      <c r="B3" s="49"/>
      <c r="C3" s="248"/>
      <c r="D3" s="248"/>
      <c r="E3" s="248"/>
      <c r="F3" s="248"/>
      <c r="G3" s="249"/>
    </row>
    <row r="4" spans="1:7" ht="24.9" customHeight="1" x14ac:dyDescent="0.25">
      <c r="A4" s="50" t="s">
        <v>9</v>
      </c>
      <c r="B4" s="49"/>
      <c r="C4" s="248"/>
      <c r="D4" s="248"/>
      <c r="E4" s="248"/>
      <c r="F4" s="248"/>
      <c r="G4" s="249"/>
    </row>
    <row r="5" spans="1:7" x14ac:dyDescent="0.25">
      <c r="B5" s="4"/>
      <c r="C5" s="5"/>
      <c r="D5" s="6"/>
    </row>
  </sheetData>
  <sheetProtection algorithmName="SHA-512" hashValue="V7uMGSCwO3Pyk3b6Y1tpXe52ZUynQy/aYnlnOkiMoMWuY5+fCfNNZCSvZPBPG0C4tf6r2L36S0vICgNhZ0V8Tw==" saltValue="vXStuJQ/Fqk0xBtGusCJaw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76E2E-4038-4E04-A879-BF9F06321DFC}">
  <sheetPr>
    <outlinePr summaryBelow="0"/>
  </sheetPr>
  <dimension ref="A1:BH5000"/>
  <sheetViews>
    <sheetView tabSelected="1" workbookViewId="0">
      <pane ySplit="7" topLeftCell="A35" activePane="bottomLeft" state="frozen"/>
      <selection pane="bottomLeft" activeCell="C46" sqref="C46"/>
    </sheetView>
  </sheetViews>
  <sheetFormatPr defaultRowHeight="13.2" outlineLevelRow="3" x14ac:dyDescent="0.25"/>
  <cols>
    <col min="1" max="1" width="3.44140625" customWidth="1"/>
    <col min="2" max="2" width="12.6640625" style="124" customWidth="1"/>
    <col min="3" max="3" width="63.33203125" style="124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7" width="0" hidden="1" customWidth="1"/>
    <col min="18" max="18" width="6.88671875" customWidth="1"/>
    <col min="20" max="25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52" t="s">
        <v>85</v>
      </c>
      <c r="B1" s="252"/>
      <c r="C1" s="252"/>
      <c r="D1" s="252"/>
      <c r="E1" s="252"/>
      <c r="F1" s="252"/>
      <c r="G1" s="252"/>
      <c r="AG1" t="s">
        <v>86</v>
      </c>
    </row>
    <row r="2" spans="1:60" ht="25.05" customHeight="1" x14ac:dyDescent="0.25">
      <c r="A2" s="143" t="s">
        <v>7</v>
      </c>
      <c r="B2" s="49" t="s">
        <v>43</v>
      </c>
      <c r="C2" s="253" t="s">
        <v>44</v>
      </c>
      <c r="D2" s="254"/>
      <c r="E2" s="254"/>
      <c r="F2" s="254"/>
      <c r="G2" s="255"/>
      <c r="AG2" t="s">
        <v>87</v>
      </c>
    </row>
    <row r="3" spans="1:60" ht="25.05" customHeight="1" x14ac:dyDescent="0.25">
      <c r="A3" s="143" t="s">
        <v>8</v>
      </c>
      <c r="B3" s="49" t="s">
        <v>47</v>
      </c>
      <c r="C3" s="253" t="s">
        <v>48</v>
      </c>
      <c r="D3" s="254"/>
      <c r="E3" s="254"/>
      <c r="F3" s="254"/>
      <c r="G3" s="255"/>
      <c r="AC3" s="124" t="s">
        <v>87</v>
      </c>
      <c r="AG3" t="s">
        <v>88</v>
      </c>
    </row>
    <row r="4" spans="1:60" ht="25.05" customHeight="1" x14ac:dyDescent="0.25">
      <c r="A4" s="144" t="s">
        <v>9</v>
      </c>
      <c r="B4" s="145" t="s">
        <v>47</v>
      </c>
      <c r="C4" s="256" t="s">
        <v>48</v>
      </c>
      <c r="D4" s="257"/>
      <c r="E4" s="257"/>
      <c r="F4" s="257"/>
      <c r="G4" s="258"/>
      <c r="AG4" t="s">
        <v>89</v>
      </c>
    </row>
    <row r="5" spans="1:60" x14ac:dyDescent="0.25">
      <c r="D5" s="10"/>
    </row>
    <row r="6" spans="1:60" ht="39.6" x14ac:dyDescent="0.25">
      <c r="A6" s="147" t="s">
        <v>90</v>
      </c>
      <c r="B6" s="149" t="s">
        <v>91</v>
      </c>
      <c r="C6" s="149" t="s">
        <v>92</v>
      </c>
      <c r="D6" s="148" t="s">
        <v>93</v>
      </c>
      <c r="E6" s="147" t="s">
        <v>94</v>
      </c>
      <c r="F6" s="146" t="s">
        <v>95</v>
      </c>
      <c r="G6" s="147" t="s">
        <v>29</v>
      </c>
      <c r="H6" s="150" t="s">
        <v>30</v>
      </c>
      <c r="I6" s="150" t="s">
        <v>96</v>
      </c>
      <c r="J6" s="150" t="s">
        <v>31</v>
      </c>
      <c r="K6" s="150" t="s">
        <v>97</v>
      </c>
      <c r="L6" s="150" t="s">
        <v>98</v>
      </c>
      <c r="M6" s="150" t="s">
        <v>99</v>
      </c>
      <c r="N6" s="150" t="s">
        <v>100</v>
      </c>
      <c r="O6" s="150" t="s">
        <v>101</v>
      </c>
      <c r="P6" s="150" t="s">
        <v>102</v>
      </c>
      <c r="Q6" s="150" t="s">
        <v>103</v>
      </c>
      <c r="R6" s="150" t="s">
        <v>104</v>
      </c>
      <c r="S6" s="150" t="s">
        <v>105</v>
      </c>
      <c r="T6" s="150" t="s">
        <v>106</v>
      </c>
      <c r="U6" s="150" t="s">
        <v>107</v>
      </c>
      <c r="V6" s="150" t="s">
        <v>108</v>
      </c>
      <c r="W6" s="150" t="s">
        <v>109</v>
      </c>
      <c r="X6" s="150" t="s">
        <v>110</v>
      </c>
      <c r="Y6" s="150" t="s">
        <v>111</v>
      </c>
    </row>
    <row r="7" spans="1:60" hidden="1" x14ac:dyDescent="0.25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  <c r="Y7" s="153"/>
    </row>
    <row r="8" spans="1:60" x14ac:dyDescent="0.25">
      <c r="A8" s="165" t="s">
        <v>112</v>
      </c>
      <c r="B8" s="166" t="s">
        <v>63</v>
      </c>
      <c r="C8" s="187" t="s">
        <v>64</v>
      </c>
      <c r="D8" s="167"/>
      <c r="E8" s="168"/>
      <c r="F8" s="169"/>
      <c r="G8" s="169">
        <f>SUMIF(AG9:AG29,"&lt;&gt;NOR",G9:G29)</f>
        <v>0</v>
      </c>
      <c r="H8" s="169"/>
      <c r="I8" s="169">
        <f>SUM(I9:I29)</f>
        <v>0</v>
      </c>
      <c r="J8" s="169"/>
      <c r="K8" s="169">
        <f>SUM(K9:K29)</f>
        <v>0</v>
      </c>
      <c r="L8" s="169"/>
      <c r="M8" s="169">
        <f>SUM(M9:M29)</f>
        <v>0</v>
      </c>
      <c r="N8" s="168"/>
      <c r="O8" s="168">
        <f>SUM(O9:O29)</f>
        <v>0</v>
      </c>
      <c r="P8" s="168"/>
      <c r="Q8" s="168">
        <f>SUM(Q9:Q29)</f>
        <v>0</v>
      </c>
      <c r="R8" s="169"/>
      <c r="S8" s="169"/>
      <c r="T8" s="170"/>
      <c r="U8" s="164"/>
      <c r="V8" s="164">
        <f>SUM(V9:V29)</f>
        <v>41.07</v>
      </c>
      <c r="W8" s="164"/>
      <c r="X8" s="164"/>
      <c r="Y8" s="164"/>
      <c r="AG8" t="s">
        <v>113</v>
      </c>
    </row>
    <row r="9" spans="1:60" outlineLevel="1" x14ac:dyDescent="0.25">
      <c r="A9" s="172">
        <v>1</v>
      </c>
      <c r="B9" s="173" t="s">
        <v>114</v>
      </c>
      <c r="C9" s="188" t="s">
        <v>115</v>
      </c>
      <c r="D9" s="174" t="s">
        <v>116</v>
      </c>
      <c r="E9" s="175">
        <v>135.72800000000001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5">
        <v>0</v>
      </c>
      <c r="O9" s="175">
        <f>ROUND(E9*N9,2)</f>
        <v>0</v>
      </c>
      <c r="P9" s="175">
        <v>0</v>
      </c>
      <c r="Q9" s="175">
        <f>ROUND(E9*P9,2)</f>
        <v>0</v>
      </c>
      <c r="R9" s="177" t="s">
        <v>117</v>
      </c>
      <c r="S9" s="177" t="s">
        <v>118</v>
      </c>
      <c r="T9" s="178" t="s">
        <v>118</v>
      </c>
      <c r="U9" s="161">
        <v>4.2000000000000003E-2</v>
      </c>
      <c r="V9" s="161">
        <f>ROUND(E9*U9,2)</f>
        <v>5.7</v>
      </c>
      <c r="W9" s="161"/>
      <c r="X9" s="161" t="s">
        <v>119</v>
      </c>
      <c r="Y9" s="161" t="s">
        <v>120</v>
      </c>
      <c r="Z9" s="151"/>
      <c r="AA9" s="151"/>
      <c r="AB9" s="151"/>
      <c r="AC9" s="151"/>
      <c r="AD9" s="151"/>
      <c r="AE9" s="151"/>
      <c r="AF9" s="151"/>
      <c r="AG9" s="151" t="s">
        <v>121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2" x14ac:dyDescent="0.25">
      <c r="A10" s="158"/>
      <c r="B10" s="159"/>
      <c r="C10" s="250" t="s">
        <v>122</v>
      </c>
      <c r="D10" s="251"/>
      <c r="E10" s="251"/>
      <c r="F10" s="251"/>
      <c r="G10" s="251"/>
      <c r="H10" s="161"/>
      <c r="I10" s="161"/>
      <c r="J10" s="161"/>
      <c r="K10" s="161"/>
      <c r="L10" s="161"/>
      <c r="M10" s="161"/>
      <c r="N10" s="160"/>
      <c r="O10" s="160"/>
      <c r="P10" s="160"/>
      <c r="Q10" s="160"/>
      <c r="R10" s="161"/>
      <c r="S10" s="161"/>
      <c r="T10" s="161"/>
      <c r="U10" s="161"/>
      <c r="V10" s="161"/>
      <c r="W10" s="161"/>
      <c r="X10" s="161"/>
      <c r="Y10" s="161"/>
      <c r="Z10" s="151"/>
      <c r="AA10" s="151"/>
      <c r="AB10" s="151"/>
      <c r="AC10" s="151"/>
      <c r="AD10" s="151"/>
      <c r="AE10" s="151"/>
      <c r="AF10" s="151"/>
      <c r="AG10" s="151" t="s">
        <v>123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2" x14ac:dyDescent="0.25">
      <c r="A11" s="158"/>
      <c r="B11" s="159"/>
      <c r="C11" s="189" t="s">
        <v>124</v>
      </c>
      <c r="D11" s="162"/>
      <c r="E11" s="163">
        <v>135.72800000000001</v>
      </c>
      <c r="F11" s="161"/>
      <c r="G11" s="161"/>
      <c r="H11" s="161"/>
      <c r="I11" s="161"/>
      <c r="J11" s="161"/>
      <c r="K11" s="161"/>
      <c r="L11" s="161"/>
      <c r="M11" s="161"/>
      <c r="N11" s="160"/>
      <c r="O11" s="160"/>
      <c r="P11" s="160"/>
      <c r="Q11" s="160"/>
      <c r="R11" s="161"/>
      <c r="S11" s="161"/>
      <c r="T11" s="161"/>
      <c r="U11" s="161"/>
      <c r="V11" s="161"/>
      <c r="W11" s="161"/>
      <c r="X11" s="161"/>
      <c r="Y11" s="161"/>
      <c r="Z11" s="151"/>
      <c r="AA11" s="151"/>
      <c r="AB11" s="151"/>
      <c r="AC11" s="151"/>
      <c r="AD11" s="151"/>
      <c r="AE11" s="151"/>
      <c r="AF11" s="151"/>
      <c r="AG11" s="151" t="s">
        <v>125</v>
      </c>
      <c r="AH11" s="151">
        <v>0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5">
      <c r="A12" s="172">
        <v>2</v>
      </c>
      <c r="B12" s="173" t="s">
        <v>126</v>
      </c>
      <c r="C12" s="188" t="s">
        <v>127</v>
      </c>
      <c r="D12" s="174" t="s">
        <v>116</v>
      </c>
      <c r="E12" s="175">
        <v>126</v>
      </c>
      <c r="F12" s="176"/>
      <c r="G12" s="177">
        <f>ROUND(E12*F12,2)</f>
        <v>0</v>
      </c>
      <c r="H12" s="176"/>
      <c r="I12" s="177">
        <f>ROUND(E12*H12,2)</f>
        <v>0</v>
      </c>
      <c r="J12" s="176"/>
      <c r="K12" s="177">
        <f>ROUND(E12*J12,2)</f>
        <v>0</v>
      </c>
      <c r="L12" s="177">
        <v>21</v>
      </c>
      <c r="M12" s="177">
        <f>G12*(1+L12/100)</f>
        <v>0</v>
      </c>
      <c r="N12" s="175">
        <v>0</v>
      </c>
      <c r="O12" s="175">
        <f>ROUND(E12*N12,2)</f>
        <v>0</v>
      </c>
      <c r="P12" s="175">
        <v>0</v>
      </c>
      <c r="Q12" s="175">
        <f>ROUND(E12*P12,2)</f>
        <v>0</v>
      </c>
      <c r="R12" s="177" t="s">
        <v>117</v>
      </c>
      <c r="S12" s="177" t="s">
        <v>118</v>
      </c>
      <c r="T12" s="178" t="s">
        <v>118</v>
      </c>
      <c r="U12" s="161">
        <v>0.187</v>
      </c>
      <c r="V12" s="161">
        <f>ROUND(E12*U12,2)</f>
        <v>23.56</v>
      </c>
      <c r="W12" s="161"/>
      <c r="X12" s="161" t="s">
        <v>119</v>
      </c>
      <c r="Y12" s="161" t="s">
        <v>120</v>
      </c>
      <c r="Z12" s="151"/>
      <c r="AA12" s="151"/>
      <c r="AB12" s="151"/>
      <c r="AC12" s="151"/>
      <c r="AD12" s="151"/>
      <c r="AE12" s="151"/>
      <c r="AF12" s="151"/>
      <c r="AG12" s="151" t="s">
        <v>121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2" x14ac:dyDescent="0.25">
      <c r="A13" s="158"/>
      <c r="B13" s="159"/>
      <c r="C13" s="250" t="s">
        <v>128</v>
      </c>
      <c r="D13" s="251"/>
      <c r="E13" s="251"/>
      <c r="F13" s="251"/>
      <c r="G13" s="251"/>
      <c r="H13" s="161"/>
      <c r="I13" s="161"/>
      <c r="J13" s="161"/>
      <c r="K13" s="161"/>
      <c r="L13" s="161"/>
      <c r="M13" s="161"/>
      <c r="N13" s="160"/>
      <c r="O13" s="160"/>
      <c r="P13" s="160"/>
      <c r="Q13" s="160"/>
      <c r="R13" s="161"/>
      <c r="S13" s="161"/>
      <c r="T13" s="161"/>
      <c r="U13" s="161"/>
      <c r="V13" s="161"/>
      <c r="W13" s="161"/>
      <c r="X13" s="161"/>
      <c r="Y13" s="161"/>
      <c r="Z13" s="151"/>
      <c r="AA13" s="151"/>
      <c r="AB13" s="151"/>
      <c r="AC13" s="151"/>
      <c r="AD13" s="151"/>
      <c r="AE13" s="151"/>
      <c r="AF13" s="151"/>
      <c r="AG13" s="151" t="s">
        <v>123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2" x14ac:dyDescent="0.25">
      <c r="A14" s="158"/>
      <c r="B14" s="159"/>
      <c r="C14" s="189" t="s">
        <v>129</v>
      </c>
      <c r="D14" s="162"/>
      <c r="E14" s="163">
        <v>126</v>
      </c>
      <c r="F14" s="161"/>
      <c r="G14" s="161"/>
      <c r="H14" s="161"/>
      <c r="I14" s="161"/>
      <c r="J14" s="161"/>
      <c r="K14" s="161"/>
      <c r="L14" s="161"/>
      <c r="M14" s="161"/>
      <c r="N14" s="160"/>
      <c r="O14" s="160"/>
      <c r="P14" s="160"/>
      <c r="Q14" s="160"/>
      <c r="R14" s="161"/>
      <c r="S14" s="161"/>
      <c r="T14" s="161"/>
      <c r="U14" s="161"/>
      <c r="V14" s="161"/>
      <c r="W14" s="161"/>
      <c r="X14" s="161"/>
      <c r="Y14" s="161"/>
      <c r="Z14" s="151"/>
      <c r="AA14" s="151"/>
      <c r="AB14" s="151"/>
      <c r="AC14" s="151"/>
      <c r="AD14" s="151"/>
      <c r="AE14" s="151"/>
      <c r="AF14" s="151"/>
      <c r="AG14" s="151" t="s">
        <v>125</v>
      </c>
      <c r="AH14" s="151">
        <v>0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5">
      <c r="A15" s="172">
        <v>3</v>
      </c>
      <c r="B15" s="173" t="s">
        <v>130</v>
      </c>
      <c r="C15" s="188" t="s">
        <v>131</v>
      </c>
      <c r="D15" s="174" t="s">
        <v>116</v>
      </c>
      <c r="E15" s="175">
        <v>126</v>
      </c>
      <c r="F15" s="176"/>
      <c r="G15" s="177">
        <f>ROUND(E15*F15,2)</f>
        <v>0</v>
      </c>
      <c r="H15" s="176"/>
      <c r="I15" s="177">
        <f>ROUND(E15*H15,2)</f>
        <v>0</v>
      </c>
      <c r="J15" s="176"/>
      <c r="K15" s="177">
        <f>ROUND(E15*J15,2)</f>
        <v>0</v>
      </c>
      <c r="L15" s="177">
        <v>21</v>
      </c>
      <c r="M15" s="177">
        <f>G15*(1+L15/100)</f>
        <v>0</v>
      </c>
      <c r="N15" s="175">
        <v>0</v>
      </c>
      <c r="O15" s="175">
        <f>ROUND(E15*N15,2)</f>
        <v>0</v>
      </c>
      <c r="P15" s="175">
        <v>0</v>
      </c>
      <c r="Q15" s="175">
        <f>ROUND(E15*P15,2)</f>
        <v>0</v>
      </c>
      <c r="R15" s="177" t="s">
        <v>117</v>
      </c>
      <c r="S15" s="177" t="s">
        <v>118</v>
      </c>
      <c r="T15" s="178" t="s">
        <v>118</v>
      </c>
      <c r="U15" s="161">
        <v>5.8000000000000003E-2</v>
      </c>
      <c r="V15" s="161">
        <f>ROUND(E15*U15,2)</f>
        <v>7.31</v>
      </c>
      <c r="W15" s="161"/>
      <c r="X15" s="161" t="s">
        <v>119</v>
      </c>
      <c r="Y15" s="161" t="s">
        <v>120</v>
      </c>
      <c r="Z15" s="151"/>
      <c r="AA15" s="151"/>
      <c r="AB15" s="151"/>
      <c r="AC15" s="151"/>
      <c r="AD15" s="151"/>
      <c r="AE15" s="151"/>
      <c r="AF15" s="151"/>
      <c r="AG15" s="151" t="s">
        <v>121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2" x14ac:dyDescent="0.25">
      <c r="A16" s="158"/>
      <c r="B16" s="159"/>
      <c r="C16" s="250" t="s">
        <v>128</v>
      </c>
      <c r="D16" s="251"/>
      <c r="E16" s="251"/>
      <c r="F16" s="251"/>
      <c r="G16" s="251"/>
      <c r="H16" s="161"/>
      <c r="I16" s="161"/>
      <c r="J16" s="161"/>
      <c r="K16" s="161"/>
      <c r="L16" s="161"/>
      <c r="M16" s="161"/>
      <c r="N16" s="160"/>
      <c r="O16" s="160"/>
      <c r="P16" s="160"/>
      <c r="Q16" s="160"/>
      <c r="R16" s="161"/>
      <c r="S16" s="161"/>
      <c r="T16" s="161"/>
      <c r="U16" s="161"/>
      <c r="V16" s="161"/>
      <c r="W16" s="161"/>
      <c r="X16" s="161"/>
      <c r="Y16" s="161"/>
      <c r="Z16" s="151"/>
      <c r="AA16" s="151"/>
      <c r="AB16" s="151"/>
      <c r="AC16" s="151"/>
      <c r="AD16" s="151"/>
      <c r="AE16" s="151"/>
      <c r="AF16" s="151"/>
      <c r="AG16" s="151" t="s">
        <v>123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5">
      <c r="A17" s="172">
        <v>4</v>
      </c>
      <c r="B17" s="173" t="s">
        <v>132</v>
      </c>
      <c r="C17" s="188" t="s">
        <v>133</v>
      </c>
      <c r="D17" s="174" t="s">
        <v>116</v>
      </c>
      <c r="E17" s="175">
        <v>9.7279999999999998</v>
      </c>
      <c r="F17" s="176"/>
      <c r="G17" s="177">
        <f>ROUND(E17*F17,2)</f>
        <v>0</v>
      </c>
      <c r="H17" s="176"/>
      <c r="I17" s="177">
        <f>ROUND(E17*H17,2)</f>
        <v>0</v>
      </c>
      <c r="J17" s="176"/>
      <c r="K17" s="177">
        <f>ROUND(E17*J17,2)</f>
        <v>0</v>
      </c>
      <c r="L17" s="177">
        <v>21</v>
      </c>
      <c r="M17" s="177">
        <f>G17*(1+L17/100)</f>
        <v>0</v>
      </c>
      <c r="N17" s="175">
        <v>0</v>
      </c>
      <c r="O17" s="175">
        <f>ROUND(E17*N17,2)</f>
        <v>0</v>
      </c>
      <c r="P17" s="175">
        <v>0</v>
      </c>
      <c r="Q17" s="175">
        <f>ROUND(E17*P17,2)</f>
        <v>0</v>
      </c>
      <c r="R17" s="177" t="s">
        <v>117</v>
      </c>
      <c r="S17" s="177" t="s">
        <v>118</v>
      </c>
      <c r="T17" s="178" t="s">
        <v>118</v>
      </c>
      <c r="U17" s="161">
        <v>0.26666000000000001</v>
      </c>
      <c r="V17" s="161">
        <f>ROUND(E17*U17,2)</f>
        <v>2.59</v>
      </c>
      <c r="W17" s="161"/>
      <c r="X17" s="161" t="s">
        <v>119</v>
      </c>
      <c r="Y17" s="161" t="s">
        <v>120</v>
      </c>
      <c r="Z17" s="151"/>
      <c r="AA17" s="151"/>
      <c r="AB17" s="151"/>
      <c r="AC17" s="151"/>
      <c r="AD17" s="151"/>
      <c r="AE17" s="151"/>
      <c r="AF17" s="151"/>
      <c r="AG17" s="151" t="s">
        <v>121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21" outlineLevel="2" x14ac:dyDescent="0.25">
      <c r="A18" s="158"/>
      <c r="B18" s="159"/>
      <c r="C18" s="250" t="s">
        <v>134</v>
      </c>
      <c r="D18" s="251"/>
      <c r="E18" s="251"/>
      <c r="F18" s="251"/>
      <c r="G18" s="251"/>
      <c r="H18" s="161"/>
      <c r="I18" s="161"/>
      <c r="J18" s="161"/>
      <c r="K18" s="161"/>
      <c r="L18" s="161"/>
      <c r="M18" s="161"/>
      <c r="N18" s="160"/>
      <c r="O18" s="160"/>
      <c r="P18" s="160"/>
      <c r="Q18" s="160"/>
      <c r="R18" s="161"/>
      <c r="S18" s="161"/>
      <c r="T18" s="161"/>
      <c r="U18" s="161"/>
      <c r="V18" s="161"/>
      <c r="W18" s="161"/>
      <c r="X18" s="161"/>
      <c r="Y18" s="161"/>
      <c r="Z18" s="151"/>
      <c r="AA18" s="151"/>
      <c r="AB18" s="151"/>
      <c r="AC18" s="151"/>
      <c r="AD18" s="151"/>
      <c r="AE18" s="151"/>
      <c r="AF18" s="151"/>
      <c r="AG18" s="151" t="s">
        <v>123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79" t="str">
        <f>C18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8" s="151"/>
      <c r="BC18" s="151"/>
      <c r="BD18" s="151"/>
      <c r="BE18" s="151"/>
      <c r="BF18" s="151"/>
      <c r="BG18" s="151"/>
      <c r="BH18" s="151"/>
    </row>
    <row r="19" spans="1:60" outlineLevel="2" x14ac:dyDescent="0.25">
      <c r="A19" s="158"/>
      <c r="B19" s="159"/>
      <c r="C19" s="189" t="s">
        <v>135</v>
      </c>
      <c r="D19" s="162"/>
      <c r="E19" s="163">
        <v>9.7279999999999998</v>
      </c>
      <c r="F19" s="161"/>
      <c r="G19" s="161"/>
      <c r="H19" s="161"/>
      <c r="I19" s="161"/>
      <c r="J19" s="161"/>
      <c r="K19" s="161"/>
      <c r="L19" s="161"/>
      <c r="M19" s="161"/>
      <c r="N19" s="160"/>
      <c r="O19" s="160"/>
      <c r="P19" s="160"/>
      <c r="Q19" s="160"/>
      <c r="R19" s="161"/>
      <c r="S19" s="161"/>
      <c r="T19" s="161"/>
      <c r="U19" s="161"/>
      <c r="V19" s="161"/>
      <c r="W19" s="161"/>
      <c r="X19" s="161"/>
      <c r="Y19" s="161"/>
      <c r="Z19" s="151"/>
      <c r="AA19" s="151"/>
      <c r="AB19" s="151"/>
      <c r="AC19" s="151"/>
      <c r="AD19" s="151"/>
      <c r="AE19" s="151"/>
      <c r="AF19" s="151"/>
      <c r="AG19" s="151" t="s">
        <v>125</v>
      </c>
      <c r="AH19" s="151">
        <v>0</v>
      </c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5">
      <c r="A20" s="172">
        <v>5</v>
      </c>
      <c r="B20" s="173" t="s">
        <v>136</v>
      </c>
      <c r="C20" s="188" t="s">
        <v>137</v>
      </c>
      <c r="D20" s="174" t="s">
        <v>116</v>
      </c>
      <c r="E20" s="175">
        <v>9.7279999999999998</v>
      </c>
      <c r="F20" s="176"/>
      <c r="G20" s="177">
        <f>ROUND(E20*F20,2)</f>
        <v>0</v>
      </c>
      <c r="H20" s="176"/>
      <c r="I20" s="177">
        <f>ROUND(E20*H20,2)</f>
        <v>0</v>
      </c>
      <c r="J20" s="176"/>
      <c r="K20" s="177">
        <f>ROUND(E20*J20,2)</f>
        <v>0</v>
      </c>
      <c r="L20" s="177">
        <v>21</v>
      </c>
      <c r="M20" s="177">
        <f>G20*(1+L20/100)</f>
        <v>0</v>
      </c>
      <c r="N20" s="175">
        <v>0</v>
      </c>
      <c r="O20" s="175">
        <f>ROUND(E20*N20,2)</f>
        <v>0</v>
      </c>
      <c r="P20" s="175">
        <v>0</v>
      </c>
      <c r="Q20" s="175">
        <f>ROUND(E20*P20,2)</f>
        <v>0</v>
      </c>
      <c r="R20" s="177" t="s">
        <v>117</v>
      </c>
      <c r="S20" s="177" t="s">
        <v>118</v>
      </c>
      <c r="T20" s="178" t="s">
        <v>118</v>
      </c>
      <c r="U20" s="161">
        <v>4.3099999999999999E-2</v>
      </c>
      <c r="V20" s="161">
        <f>ROUND(E20*U20,2)</f>
        <v>0.42</v>
      </c>
      <c r="W20" s="161"/>
      <c r="X20" s="161" t="s">
        <v>119</v>
      </c>
      <c r="Y20" s="161" t="s">
        <v>120</v>
      </c>
      <c r="Z20" s="151"/>
      <c r="AA20" s="151"/>
      <c r="AB20" s="151"/>
      <c r="AC20" s="151"/>
      <c r="AD20" s="151"/>
      <c r="AE20" s="151"/>
      <c r="AF20" s="151"/>
      <c r="AG20" s="151" t="s">
        <v>121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21" outlineLevel="2" x14ac:dyDescent="0.25">
      <c r="A21" s="158"/>
      <c r="B21" s="159"/>
      <c r="C21" s="250" t="s">
        <v>134</v>
      </c>
      <c r="D21" s="251"/>
      <c r="E21" s="251"/>
      <c r="F21" s="251"/>
      <c r="G21" s="251"/>
      <c r="H21" s="161"/>
      <c r="I21" s="161"/>
      <c r="J21" s="161"/>
      <c r="K21" s="161"/>
      <c r="L21" s="161"/>
      <c r="M21" s="161"/>
      <c r="N21" s="160"/>
      <c r="O21" s="160"/>
      <c r="P21" s="160"/>
      <c r="Q21" s="160"/>
      <c r="R21" s="161"/>
      <c r="S21" s="161"/>
      <c r="T21" s="161"/>
      <c r="U21" s="161"/>
      <c r="V21" s="161"/>
      <c r="W21" s="161"/>
      <c r="X21" s="161"/>
      <c r="Y21" s="161"/>
      <c r="Z21" s="151"/>
      <c r="AA21" s="151"/>
      <c r="AB21" s="151"/>
      <c r="AC21" s="151"/>
      <c r="AD21" s="151"/>
      <c r="AE21" s="151"/>
      <c r="AF21" s="151"/>
      <c r="AG21" s="151" t="s">
        <v>123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79" t="str">
        <f>C21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21" s="151"/>
      <c r="BC21" s="151"/>
      <c r="BD21" s="151"/>
      <c r="BE21" s="151"/>
      <c r="BF21" s="151"/>
      <c r="BG21" s="151"/>
      <c r="BH21" s="151"/>
    </row>
    <row r="22" spans="1:60" outlineLevel="1" x14ac:dyDescent="0.25">
      <c r="A22" s="172">
        <v>6</v>
      </c>
      <c r="B22" s="173" t="s">
        <v>138</v>
      </c>
      <c r="C22" s="188" t="s">
        <v>139</v>
      </c>
      <c r="D22" s="174" t="s">
        <v>116</v>
      </c>
      <c r="E22" s="175">
        <v>135.72800000000001</v>
      </c>
      <c r="F22" s="176"/>
      <c r="G22" s="177">
        <f>ROUND(E22*F22,2)</f>
        <v>0</v>
      </c>
      <c r="H22" s="176"/>
      <c r="I22" s="177">
        <f>ROUND(E22*H22,2)</f>
        <v>0</v>
      </c>
      <c r="J22" s="176"/>
      <c r="K22" s="177">
        <f>ROUND(E22*J22,2)</f>
        <v>0</v>
      </c>
      <c r="L22" s="177">
        <v>21</v>
      </c>
      <c r="M22" s="177">
        <f>G22*(1+L22/100)</f>
        <v>0</v>
      </c>
      <c r="N22" s="175">
        <v>0</v>
      </c>
      <c r="O22" s="175">
        <f>ROUND(E22*N22,2)</f>
        <v>0</v>
      </c>
      <c r="P22" s="175">
        <v>0</v>
      </c>
      <c r="Q22" s="175">
        <f>ROUND(E22*P22,2)</f>
        <v>0</v>
      </c>
      <c r="R22" s="177" t="s">
        <v>117</v>
      </c>
      <c r="S22" s="177" t="s">
        <v>118</v>
      </c>
      <c r="T22" s="178" t="s">
        <v>118</v>
      </c>
      <c r="U22" s="161">
        <v>1.0999999999999999E-2</v>
      </c>
      <c r="V22" s="161">
        <f>ROUND(E22*U22,2)</f>
        <v>1.49</v>
      </c>
      <c r="W22" s="161"/>
      <c r="X22" s="161" t="s">
        <v>119</v>
      </c>
      <c r="Y22" s="161" t="s">
        <v>120</v>
      </c>
      <c r="Z22" s="151"/>
      <c r="AA22" s="151"/>
      <c r="AB22" s="151"/>
      <c r="AC22" s="151"/>
      <c r="AD22" s="151"/>
      <c r="AE22" s="151"/>
      <c r="AF22" s="151"/>
      <c r="AG22" s="151" t="s">
        <v>121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2" x14ac:dyDescent="0.25">
      <c r="A23" s="158"/>
      <c r="B23" s="159"/>
      <c r="C23" s="250" t="s">
        <v>140</v>
      </c>
      <c r="D23" s="251"/>
      <c r="E23" s="251"/>
      <c r="F23" s="251"/>
      <c r="G23" s="251"/>
      <c r="H23" s="161"/>
      <c r="I23" s="161"/>
      <c r="J23" s="161"/>
      <c r="K23" s="161"/>
      <c r="L23" s="161"/>
      <c r="M23" s="161"/>
      <c r="N23" s="160"/>
      <c r="O23" s="160"/>
      <c r="P23" s="160"/>
      <c r="Q23" s="160"/>
      <c r="R23" s="161"/>
      <c r="S23" s="161"/>
      <c r="T23" s="161"/>
      <c r="U23" s="161"/>
      <c r="V23" s="161"/>
      <c r="W23" s="161"/>
      <c r="X23" s="161"/>
      <c r="Y23" s="161"/>
      <c r="Z23" s="151"/>
      <c r="AA23" s="151"/>
      <c r="AB23" s="151"/>
      <c r="AC23" s="151"/>
      <c r="AD23" s="151"/>
      <c r="AE23" s="151"/>
      <c r="AF23" s="151"/>
      <c r="AG23" s="151" t="s">
        <v>123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2" x14ac:dyDescent="0.25">
      <c r="A24" s="158"/>
      <c r="B24" s="159"/>
      <c r="C24" s="189" t="s">
        <v>124</v>
      </c>
      <c r="D24" s="162"/>
      <c r="E24" s="163">
        <v>135.72800000000001</v>
      </c>
      <c r="F24" s="161"/>
      <c r="G24" s="161"/>
      <c r="H24" s="161"/>
      <c r="I24" s="161"/>
      <c r="J24" s="161"/>
      <c r="K24" s="161"/>
      <c r="L24" s="161"/>
      <c r="M24" s="161"/>
      <c r="N24" s="160"/>
      <c r="O24" s="160"/>
      <c r="P24" s="160"/>
      <c r="Q24" s="160"/>
      <c r="R24" s="161"/>
      <c r="S24" s="161"/>
      <c r="T24" s="161"/>
      <c r="U24" s="161"/>
      <c r="V24" s="161"/>
      <c r="W24" s="161"/>
      <c r="X24" s="161"/>
      <c r="Y24" s="161"/>
      <c r="Z24" s="151"/>
      <c r="AA24" s="151"/>
      <c r="AB24" s="151"/>
      <c r="AC24" s="151"/>
      <c r="AD24" s="151"/>
      <c r="AE24" s="151"/>
      <c r="AF24" s="151"/>
      <c r="AG24" s="151" t="s">
        <v>125</v>
      </c>
      <c r="AH24" s="151">
        <v>0</v>
      </c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ht="20.399999999999999" outlineLevel="1" x14ac:dyDescent="0.25">
      <c r="A25" s="172">
        <v>7</v>
      </c>
      <c r="B25" s="173" t="s">
        <v>141</v>
      </c>
      <c r="C25" s="188" t="s">
        <v>142</v>
      </c>
      <c r="D25" s="174" t="s">
        <v>116</v>
      </c>
      <c r="E25" s="175">
        <v>2714.56</v>
      </c>
      <c r="F25" s="176"/>
      <c r="G25" s="177">
        <f>ROUND(E25*F25,2)</f>
        <v>0</v>
      </c>
      <c r="H25" s="176"/>
      <c r="I25" s="177">
        <f>ROUND(E25*H25,2)</f>
        <v>0</v>
      </c>
      <c r="J25" s="176"/>
      <c r="K25" s="177">
        <f>ROUND(E25*J25,2)</f>
        <v>0</v>
      </c>
      <c r="L25" s="177">
        <v>21</v>
      </c>
      <c r="M25" s="177">
        <f>G25*(1+L25/100)</f>
        <v>0</v>
      </c>
      <c r="N25" s="175">
        <v>0</v>
      </c>
      <c r="O25" s="175">
        <f>ROUND(E25*N25,2)</f>
        <v>0</v>
      </c>
      <c r="P25" s="175">
        <v>0</v>
      </c>
      <c r="Q25" s="175">
        <f>ROUND(E25*P25,2)</f>
        <v>0</v>
      </c>
      <c r="R25" s="177" t="s">
        <v>117</v>
      </c>
      <c r="S25" s="177" t="s">
        <v>118</v>
      </c>
      <c r="T25" s="178" t="s">
        <v>118</v>
      </c>
      <c r="U25" s="161">
        <v>0</v>
      </c>
      <c r="V25" s="161">
        <f>ROUND(E25*U25,2)</f>
        <v>0</v>
      </c>
      <c r="W25" s="161"/>
      <c r="X25" s="161" t="s">
        <v>119</v>
      </c>
      <c r="Y25" s="161" t="s">
        <v>120</v>
      </c>
      <c r="Z25" s="151"/>
      <c r="AA25" s="151"/>
      <c r="AB25" s="151"/>
      <c r="AC25" s="151"/>
      <c r="AD25" s="151"/>
      <c r="AE25" s="151"/>
      <c r="AF25" s="151"/>
      <c r="AG25" s="151" t="s">
        <v>121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2" x14ac:dyDescent="0.25">
      <c r="A26" s="158"/>
      <c r="B26" s="159"/>
      <c r="C26" s="250" t="s">
        <v>140</v>
      </c>
      <c r="D26" s="251"/>
      <c r="E26" s="251"/>
      <c r="F26" s="251"/>
      <c r="G26" s="251"/>
      <c r="H26" s="161"/>
      <c r="I26" s="161"/>
      <c r="J26" s="161"/>
      <c r="K26" s="161"/>
      <c r="L26" s="161"/>
      <c r="M26" s="161"/>
      <c r="N26" s="160"/>
      <c r="O26" s="160"/>
      <c r="P26" s="160"/>
      <c r="Q26" s="160"/>
      <c r="R26" s="161"/>
      <c r="S26" s="161"/>
      <c r="T26" s="161"/>
      <c r="U26" s="161"/>
      <c r="V26" s="161"/>
      <c r="W26" s="161"/>
      <c r="X26" s="161"/>
      <c r="Y26" s="161"/>
      <c r="Z26" s="151"/>
      <c r="AA26" s="151"/>
      <c r="AB26" s="151"/>
      <c r="AC26" s="151"/>
      <c r="AD26" s="151"/>
      <c r="AE26" s="151"/>
      <c r="AF26" s="151"/>
      <c r="AG26" s="151" t="s">
        <v>123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2" x14ac:dyDescent="0.25">
      <c r="A27" s="158"/>
      <c r="B27" s="159"/>
      <c r="C27" s="189" t="s">
        <v>143</v>
      </c>
      <c r="D27" s="162"/>
      <c r="E27" s="163">
        <v>2714.56</v>
      </c>
      <c r="F27" s="161"/>
      <c r="G27" s="161"/>
      <c r="H27" s="161"/>
      <c r="I27" s="161"/>
      <c r="J27" s="161"/>
      <c r="K27" s="161"/>
      <c r="L27" s="161"/>
      <c r="M27" s="161"/>
      <c r="N27" s="160"/>
      <c r="O27" s="160"/>
      <c r="P27" s="160"/>
      <c r="Q27" s="160"/>
      <c r="R27" s="161"/>
      <c r="S27" s="161"/>
      <c r="T27" s="161"/>
      <c r="U27" s="161"/>
      <c r="V27" s="161"/>
      <c r="W27" s="161"/>
      <c r="X27" s="161"/>
      <c r="Y27" s="161"/>
      <c r="Z27" s="151"/>
      <c r="AA27" s="151"/>
      <c r="AB27" s="151"/>
      <c r="AC27" s="151"/>
      <c r="AD27" s="151"/>
      <c r="AE27" s="151"/>
      <c r="AF27" s="151"/>
      <c r="AG27" s="151" t="s">
        <v>125</v>
      </c>
      <c r="AH27" s="151">
        <v>0</v>
      </c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5">
      <c r="A28" s="172">
        <v>8</v>
      </c>
      <c r="B28" s="173" t="s">
        <v>144</v>
      </c>
      <c r="C28" s="188" t="s">
        <v>145</v>
      </c>
      <c r="D28" s="174" t="s">
        <v>116</v>
      </c>
      <c r="E28" s="175">
        <v>135.72800000000001</v>
      </c>
      <c r="F28" s="176"/>
      <c r="G28" s="177">
        <f>ROUND(E28*F28,2)</f>
        <v>0</v>
      </c>
      <c r="H28" s="176"/>
      <c r="I28" s="177">
        <f>ROUND(E28*H28,2)</f>
        <v>0</v>
      </c>
      <c r="J28" s="176"/>
      <c r="K28" s="177">
        <f>ROUND(E28*J28,2)</f>
        <v>0</v>
      </c>
      <c r="L28" s="177">
        <v>21</v>
      </c>
      <c r="M28" s="177">
        <f>G28*(1+L28/100)</f>
        <v>0</v>
      </c>
      <c r="N28" s="175">
        <v>0</v>
      </c>
      <c r="O28" s="175">
        <f>ROUND(E28*N28,2)</f>
        <v>0</v>
      </c>
      <c r="P28" s="175">
        <v>0</v>
      </c>
      <c r="Q28" s="175">
        <f>ROUND(E28*P28,2)</f>
        <v>0</v>
      </c>
      <c r="R28" s="177" t="s">
        <v>117</v>
      </c>
      <c r="S28" s="177" t="s">
        <v>118</v>
      </c>
      <c r="T28" s="178" t="s">
        <v>118</v>
      </c>
      <c r="U28" s="161">
        <v>0</v>
      </c>
      <c r="V28" s="161">
        <f>ROUND(E28*U28,2)</f>
        <v>0</v>
      </c>
      <c r="W28" s="161"/>
      <c r="X28" s="161" t="s">
        <v>119</v>
      </c>
      <c r="Y28" s="161" t="s">
        <v>120</v>
      </c>
      <c r="Z28" s="151"/>
      <c r="AA28" s="151"/>
      <c r="AB28" s="151"/>
      <c r="AC28" s="151"/>
      <c r="AD28" s="151"/>
      <c r="AE28" s="151"/>
      <c r="AF28" s="151"/>
      <c r="AG28" s="151" t="s">
        <v>121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2" x14ac:dyDescent="0.25">
      <c r="A29" s="158"/>
      <c r="B29" s="159"/>
      <c r="C29" s="189" t="s">
        <v>124</v>
      </c>
      <c r="D29" s="162"/>
      <c r="E29" s="163">
        <v>135.72800000000001</v>
      </c>
      <c r="F29" s="161"/>
      <c r="G29" s="161"/>
      <c r="H29" s="161"/>
      <c r="I29" s="161"/>
      <c r="J29" s="161"/>
      <c r="K29" s="161"/>
      <c r="L29" s="161"/>
      <c r="M29" s="161"/>
      <c r="N29" s="160"/>
      <c r="O29" s="160"/>
      <c r="P29" s="160"/>
      <c r="Q29" s="160"/>
      <c r="R29" s="161"/>
      <c r="S29" s="161"/>
      <c r="T29" s="161"/>
      <c r="U29" s="161"/>
      <c r="V29" s="161"/>
      <c r="W29" s="161"/>
      <c r="X29" s="161"/>
      <c r="Y29" s="161"/>
      <c r="Z29" s="151"/>
      <c r="AA29" s="151"/>
      <c r="AB29" s="151"/>
      <c r="AC29" s="151"/>
      <c r="AD29" s="151"/>
      <c r="AE29" s="151"/>
      <c r="AF29" s="151"/>
      <c r="AG29" s="151" t="s">
        <v>125</v>
      </c>
      <c r="AH29" s="151">
        <v>0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x14ac:dyDescent="0.25">
      <c r="A30" s="165" t="s">
        <v>112</v>
      </c>
      <c r="B30" s="166" t="s">
        <v>65</v>
      </c>
      <c r="C30" s="187" t="s">
        <v>66</v>
      </c>
      <c r="D30" s="167"/>
      <c r="E30" s="168"/>
      <c r="F30" s="169"/>
      <c r="G30" s="169">
        <f>SUMIF(AG31:AG34,"&lt;&gt;NOR",G31:G34)</f>
        <v>0</v>
      </c>
      <c r="H30" s="169"/>
      <c r="I30" s="169">
        <f>SUM(I31:I34)</f>
        <v>0</v>
      </c>
      <c r="J30" s="169"/>
      <c r="K30" s="169">
        <f>SUM(K31:K34)</f>
        <v>0</v>
      </c>
      <c r="L30" s="169"/>
      <c r="M30" s="169">
        <f>SUM(M31:M34)</f>
        <v>0</v>
      </c>
      <c r="N30" s="168"/>
      <c r="O30" s="168">
        <f>SUM(O31:O34)</f>
        <v>24.56</v>
      </c>
      <c r="P30" s="168"/>
      <c r="Q30" s="168">
        <f>SUM(Q31:Q34)</f>
        <v>0</v>
      </c>
      <c r="R30" s="169"/>
      <c r="S30" s="169"/>
      <c r="T30" s="170"/>
      <c r="U30" s="164"/>
      <c r="V30" s="164">
        <f>SUM(V31:V34)</f>
        <v>6.4399999999999995</v>
      </c>
      <c r="W30" s="164"/>
      <c r="X30" s="164"/>
      <c r="Y30" s="164"/>
      <c r="AG30" t="s">
        <v>113</v>
      </c>
    </row>
    <row r="31" spans="1:60" ht="20.399999999999999" outlineLevel="1" x14ac:dyDescent="0.25">
      <c r="A31" s="172">
        <v>9</v>
      </c>
      <c r="B31" s="173" t="s">
        <v>146</v>
      </c>
      <c r="C31" s="188" t="s">
        <v>147</v>
      </c>
      <c r="D31" s="174" t="s">
        <v>148</v>
      </c>
      <c r="E31" s="175">
        <v>360</v>
      </c>
      <c r="F31" s="176"/>
      <c r="G31" s="177">
        <f>ROUND(E31*F31,2)</f>
        <v>0</v>
      </c>
      <c r="H31" s="176"/>
      <c r="I31" s="177">
        <f>ROUND(E31*H31,2)</f>
        <v>0</v>
      </c>
      <c r="J31" s="176"/>
      <c r="K31" s="177">
        <f>ROUND(E31*J31,2)</f>
        <v>0</v>
      </c>
      <c r="L31" s="177">
        <v>21</v>
      </c>
      <c r="M31" s="177">
        <f>G31*(1+L31/100)</f>
        <v>0</v>
      </c>
      <c r="N31" s="175">
        <v>0</v>
      </c>
      <c r="O31" s="175">
        <f>ROUND(E31*N31,2)</f>
        <v>0</v>
      </c>
      <c r="P31" s="175">
        <v>0</v>
      </c>
      <c r="Q31" s="175">
        <f>ROUND(E31*P31,2)</f>
        <v>0</v>
      </c>
      <c r="R31" s="177" t="s">
        <v>117</v>
      </c>
      <c r="S31" s="177" t="s">
        <v>118</v>
      </c>
      <c r="T31" s="178" t="s">
        <v>118</v>
      </c>
      <c r="U31" s="161">
        <v>5.0000000000000001E-3</v>
      </c>
      <c r="V31" s="161">
        <f>ROUND(E31*U31,2)</f>
        <v>1.8</v>
      </c>
      <c r="W31" s="161"/>
      <c r="X31" s="161" t="s">
        <v>119</v>
      </c>
      <c r="Y31" s="161" t="s">
        <v>120</v>
      </c>
      <c r="Z31" s="151"/>
      <c r="AA31" s="151"/>
      <c r="AB31" s="151"/>
      <c r="AC31" s="151"/>
      <c r="AD31" s="151"/>
      <c r="AE31" s="151"/>
      <c r="AF31" s="151"/>
      <c r="AG31" s="151" t="s">
        <v>121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2" x14ac:dyDescent="0.25">
      <c r="A32" s="158"/>
      <c r="B32" s="159"/>
      <c r="C32" s="250" t="s">
        <v>149</v>
      </c>
      <c r="D32" s="251"/>
      <c r="E32" s="251"/>
      <c r="F32" s="251"/>
      <c r="G32" s="251"/>
      <c r="H32" s="161"/>
      <c r="I32" s="161"/>
      <c r="J32" s="161"/>
      <c r="K32" s="161"/>
      <c r="L32" s="161"/>
      <c r="M32" s="161"/>
      <c r="N32" s="160"/>
      <c r="O32" s="160"/>
      <c r="P32" s="160"/>
      <c r="Q32" s="160"/>
      <c r="R32" s="161"/>
      <c r="S32" s="161"/>
      <c r="T32" s="161"/>
      <c r="U32" s="161"/>
      <c r="V32" s="161"/>
      <c r="W32" s="161"/>
      <c r="X32" s="161"/>
      <c r="Y32" s="161"/>
      <c r="Z32" s="151"/>
      <c r="AA32" s="151"/>
      <c r="AB32" s="151"/>
      <c r="AC32" s="151"/>
      <c r="AD32" s="151"/>
      <c r="AE32" s="151"/>
      <c r="AF32" s="151"/>
      <c r="AG32" s="151" t="s">
        <v>123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79" t="str">
        <f>C32</f>
        <v>z rostlé horniny tř.1 - 4 pod násypy z hornin soudržných do 92% PS a hornin nesoudržných sypkých relativní ulehlosti I(d) do 0,8</v>
      </c>
      <c r="BB32" s="151"/>
      <c r="BC32" s="151"/>
      <c r="BD32" s="151"/>
      <c r="BE32" s="151"/>
      <c r="BF32" s="151"/>
      <c r="BG32" s="151"/>
      <c r="BH32" s="151"/>
    </row>
    <row r="33" spans="1:60" outlineLevel="1" x14ac:dyDescent="0.25">
      <c r="A33" s="180">
        <v>10</v>
      </c>
      <c r="B33" s="181" t="s">
        <v>150</v>
      </c>
      <c r="C33" s="190" t="s">
        <v>151</v>
      </c>
      <c r="D33" s="182" t="s">
        <v>116</v>
      </c>
      <c r="E33" s="183">
        <v>9.7279999999999998</v>
      </c>
      <c r="F33" s="184"/>
      <c r="G33" s="185">
        <f>ROUND(E33*F33,2)</f>
        <v>0</v>
      </c>
      <c r="H33" s="184"/>
      <c r="I33" s="185">
        <f>ROUND(E33*H33,2)</f>
        <v>0</v>
      </c>
      <c r="J33" s="184"/>
      <c r="K33" s="185">
        <f>ROUND(E33*J33,2)</f>
        <v>0</v>
      </c>
      <c r="L33" s="185">
        <v>21</v>
      </c>
      <c r="M33" s="185">
        <f>G33*(1+L33/100)</f>
        <v>0</v>
      </c>
      <c r="N33" s="183">
        <v>2.5249999999999999</v>
      </c>
      <c r="O33" s="183">
        <f>ROUND(E33*N33,2)</f>
        <v>24.56</v>
      </c>
      <c r="P33" s="183">
        <v>0</v>
      </c>
      <c r="Q33" s="183">
        <f>ROUND(E33*P33,2)</f>
        <v>0</v>
      </c>
      <c r="R33" s="185" t="s">
        <v>152</v>
      </c>
      <c r="S33" s="185" t="s">
        <v>118</v>
      </c>
      <c r="T33" s="186" t="s">
        <v>118</v>
      </c>
      <c r="U33" s="161">
        <v>0.47699999999999998</v>
      </c>
      <c r="V33" s="161">
        <f>ROUND(E33*U33,2)</f>
        <v>4.6399999999999997</v>
      </c>
      <c r="W33" s="161"/>
      <c r="X33" s="161" t="s">
        <v>119</v>
      </c>
      <c r="Y33" s="161" t="s">
        <v>120</v>
      </c>
      <c r="Z33" s="151"/>
      <c r="AA33" s="151"/>
      <c r="AB33" s="151"/>
      <c r="AC33" s="151"/>
      <c r="AD33" s="151"/>
      <c r="AE33" s="151"/>
      <c r="AF33" s="151"/>
      <c r="AG33" s="151" t="s">
        <v>121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5">
      <c r="A34" s="180">
        <v>11</v>
      </c>
      <c r="B34" s="181" t="s">
        <v>153</v>
      </c>
      <c r="C34" s="190" t="s">
        <v>154</v>
      </c>
      <c r="D34" s="182" t="s">
        <v>155</v>
      </c>
      <c r="E34" s="183">
        <v>6</v>
      </c>
      <c r="F34" s="184"/>
      <c r="G34" s="185">
        <f>ROUND(E34*F34,2)</f>
        <v>0</v>
      </c>
      <c r="H34" s="184"/>
      <c r="I34" s="185">
        <f>ROUND(E34*H34,2)</f>
        <v>0</v>
      </c>
      <c r="J34" s="184"/>
      <c r="K34" s="185">
        <f>ROUND(E34*J34,2)</f>
        <v>0</v>
      </c>
      <c r="L34" s="185">
        <v>21</v>
      </c>
      <c r="M34" s="185">
        <f>G34*(1+L34/100)</f>
        <v>0</v>
      </c>
      <c r="N34" s="183">
        <v>0</v>
      </c>
      <c r="O34" s="183">
        <f>ROUND(E34*N34,2)</f>
        <v>0</v>
      </c>
      <c r="P34" s="183">
        <v>0</v>
      </c>
      <c r="Q34" s="183">
        <f>ROUND(E34*P34,2)</f>
        <v>0</v>
      </c>
      <c r="R34" s="185"/>
      <c r="S34" s="185" t="s">
        <v>156</v>
      </c>
      <c r="T34" s="186" t="s">
        <v>157</v>
      </c>
      <c r="U34" s="161">
        <v>0</v>
      </c>
      <c r="V34" s="161">
        <f>ROUND(E34*U34,2)</f>
        <v>0</v>
      </c>
      <c r="W34" s="161"/>
      <c r="X34" s="161" t="s">
        <v>119</v>
      </c>
      <c r="Y34" s="161" t="s">
        <v>120</v>
      </c>
      <c r="Z34" s="151"/>
      <c r="AA34" s="151"/>
      <c r="AB34" s="151"/>
      <c r="AC34" s="151"/>
      <c r="AD34" s="151"/>
      <c r="AE34" s="151"/>
      <c r="AF34" s="151"/>
      <c r="AG34" s="151" t="s">
        <v>121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x14ac:dyDescent="0.25">
      <c r="A35" s="165" t="s">
        <v>112</v>
      </c>
      <c r="B35" s="166" t="s">
        <v>67</v>
      </c>
      <c r="C35" s="187" t="s">
        <v>68</v>
      </c>
      <c r="D35" s="167"/>
      <c r="E35" s="168"/>
      <c r="F35" s="169"/>
      <c r="G35" s="169">
        <f>SUMIF(AG36:AG44,"&lt;&gt;NOR",G36:G44)</f>
        <v>0</v>
      </c>
      <c r="H35" s="169"/>
      <c r="I35" s="169">
        <f>SUM(I36:I44)</f>
        <v>0</v>
      </c>
      <c r="J35" s="169"/>
      <c r="K35" s="169">
        <f>SUM(K36:K44)</f>
        <v>0</v>
      </c>
      <c r="L35" s="169"/>
      <c r="M35" s="169">
        <f>SUM(M36:M44)</f>
        <v>0</v>
      </c>
      <c r="N35" s="168"/>
      <c r="O35" s="168">
        <f>SUM(O36:O44)</f>
        <v>312.34000000000003</v>
      </c>
      <c r="P35" s="168"/>
      <c r="Q35" s="168">
        <f>SUM(Q36:Q44)</f>
        <v>0</v>
      </c>
      <c r="R35" s="169"/>
      <c r="S35" s="169"/>
      <c r="T35" s="170"/>
      <c r="U35" s="164"/>
      <c r="V35" s="164">
        <f>SUM(V36:V44)</f>
        <v>36</v>
      </c>
      <c r="W35" s="164"/>
      <c r="X35" s="164"/>
      <c r="Y35" s="164"/>
      <c r="AG35" t="s">
        <v>113</v>
      </c>
    </row>
    <row r="36" spans="1:60" outlineLevel="1" x14ac:dyDescent="0.25">
      <c r="A36" s="172">
        <v>12</v>
      </c>
      <c r="B36" s="173" t="s">
        <v>158</v>
      </c>
      <c r="C36" s="188" t="s">
        <v>226</v>
      </c>
      <c r="D36" s="174" t="s">
        <v>148</v>
      </c>
      <c r="E36" s="175">
        <v>360</v>
      </c>
      <c r="F36" s="176"/>
      <c r="G36" s="177">
        <f>ROUND(E36*F36,2)</f>
        <v>0</v>
      </c>
      <c r="H36" s="176"/>
      <c r="I36" s="177">
        <f>ROUND(E36*H36,2)</f>
        <v>0</v>
      </c>
      <c r="J36" s="176"/>
      <c r="K36" s="177">
        <f>ROUND(E36*J36,2)</f>
        <v>0</v>
      </c>
      <c r="L36" s="177">
        <v>21</v>
      </c>
      <c r="M36" s="177">
        <f>G36*(1+L36/100)</f>
        <v>0</v>
      </c>
      <c r="N36" s="175">
        <v>7.5600000000000001E-2</v>
      </c>
      <c r="O36" s="175">
        <f>ROUND(E36*N36,2)</f>
        <v>27.22</v>
      </c>
      <c r="P36" s="175">
        <v>0</v>
      </c>
      <c r="Q36" s="175">
        <f>ROUND(E36*P36,2)</f>
        <v>0</v>
      </c>
      <c r="R36" s="177" t="s">
        <v>159</v>
      </c>
      <c r="S36" s="177" t="s">
        <v>118</v>
      </c>
      <c r="T36" s="178" t="s">
        <v>118</v>
      </c>
      <c r="U36" s="161">
        <v>0.03</v>
      </c>
      <c r="V36" s="161">
        <f>ROUND(E36*U36,2)</f>
        <v>10.8</v>
      </c>
      <c r="W36" s="161"/>
      <c r="X36" s="161" t="s">
        <v>119</v>
      </c>
      <c r="Y36" s="161" t="s">
        <v>120</v>
      </c>
      <c r="Z36" s="151"/>
      <c r="AA36" s="151"/>
      <c r="AB36" s="151"/>
      <c r="AC36" s="151"/>
      <c r="AD36" s="151"/>
      <c r="AE36" s="151"/>
      <c r="AF36" s="151"/>
      <c r="AG36" s="151" t="s">
        <v>121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2" x14ac:dyDescent="0.25">
      <c r="A37" s="158"/>
      <c r="B37" s="159"/>
      <c r="C37" s="189" t="s">
        <v>160</v>
      </c>
      <c r="D37" s="162"/>
      <c r="E37" s="163">
        <v>360</v>
      </c>
      <c r="F37" s="161"/>
      <c r="G37" s="161"/>
      <c r="H37" s="161"/>
      <c r="I37" s="161"/>
      <c r="J37" s="161"/>
      <c r="K37" s="161"/>
      <c r="L37" s="161"/>
      <c r="M37" s="161"/>
      <c r="N37" s="160"/>
      <c r="O37" s="160"/>
      <c r="P37" s="160"/>
      <c r="Q37" s="160"/>
      <c r="R37" s="161"/>
      <c r="S37" s="161"/>
      <c r="T37" s="161"/>
      <c r="U37" s="161"/>
      <c r="V37" s="161"/>
      <c r="W37" s="161"/>
      <c r="X37" s="161"/>
      <c r="Y37" s="161"/>
      <c r="Z37" s="151"/>
      <c r="AA37" s="151"/>
      <c r="AB37" s="151"/>
      <c r="AC37" s="151"/>
      <c r="AD37" s="151"/>
      <c r="AE37" s="151"/>
      <c r="AF37" s="151"/>
      <c r="AG37" s="151" t="s">
        <v>125</v>
      </c>
      <c r="AH37" s="151">
        <v>0</v>
      </c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20.399999999999999" outlineLevel="1" x14ac:dyDescent="0.25">
      <c r="A38" s="180">
        <v>13</v>
      </c>
      <c r="B38" s="181" t="s">
        <v>161</v>
      </c>
      <c r="C38" s="190" t="s">
        <v>227</v>
      </c>
      <c r="D38" s="182" t="s">
        <v>148</v>
      </c>
      <c r="E38" s="183">
        <v>360</v>
      </c>
      <c r="F38" s="184"/>
      <c r="G38" s="185">
        <f>ROUND(E38*F38,2)</f>
        <v>0</v>
      </c>
      <c r="H38" s="184"/>
      <c r="I38" s="185">
        <f>ROUND(E38*H38,2)</f>
        <v>0</v>
      </c>
      <c r="J38" s="184"/>
      <c r="K38" s="185">
        <f>ROUND(E38*J38,2)</f>
        <v>0</v>
      </c>
      <c r="L38" s="185">
        <v>21</v>
      </c>
      <c r="M38" s="185">
        <f>G38*(1+L38/100)</f>
        <v>0</v>
      </c>
      <c r="N38" s="183">
        <v>0.126</v>
      </c>
      <c r="O38" s="183">
        <f>ROUND(E38*N38,2)</f>
        <v>45.36</v>
      </c>
      <c r="P38" s="183">
        <v>0</v>
      </c>
      <c r="Q38" s="183">
        <f>ROUND(E38*P38,2)</f>
        <v>0</v>
      </c>
      <c r="R38" s="185" t="s">
        <v>159</v>
      </c>
      <c r="S38" s="185" t="s">
        <v>118</v>
      </c>
      <c r="T38" s="186" t="s">
        <v>118</v>
      </c>
      <c r="U38" s="161">
        <v>2.1000000000000001E-2</v>
      </c>
      <c r="V38" s="161">
        <f>ROUND(E38*U38,2)</f>
        <v>7.56</v>
      </c>
      <c r="W38" s="161"/>
      <c r="X38" s="161" t="s">
        <v>119</v>
      </c>
      <c r="Y38" s="161" t="s">
        <v>120</v>
      </c>
      <c r="Z38" s="151"/>
      <c r="AA38" s="151"/>
      <c r="AB38" s="151"/>
      <c r="AC38" s="151"/>
      <c r="AD38" s="151"/>
      <c r="AE38" s="151"/>
      <c r="AF38" s="151"/>
      <c r="AG38" s="151" t="s">
        <v>121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ht="20.399999999999999" outlineLevel="1" x14ac:dyDescent="0.25">
      <c r="A39" s="180">
        <v>14</v>
      </c>
      <c r="B39" s="181" t="s">
        <v>162</v>
      </c>
      <c r="C39" s="190" t="s">
        <v>228</v>
      </c>
      <c r="D39" s="182" t="s">
        <v>148</v>
      </c>
      <c r="E39" s="183">
        <v>360</v>
      </c>
      <c r="F39" s="184"/>
      <c r="G39" s="185">
        <f>ROUND(E39*F39,2)</f>
        <v>0</v>
      </c>
      <c r="H39" s="184"/>
      <c r="I39" s="185">
        <f>ROUND(E39*H39,2)</f>
        <v>0</v>
      </c>
      <c r="J39" s="184"/>
      <c r="K39" s="185">
        <f>ROUND(E39*J39,2)</f>
        <v>0</v>
      </c>
      <c r="L39" s="185">
        <v>21</v>
      </c>
      <c r="M39" s="185">
        <f>G39*(1+L39/100)</f>
        <v>0</v>
      </c>
      <c r="N39" s="183">
        <v>0.28799999999999998</v>
      </c>
      <c r="O39" s="183">
        <f>ROUND(E39*N39,2)</f>
        <v>103.68</v>
      </c>
      <c r="P39" s="183">
        <v>0</v>
      </c>
      <c r="Q39" s="183">
        <f>ROUND(E39*P39,2)</f>
        <v>0</v>
      </c>
      <c r="R39" s="185" t="s">
        <v>159</v>
      </c>
      <c r="S39" s="185" t="s">
        <v>118</v>
      </c>
      <c r="T39" s="186" t="s">
        <v>118</v>
      </c>
      <c r="U39" s="161">
        <v>2.3E-2</v>
      </c>
      <c r="V39" s="161">
        <f>ROUND(E39*U39,2)</f>
        <v>8.2799999999999994</v>
      </c>
      <c r="W39" s="161"/>
      <c r="X39" s="161" t="s">
        <v>119</v>
      </c>
      <c r="Y39" s="161" t="s">
        <v>120</v>
      </c>
      <c r="Z39" s="151"/>
      <c r="AA39" s="151"/>
      <c r="AB39" s="151"/>
      <c r="AC39" s="151"/>
      <c r="AD39" s="151"/>
      <c r="AE39" s="151"/>
      <c r="AF39" s="151"/>
      <c r="AG39" s="151" t="s">
        <v>121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ht="20.399999999999999" outlineLevel="1" x14ac:dyDescent="0.25">
      <c r="A40" s="172">
        <v>15</v>
      </c>
      <c r="B40" s="173" t="s">
        <v>163</v>
      </c>
      <c r="C40" s="188" t="s">
        <v>229</v>
      </c>
      <c r="D40" s="174" t="s">
        <v>148</v>
      </c>
      <c r="E40" s="175">
        <v>360</v>
      </c>
      <c r="F40" s="176"/>
      <c r="G40" s="177">
        <f>ROUND(E40*F40,2)</f>
        <v>0</v>
      </c>
      <c r="H40" s="176"/>
      <c r="I40" s="177">
        <f>ROUND(E40*H40,2)</f>
        <v>0</v>
      </c>
      <c r="J40" s="176"/>
      <c r="K40" s="177">
        <f>ROUND(E40*J40,2)</f>
        <v>0</v>
      </c>
      <c r="L40" s="177">
        <v>21</v>
      </c>
      <c r="M40" s="177">
        <f>G40*(1+L40/100)</f>
        <v>0</v>
      </c>
      <c r="N40" s="175">
        <v>0.378</v>
      </c>
      <c r="O40" s="175">
        <f>ROUND(E40*N40,2)</f>
        <v>136.08000000000001</v>
      </c>
      <c r="P40" s="175">
        <v>0</v>
      </c>
      <c r="Q40" s="175">
        <f>ROUND(E40*P40,2)</f>
        <v>0</v>
      </c>
      <c r="R40" s="177" t="s">
        <v>159</v>
      </c>
      <c r="S40" s="177" t="s">
        <v>118</v>
      </c>
      <c r="T40" s="178" t="s">
        <v>118</v>
      </c>
      <c r="U40" s="161">
        <v>2.5999999999999999E-2</v>
      </c>
      <c r="V40" s="161">
        <f>ROUND(E40*U40,2)</f>
        <v>9.36</v>
      </c>
      <c r="W40" s="161"/>
      <c r="X40" s="161" t="s">
        <v>119</v>
      </c>
      <c r="Y40" s="161" t="s">
        <v>120</v>
      </c>
      <c r="Z40" s="151"/>
      <c r="AA40" s="151"/>
      <c r="AB40" s="151"/>
      <c r="AC40" s="151"/>
      <c r="AD40" s="151"/>
      <c r="AE40" s="151"/>
      <c r="AF40" s="151"/>
      <c r="AG40" s="151" t="s">
        <v>121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2" x14ac:dyDescent="0.25">
      <c r="A41" s="158"/>
      <c r="B41" s="159"/>
      <c r="C41" s="189" t="s">
        <v>160</v>
      </c>
      <c r="D41" s="162"/>
      <c r="E41" s="163">
        <v>360</v>
      </c>
      <c r="F41" s="161"/>
      <c r="G41" s="161"/>
      <c r="H41" s="161"/>
      <c r="I41" s="161"/>
      <c r="J41" s="161"/>
      <c r="K41" s="161"/>
      <c r="L41" s="161"/>
      <c r="M41" s="161"/>
      <c r="N41" s="160"/>
      <c r="O41" s="160"/>
      <c r="P41" s="160"/>
      <c r="Q41" s="160"/>
      <c r="R41" s="161"/>
      <c r="S41" s="161"/>
      <c r="T41" s="161"/>
      <c r="U41" s="161"/>
      <c r="V41" s="161"/>
      <c r="W41" s="161"/>
      <c r="X41" s="161"/>
      <c r="Y41" s="161"/>
      <c r="Z41" s="151"/>
      <c r="AA41" s="151"/>
      <c r="AB41" s="151"/>
      <c r="AC41" s="151"/>
      <c r="AD41" s="151"/>
      <c r="AE41" s="151"/>
      <c r="AF41" s="151"/>
      <c r="AG41" s="151" t="s">
        <v>125</v>
      </c>
      <c r="AH41" s="151">
        <v>0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5">
      <c r="A42" s="180">
        <v>16</v>
      </c>
      <c r="B42" s="181" t="s">
        <v>164</v>
      </c>
      <c r="C42" s="190" t="s">
        <v>165</v>
      </c>
      <c r="D42" s="182" t="s">
        <v>166</v>
      </c>
      <c r="E42" s="183">
        <v>1</v>
      </c>
      <c r="F42" s="184"/>
      <c r="G42" s="185">
        <f>ROUND(E42*F42,2)</f>
        <v>0</v>
      </c>
      <c r="H42" s="184"/>
      <c r="I42" s="185">
        <f>ROUND(E42*H42,2)</f>
        <v>0</v>
      </c>
      <c r="J42" s="184"/>
      <c r="K42" s="185">
        <f>ROUND(E42*J42,2)</f>
        <v>0</v>
      </c>
      <c r="L42" s="185">
        <v>21</v>
      </c>
      <c r="M42" s="185">
        <f>G42*(1+L42/100)</f>
        <v>0</v>
      </c>
      <c r="N42" s="183">
        <v>0</v>
      </c>
      <c r="O42" s="183">
        <f>ROUND(E42*N42,2)</f>
        <v>0</v>
      </c>
      <c r="P42" s="183">
        <v>0</v>
      </c>
      <c r="Q42" s="183">
        <f>ROUND(E42*P42,2)</f>
        <v>0</v>
      </c>
      <c r="R42" s="185"/>
      <c r="S42" s="185" t="s">
        <v>156</v>
      </c>
      <c r="T42" s="186" t="s">
        <v>157</v>
      </c>
      <c r="U42" s="161">
        <v>0</v>
      </c>
      <c r="V42" s="161">
        <f>ROUND(E42*U42,2)</f>
        <v>0</v>
      </c>
      <c r="W42" s="161"/>
      <c r="X42" s="161" t="s">
        <v>119</v>
      </c>
      <c r="Y42" s="161" t="s">
        <v>120</v>
      </c>
      <c r="Z42" s="151"/>
      <c r="AA42" s="151"/>
      <c r="AB42" s="151"/>
      <c r="AC42" s="151"/>
      <c r="AD42" s="151"/>
      <c r="AE42" s="151"/>
      <c r="AF42" s="151"/>
      <c r="AG42" s="151" t="s">
        <v>121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5">
      <c r="A43" s="172">
        <v>17</v>
      </c>
      <c r="B43" s="173" t="s">
        <v>167</v>
      </c>
      <c r="C43" s="188" t="s">
        <v>168</v>
      </c>
      <c r="D43" s="174" t="s">
        <v>148</v>
      </c>
      <c r="E43" s="175">
        <v>1800</v>
      </c>
      <c r="F43" s="176"/>
      <c r="G43" s="177">
        <f>ROUND(E43*F43,2)</f>
        <v>0</v>
      </c>
      <c r="H43" s="176"/>
      <c r="I43" s="177">
        <f>ROUND(E43*H43,2)</f>
        <v>0</v>
      </c>
      <c r="J43" s="176"/>
      <c r="K43" s="177">
        <f>ROUND(E43*J43,2)</f>
        <v>0</v>
      </c>
      <c r="L43" s="177">
        <v>21</v>
      </c>
      <c r="M43" s="177">
        <f>G43*(1+L43/100)</f>
        <v>0</v>
      </c>
      <c r="N43" s="175">
        <v>0</v>
      </c>
      <c r="O43" s="175">
        <f>ROUND(E43*N43,2)</f>
        <v>0</v>
      </c>
      <c r="P43" s="175">
        <v>0</v>
      </c>
      <c r="Q43" s="175">
        <f>ROUND(E43*P43,2)</f>
        <v>0</v>
      </c>
      <c r="R43" s="177"/>
      <c r="S43" s="177" t="s">
        <v>156</v>
      </c>
      <c r="T43" s="178" t="s">
        <v>157</v>
      </c>
      <c r="U43" s="161">
        <v>0</v>
      </c>
      <c r="V43" s="161">
        <f>ROUND(E43*U43,2)</f>
        <v>0</v>
      </c>
      <c r="W43" s="161"/>
      <c r="X43" s="161" t="s">
        <v>119</v>
      </c>
      <c r="Y43" s="161" t="s">
        <v>120</v>
      </c>
      <c r="Z43" s="151"/>
      <c r="AA43" s="151"/>
      <c r="AB43" s="151"/>
      <c r="AC43" s="151"/>
      <c r="AD43" s="151"/>
      <c r="AE43" s="151"/>
      <c r="AF43" s="151"/>
      <c r="AG43" s="151" t="s">
        <v>121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2" x14ac:dyDescent="0.25">
      <c r="A44" s="158"/>
      <c r="B44" s="159"/>
      <c r="C44" s="189" t="s">
        <v>169</v>
      </c>
      <c r="D44" s="162"/>
      <c r="E44" s="163">
        <v>1800</v>
      </c>
      <c r="F44" s="161"/>
      <c r="G44" s="161"/>
      <c r="H44" s="161"/>
      <c r="I44" s="161"/>
      <c r="J44" s="161"/>
      <c r="K44" s="161"/>
      <c r="L44" s="161"/>
      <c r="M44" s="161"/>
      <c r="N44" s="160"/>
      <c r="O44" s="160"/>
      <c r="P44" s="160"/>
      <c r="Q44" s="160"/>
      <c r="R44" s="161"/>
      <c r="S44" s="161"/>
      <c r="T44" s="161"/>
      <c r="U44" s="161"/>
      <c r="V44" s="161"/>
      <c r="W44" s="161"/>
      <c r="X44" s="161"/>
      <c r="Y44" s="161"/>
      <c r="Z44" s="151"/>
      <c r="AA44" s="151"/>
      <c r="AB44" s="151"/>
      <c r="AC44" s="151"/>
      <c r="AD44" s="151"/>
      <c r="AE44" s="151"/>
      <c r="AF44" s="151"/>
      <c r="AG44" s="151" t="s">
        <v>125</v>
      </c>
      <c r="AH44" s="151">
        <v>0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x14ac:dyDescent="0.25">
      <c r="A45" s="165" t="s">
        <v>112</v>
      </c>
      <c r="B45" s="166" t="s">
        <v>69</v>
      </c>
      <c r="C45" s="187" t="s">
        <v>70</v>
      </c>
      <c r="D45" s="167"/>
      <c r="E45" s="168"/>
      <c r="F45" s="169"/>
      <c r="G45" s="169">
        <f>SUMIF(AG46:AG47,"&lt;&gt;NOR",G46:G47)</f>
        <v>0</v>
      </c>
      <c r="H45" s="169"/>
      <c r="I45" s="169">
        <f>SUM(I46:I47)</f>
        <v>0</v>
      </c>
      <c r="J45" s="169"/>
      <c r="K45" s="169">
        <f>SUM(K46:K47)</f>
        <v>0</v>
      </c>
      <c r="L45" s="169"/>
      <c r="M45" s="169">
        <f>SUM(M46:M47)</f>
        <v>0</v>
      </c>
      <c r="N45" s="168"/>
      <c r="O45" s="168">
        <f>SUM(O46:O47)</f>
        <v>0</v>
      </c>
      <c r="P45" s="168"/>
      <c r="Q45" s="168">
        <f>SUM(Q46:Q47)</f>
        <v>0</v>
      </c>
      <c r="R45" s="169"/>
      <c r="S45" s="169"/>
      <c r="T45" s="170"/>
      <c r="U45" s="164"/>
      <c r="V45" s="164">
        <f>SUM(V46:V47)</f>
        <v>0</v>
      </c>
      <c r="W45" s="164"/>
      <c r="X45" s="164"/>
      <c r="Y45" s="164"/>
      <c r="AG45" t="s">
        <v>113</v>
      </c>
    </row>
    <row r="46" spans="1:60" ht="23.4" outlineLevel="1" x14ac:dyDescent="0.25">
      <c r="A46" s="172">
        <v>18</v>
      </c>
      <c r="B46" s="173" t="s">
        <v>170</v>
      </c>
      <c r="C46" s="261" t="s">
        <v>230</v>
      </c>
      <c r="D46" s="174" t="s">
        <v>148</v>
      </c>
      <c r="E46" s="175">
        <v>2160</v>
      </c>
      <c r="F46" s="176"/>
      <c r="G46" s="177">
        <f>ROUND(E46*F46,2)</f>
        <v>0</v>
      </c>
      <c r="H46" s="176"/>
      <c r="I46" s="177">
        <f>ROUND(E46*H46,2)</f>
        <v>0</v>
      </c>
      <c r="J46" s="176"/>
      <c r="K46" s="177">
        <f>ROUND(E46*J46,2)</f>
        <v>0</v>
      </c>
      <c r="L46" s="177">
        <v>21</v>
      </c>
      <c r="M46" s="177">
        <f>G46*(1+L46/100)</f>
        <v>0</v>
      </c>
      <c r="N46" s="175">
        <v>0</v>
      </c>
      <c r="O46" s="175">
        <f>ROUND(E46*N46,2)</f>
        <v>0</v>
      </c>
      <c r="P46" s="175">
        <v>0</v>
      </c>
      <c r="Q46" s="175">
        <f>ROUND(E46*P46,2)</f>
        <v>0</v>
      </c>
      <c r="R46" s="177"/>
      <c r="S46" s="177" t="s">
        <v>156</v>
      </c>
      <c r="T46" s="178" t="s">
        <v>157</v>
      </c>
      <c r="U46" s="161">
        <v>0</v>
      </c>
      <c r="V46" s="161">
        <f>ROUND(E46*U46,2)</f>
        <v>0</v>
      </c>
      <c r="W46" s="161"/>
      <c r="X46" s="161" t="s">
        <v>119</v>
      </c>
      <c r="Y46" s="161" t="s">
        <v>120</v>
      </c>
      <c r="Z46" s="151"/>
      <c r="AA46" s="151"/>
      <c r="AB46" s="151"/>
      <c r="AC46" s="151"/>
      <c r="AD46" s="151"/>
      <c r="AE46" s="151"/>
      <c r="AF46" s="151"/>
      <c r="AG46" s="151" t="s">
        <v>121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2" x14ac:dyDescent="0.25">
      <c r="A47" s="158"/>
      <c r="B47" s="159"/>
      <c r="C47" s="189" t="s">
        <v>171</v>
      </c>
      <c r="D47" s="162"/>
      <c r="E47" s="163">
        <v>2160</v>
      </c>
      <c r="F47" s="161"/>
      <c r="G47" s="161"/>
      <c r="H47" s="161"/>
      <c r="I47" s="161"/>
      <c r="J47" s="161"/>
      <c r="K47" s="161"/>
      <c r="L47" s="161"/>
      <c r="M47" s="161"/>
      <c r="N47" s="160"/>
      <c r="O47" s="160"/>
      <c r="P47" s="160"/>
      <c r="Q47" s="160"/>
      <c r="R47" s="161"/>
      <c r="S47" s="161"/>
      <c r="T47" s="161"/>
      <c r="U47" s="161"/>
      <c r="V47" s="161"/>
      <c r="W47" s="161"/>
      <c r="X47" s="161"/>
      <c r="Y47" s="161"/>
      <c r="Z47" s="151"/>
      <c r="AA47" s="151"/>
      <c r="AB47" s="151"/>
      <c r="AC47" s="151"/>
      <c r="AD47" s="151"/>
      <c r="AE47" s="151"/>
      <c r="AF47" s="151"/>
      <c r="AG47" s="151" t="s">
        <v>125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x14ac:dyDescent="0.25">
      <c r="A48" s="165" t="s">
        <v>112</v>
      </c>
      <c r="B48" s="166" t="s">
        <v>71</v>
      </c>
      <c r="C48" s="187" t="s">
        <v>72</v>
      </c>
      <c r="D48" s="167"/>
      <c r="E48" s="168"/>
      <c r="F48" s="169"/>
      <c r="G48" s="169">
        <f>SUMIF(AG49:AG52,"&lt;&gt;NOR",G49:G52)</f>
        <v>0</v>
      </c>
      <c r="H48" s="169"/>
      <c r="I48" s="169">
        <f>SUM(I49:I52)</f>
        <v>0</v>
      </c>
      <c r="J48" s="169"/>
      <c r="K48" s="169">
        <f>SUM(K49:K52)</f>
        <v>0</v>
      </c>
      <c r="L48" s="169"/>
      <c r="M48" s="169">
        <f>SUM(M49:M52)</f>
        <v>0</v>
      </c>
      <c r="N48" s="168"/>
      <c r="O48" s="168">
        <f>SUM(O49:O52)</f>
        <v>19.439999999999998</v>
      </c>
      <c r="P48" s="168"/>
      <c r="Q48" s="168">
        <f>SUM(Q49:Q52)</f>
        <v>0</v>
      </c>
      <c r="R48" s="169"/>
      <c r="S48" s="169"/>
      <c r="T48" s="170"/>
      <c r="U48" s="164"/>
      <c r="V48" s="164">
        <f>SUM(V49:V52)</f>
        <v>19.579999999999998</v>
      </c>
      <c r="W48" s="164"/>
      <c r="X48" s="164"/>
      <c r="Y48" s="164"/>
      <c r="AG48" t="s">
        <v>113</v>
      </c>
    </row>
    <row r="49" spans="1:60" ht="20.399999999999999" outlineLevel="1" x14ac:dyDescent="0.25">
      <c r="A49" s="172">
        <v>19</v>
      </c>
      <c r="B49" s="173" t="s">
        <v>172</v>
      </c>
      <c r="C49" s="188" t="s">
        <v>173</v>
      </c>
      <c r="D49" s="174" t="s">
        <v>174</v>
      </c>
      <c r="E49" s="175">
        <v>72</v>
      </c>
      <c r="F49" s="176"/>
      <c r="G49" s="177">
        <f>ROUND(E49*F49,2)</f>
        <v>0</v>
      </c>
      <c r="H49" s="176"/>
      <c r="I49" s="177">
        <f>ROUND(E49*H49,2)</f>
        <v>0</v>
      </c>
      <c r="J49" s="176"/>
      <c r="K49" s="177">
        <f>ROUND(E49*J49,2)</f>
        <v>0</v>
      </c>
      <c r="L49" s="177">
        <v>21</v>
      </c>
      <c r="M49" s="177">
        <f>G49*(1+L49/100)</f>
        <v>0</v>
      </c>
      <c r="N49" s="175">
        <v>0.188</v>
      </c>
      <c r="O49" s="175">
        <f>ROUND(E49*N49,2)</f>
        <v>13.54</v>
      </c>
      <c r="P49" s="175">
        <v>0</v>
      </c>
      <c r="Q49" s="175">
        <f>ROUND(E49*P49,2)</f>
        <v>0</v>
      </c>
      <c r="R49" s="177" t="s">
        <v>159</v>
      </c>
      <c r="S49" s="177" t="s">
        <v>118</v>
      </c>
      <c r="T49" s="178" t="s">
        <v>118</v>
      </c>
      <c r="U49" s="161">
        <v>0.27200000000000002</v>
      </c>
      <c r="V49" s="161">
        <f>ROUND(E49*U49,2)</f>
        <v>19.579999999999998</v>
      </c>
      <c r="W49" s="161"/>
      <c r="X49" s="161" t="s">
        <v>119</v>
      </c>
      <c r="Y49" s="161" t="s">
        <v>120</v>
      </c>
      <c r="Z49" s="151"/>
      <c r="AA49" s="151"/>
      <c r="AB49" s="151"/>
      <c r="AC49" s="151"/>
      <c r="AD49" s="151"/>
      <c r="AE49" s="151"/>
      <c r="AF49" s="151"/>
      <c r="AG49" s="151" t="s">
        <v>121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2" x14ac:dyDescent="0.25">
      <c r="A50" s="158"/>
      <c r="B50" s="159"/>
      <c r="C50" s="250" t="s">
        <v>175</v>
      </c>
      <c r="D50" s="251"/>
      <c r="E50" s="251"/>
      <c r="F50" s="251"/>
      <c r="G50" s="251"/>
      <c r="H50" s="161"/>
      <c r="I50" s="161"/>
      <c r="J50" s="161"/>
      <c r="K50" s="161"/>
      <c r="L50" s="161"/>
      <c r="M50" s="161"/>
      <c r="N50" s="160"/>
      <c r="O50" s="160"/>
      <c r="P50" s="160"/>
      <c r="Q50" s="160"/>
      <c r="R50" s="161"/>
      <c r="S50" s="161"/>
      <c r="T50" s="161"/>
      <c r="U50" s="161"/>
      <c r="V50" s="161"/>
      <c r="W50" s="161"/>
      <c r="X50" s="161"/>
      <c r="Y50" s="161"/>
      <c r="Z50" s="151"/>
      <c r="AA50" s="151"/>
      <c r="AB50" s="151"/>
      <c r="AC50" s="151"/>
      <c r="AD50" s="151"/>
      <c r="AE50" s="151"/>
      <c r="AF50" s="151"/>
      <c r="AG50" s="151" t="s">
        <v>123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2" x14ac:dyDescent="0.25">
      <c r="A51" s="158"/>
      <c r="B51" s="159"/>
      <c r="C51" s="189" t="s">
        <v>176</v>
      </c>
      <c r="D51" s="162"/>
      <c r="E51" s="163">
        <v>72</v>
      </c>
      <c r="F51" s="161"/>
      <c r="G51" s="161"/>
      <c r="H51" s="161"/>
      <c r="I51" s="161"/>
      <c r="J51" s="161"/>
      <c r="K51" s="161"/>
      <c r="L51" s="161"/>
      <c r="M51" s="161"/>
      <c r="N51" s="160"/>
      <c r="O51" s="160"/>
      <c r="P51" s="160"/>
      <c r="Q51" s="160"/>
      <c r="R51" s="161"/>
      <c r="S51" s="161"/>
      <c r="T51" s="161"/>
      <c r="U51" s="161"/>
      <c r="V51" s="161"/>
      <c r="W51" s="161"/>
      <c r="X51" s="161"/>
      <c r="Y51" s="161"/>
      <c r="Z51" s="151"/>
      <c r="AA51" s="151"/>
      <c r="AB51" s="151"/>
      <c r="AC51" s="151"/>
      <c r="AD51" s="151"/>
      <c r="AE51" s="151"/>
      <c r="AF51" s="151"/>
      <c r="AG51" s="151" t="s">
        <v>125</v>
      </c>
      <c r="AH51" s="151">
        <v>0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5">
      <c r="A52" s="180">
        <v>20</v>
      </c>
      <c r="B52" s="181" t="s">
        <v>177</v>
      </c>
      <c r="C52" s="190" t="s">
        <v>178</v>
      </c>
      <c r="D52" s="182" t="s">
        <v>155</v>
      </c>
      <c r="E52" s="183">
        <v>72</v>
      </c>
      <c r="F52" s="184"/>
      <c r="G52" s="185">
        <f>ROUND(E52*F52,2)</f>
        <v>0</v>
      </c>
      <c r="H52" s="184"/>
      <c r="I52" s="185">
        <f>ROUND(E52*H52,2)</f>
        <v>0</v>
      </c>
      <c r="J52" s="184"/>
      <c r="K52" s="185">
        <f>ROUND(E52*J52,2)</f>
        <v>0</v>
      </c>
      <c r="L52" s="185">
        <v>21</v>
      </c>
      <c r="M52" s="185">
        <f>G52*(1+L52/100)</f>
        <v>0</v>
      </c>
      <c r="N52" s="183">
        <v>8.1970000000000001E-2</v>
      </c>
      <c r="O52" s="183">
        <f>ROUND(E52*N52,2)</f>
        <v>5.9</v>
      </c>
      <c r="P52" s="183">
        <v>0</v>
      </c>
      <c r="Q52" s="183">
        <f>ROUND(E52*P52,2)</f>
        <v>0</v>
      </c>
      <c r="R52" s="185" t="s">
        <v>179</v>
      </c>
      <c r="S52" s="185" t="s">
        <v>118</v>
      </c>
      <c r="T52" s="186" t="s">
        <v>118</v>
      </c>
      <c r="U52" s="161">
        <v>0</v>
      </c>
      <c r="V52" s="161">
        <f>ROUND(E52*U52,2)</f>
        <v>0</v>
      </c>
      <c r="W52" s="161"/>
      <c r="X52" s="161" t="s">
        <v>180</v>
      </c>
      <c r="Y52" s="161" t="s">
        <v>120</v>
      </c>
      <c r="Z52" s="151"/>
      <c r="AA52" s="151"/>
      <c r="AB52" s="151"/>
      <c r="AC52" s="151"/>
      <c r="AD52" s="151"/>
      <c r="AE52" s="151"/>
      <c r="AF52" s="151"/>
      <c r="AG52" s="151" t="s">
        <v>181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x14ac:dyDescent="0.25">
      <c r="A53" s="165" t="s">
        <v>112</v>
      </c>
      <c r="B53" s="166" t="s">
        <v>73</v>
      </c>
      <c r="C53" s="187" t="s">
        <v>74</v>
      </c>
      <c r="D53" s="167"/>
      <c r="E53" s="168"/>
      <c r="F53" s="169"/>
      <c r="G53" s="169">
        <f>SUMIF(AG54:AG54,"&lt;&gt;NOR",G54:G54)</f>
        <v>0</v>
      </c>
      <c r="H53" s="169"/>
      <c r="I53" s="169">
        <f>SUM(I54:I54)</f>
        <v>0</v>
      </c>
      <c r="J53" s="169"/>
      <c r="K53" s="169">
        <f>SUM(K54:K54)</f>
        <v>0</v>
      </c>
      <c r="L53" s="169"/>
      <c r="M53" s="169">
        <f>SUM(M54:M54)</f>
        <v>0</v>
      </c>
      <c r="N53" s="168"/>
      <c r="O53" s="168">
        <f>SUM(O54:O54)</f>
        <v>0</v>
      </c>
      <c r="P53" s="168"/>
      <c r="Q53" s="168">
        <f>SUM(Q54:Q54)</f>
        <v>0</v>
      </c>
      <c r="R53" s="169"/>
      <c r="S53" s="169"/>
      <c r="T53" s="170"/>
      <c r="U53" s="164"/>
      <c r="V53" s="164">
        <f>SUM(V54:V54)</f>
        <v>110.46</v>
      </c>
      <c r="W53" s="164"/>
      <c r="X53" s="164"/>
      <c r="Y53" s="164"/>
      <c r="AG53" t="s">
        <v>113</v>
      </c>
    </row>
    <row r="54" spans="1:60" outlineLevel="1" x14ac:dyDescent="0.25">
      <c r="A54" s="180">
        <v>21</v>
      </c>
      <c r="B54" s="181" t="s">
        <v>182</v>
      </c>
      <c r="C54" s="190" t="s">
        <v>183</v>
      </c>
      <c r="D54" s="182" t="s">
        <v>184</v>
      </c>
      <c r="E54" s="183">
        <v>356.33704</v>
      </c>
      <c r="F54" s="184"/>
      <c r="G54" s="185">
        <f>ROUND(E54*F54,2)</f>
        <v>0</v>
      </c>
      <c r="H54" s="184"/>
      <c r="I54" s="185">
        <f>ROUND(E54*H54,2)</f>
        <v>0</v>
      </c>
      <c r="J54" s="184"/>
      <c r="K54" s="185">
        <f>ROUND(E54*J54,2)</f>
        <v>0</v>
      </c>
      <c r="L54" s="185">
        <v>21</v>
      </c>
      <c r="M54" s="185">
        <f>G54*(1+L54/100)</f>
        <v>0</v>
      </c>
      <c r="N54" s="183">
        <v>0</v>
      </c>
      <c r="O54" s="183">
        <f>ROUND(E54*N54,2)</f>
        <v>0</v>
      </c>
      <c r="P54" s="183">
        <v>0</v>
      </c>
      <c r="Q54" s="183">
        <f>ROUND(E54*P54,2)</f>
        <v>0</v>
      </c>
      <c r="R54" s="185" t="s">
        <v>185</v>
      </c>
      <c r="S54" s="185" t="s">
        <v>118</v>
      </c>
      <c r="T54" s="186" t="s">
        <v>118</v>
      </c>
      <c r="U54" s="161">
        <v>0.31</v>
      </c>
      <c r="V54" s="161">
        <f>ROUND(E54*U54,2)</f>
        <v>110.46</v>
      </c>
      <c r="W54" s="161"/>
      <c r="X54" s="161" t="s">
        <v>186</v>
      </c>
      <c r="Y54" s="161" t="s">
        <v>120</v>
      </c>
      <c r="Z54" s="151"/>
      <c r="AA54" s="151"/>
      <c r="AB54" s="151"/>
      <c r="AC54" s="151"/>
      <c r="AD54" s="151"/>
      <c r="AE54" s="151"/>
      <c r="AF54" s="151"/>
      <c r="AG54" s="151" t="s">
        <v>187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x14ac:dyDescent="0.25">
      <c r="A55" s="165" t="s">
        <v>112</v>
      </c>
      <c r="B55" s="166" t="s">
        <v>75</v>
      </c>
      <c r="C55" s="187" t="s">
        <v>76</v>
      </c>
      <c r="D55" s="167"/>
      <c r="E55" s="168"/>
      <c r="F55" s="169"/>
      <c r="G55" s="169">
        <f>SUMIF(AG56:AG59,"&lt;&gt;NOR",G56:G59)</f>
        <v>0</v>
      </c>
      <c r="H55" s="169"/>
      <c r="I55" s="169">
        <f>SUM(I56:I59)</f>
        <v>0</v>
      </c>
      <c r="J55" s="169"/>
      <c r="K55" s="169">
        <f>SUM(K56:K59)</f>
        <v>0</v>
      </c>
      <c r="L55" s="169"/>
      <c r="M55" s="169">
        <f>SUM(M56:M59)</f>
        <v>0</v>
      </c>
      <c r="N55" s="168"/>
      <c r="O55" s="168">
        <f>SUM(O56:O59)</f>
        <v>0</v>
      </c>
      <c r="P55" s="168"/>
      <c r="Q55" s="168">
        <f>SUM(Q56:Q59)</f>
        <v>0</v>
      </c>
      <c r="R55" s="169"/>
      <c r="S55" s="169"/>
      <c r="T55" s="170"/>
      <c r="U55" s="164"/>
      <c r="V55" s="164">
        <f>SUM(V56:V59)</f>
        <v>0</v>
      </c>
      <c r="W55" s="164"/>
      <c r="X55" s="164"/>
      <c r="Y55" s="164"/>
      <c r="AG55" t="s">
        <v>113</v>
      </c>
    </row>
    <row r="56" spans="1:60" outlineLevel="1" x14ac:dyDescent="0.25">
      <c r="A56" s="180">
        <v>22</v>
      </c>
      <c r="B56" s="181" t="s">
        <v>188</v>
      </c>
      <c r="C56" s="190" t="s">
        <v>189</v>
      </c>
      <c r="D56" s="182" t="s">
        <v>155</v>
      </c>
      <c r="E56" s="183">
        <v>2</v>
      </c>
      <c r="F56" s="184"/>
      <c r="G56" s="185">
        <f>ROUND(E56*F56,2)</f>
        <v>0</v>
      </c>
      <c r="H56" s="184"/>
      <c r="I56" s="185">
        <f>ROUND(E56*H56,2)</f>
        <v>0</v>
      </c>
      <c r="J56" s="184"/>
      <c r="K56" s="185">
        <f>ROUND(E56*J56,2)</f>
        <v>0</v>
      </c>
      <c r="L56" s="185">
        <v>21</v>
      </c>
      <c r="M56" s="185">
        <f>G56*(1+L56/100)</f>
        <v>0</v>
      </c>
      <c r="N56" s="183">
        <v>0</v>
      </c>
      <c r="O56" s="183">
        <f>ROUND(E56*N56,2)</f>
        <v>0</v>
      </c>
      <c r="P56" s="183">
        <v>0</v>
      </c>
      <c r="Q56" s="183">
        <f>ROUND(E56*P56,2)</f>
        <v>0</v>
      </c>
      <c r="R56" s="185"/>
      <c r="S56" s="185" t="s">
        <v>156</v>
      </c>
      <c r="T56" s="186" t="s">
        <v>157</v>
      </c>
      <c r="U56" s="161">
        <v>0</v>
      </c>
      <c r="V56" s="161">
        <f>ROUND(E56*U56,2)</f>
        <v>0</v>
      </c>
      <c r="W56" s="161"/>
      <c r="X56" s="161" t="s">
        <v>119</v>
      </c>
      <c r="Y56" s="161" t="s">
        <v>120</v>
      </c>
      <c r="Z56" s="151"/>
      <c r="AA56" s="151"/>
      <c r="AB56" s="151"/>
      <c r="AC56" s="151"/>
      <c r="AD56" s="151"/>
      <c r="AE56" s="151"/>
      <c r="AF56" s="151"/>
      <c r="AG56" s="151" t="s">
        <v>121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5">
      <c r="A57" s="180">
        <v>23</v>
      </c>
      <c r="B57" s="181" t="s">
        <v>190</v>
      </c>
      <c r="C57" s="190" t="s">
        <v>191</v>
      </c>
      <c r="D57" s="182" t="s">
        <v>155</v>
      </c>
      <c r="E57" s="183">
        <v>2</v>
      </c>
      <c r="F57" s="184"/>
      <c r="G57" s="185">
        <f>ROUND(E57*F57,2)</f>
        <v>0</v>
      </c>
      <c r="H57" s="184"/>
      <c r="I57" s="185">
        <f>ROUND(E57*H57,2)</f>
        <v>0</v>
      </c>
      <c r="J57" s="184"/>
      <c r="K57" s="185">
        <f>ROUND(E57*J57,2)</f>
        <v>0</v>
      </c>
      <c r="L57" s="185">
        <v>21</v>
      </c>
      <c r="M57" s="185">
        <f>G57*(1+L57/100)</f>
        <v>0</v>
      </c>
      <c r="N57" s="183">
        <v>0</v>
      </c>
      <c r="O57" s="183">
        <f>ROUND(E57*N57,2)</f>
        <v>0</v>
      </c>
      <c r="P57" s="183">
        <v>0</v>
      </c>
      <c r="Q57" s="183">
        <f>ROUND(E57*P57,2)</f>
        <v>0</v>
      </c>
      <c r="R57" s="185"/>
      <c r="S57" s="185" t="s">
        <v>156</v>
      </c>
      <c r="T57" s="186" t="s">
        <v>157</v>
      </c>
      <c r="U57" s="161">
        <v>0</v>
      </c>
      <c r="V57" s="161">
        <f>ROUND(E57*U57,2)</f>
        <v>0</v>
      </c>
      <c r="W57" s="161"/>
      <c r="X57" s="161" t="s">
        <v>119</v>
      </c>
      <c r="Y57" s="161" t="s">
        <v>120</v>
      </c>
      <c r="Z57" s="151"/>
      <c r="AA57" s="151"/>
      <c r="AB57" s="151"/>
      <c r="AC57" s="151"/>
      <c r="AD57" s="151"/>
      <c r="AE57" s="151"/>
      <c r="AF57" s="151"/>
      <c r="AG57" s="151" t="s">
        <v>121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5">
      <c r="A58" s="180">
        <v>24</v>
      </c>
      <c r="B58" s="181" t="s">
        <v>192</v>
      </c>
      <c r="C58" s="190" t="s">
        <v>193</v>
      </c>
      <c r="D58" s="182" t="s">
        <v>166</v>
      </c>
      <c r="E58" s="183">
        <v>3</v>
      </c>
      <c r="F58" s="184"/>
      <c r="G58" s="185">
        <f>ROUND(E58*F58,2)</f>
        <v>0</v>
      </c>
      <c r="H58" s="184"/>
      <c r="I58" s="185">
        <f>ROUND(E58*H58,2)</f>
        <v>0</v>
      </c>
      <c r="J58" s="184"/>
      <c r="K58" s="185">
        <f>ROUND(E58*J58,2)</f>
        <v>0</v>
      </c>
      <c r="L58" s="185">
        <v>21</v>
      </c>
      <c r="M58" s="185">
        <f>G58*(1+L58/100)</f>
        <v>0</v>
      </c>
      <c r="N58" s="183">
        <v>0</v>
      </c>
      <c r="O58" s="183">
        <f>ROUND(E58*N58,2)</f>
        <v>0</v>
      </c>
      <c r="P58" s="183">
        <v>0</v>
      </c>
      <c r="Q58" s="183">
        <f>ROUND(E58*P58,2)</f>
        <v>0</v>
      </c>
      <c r="R58" s="185"/>
      <c r="S58" s="185" t="s">
        <v>156</v>
      </c>
      <c r="T58" s="186" t="s">
        <v>157</v>
      </c>
      <c r="U58" s="161">
        <v>0</v>
      </c>
      <c r="V58" s="161">
        <f>ROUND(E58*U58,2)</f>
        <v>0</v>
      </c>
      <c r="W58" s="161"/>
      <c r="X58" s="161" t="s">
        <v>119</v>
      </c>
      <c r="Y58" s="161" t="s">
        <v>120</v>
      </c>
      <c r="Z58" s="151"/>
      <c r="AA58" s="151"/>
      <c r="AB58" s="151"/>
      <c r="AC58" s="151"/>
      <c r="AD58" s="151"/>
      <c r="AE58" s="151"/>
      <c r="AF58" s="151"/>
      <c r="AG58" s="151" t="s">
        <v>121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5">
      <c r="A59" s="180">
        <v>25</v>
      </c>
      <c r="B59" s="181" t="s">
        <v>194</v>
      </c>
      <c r="C59" s="190" t="s">
        <v>195</v>
      </c>
      <c r="D59" s="182" t="s">
        <v>196</v>
      </c>
      <c r="E59" s="183">
        <v>3</v>
      </c>
      <c r="F59" s="184"/>
      <c r="G59" s="185">
        <f>ROUND(E59*F59,2)</f>
        <v>0</v>
      </c>
      <c r="H59" s="184"/>
      <c r="I59" s="185">
        <f>ROUND(E59*H59,2)</f>
        <v>0</v>
      </c>
      <c r="J59" s="184"/>
      <c r="K59" s="185">
        <f>ROUND(E59*J59,2)</f>
        <v>0</v>
      </c>
      <c r="L59" s="185">
        <v>21</v>
      </c>
      <c r="M59" s="185">
        <f>G59*(1+L59/100)</f>
        <v>0</v>
      </c>
      <c r="N59" s="183">
        <v>0</v>
      </c>
      <c r="O59" s="183">
        <f>ROUND(E59*N59,2)</f>
        <v>0</v>
      </c>
      <c r="P59" s="183">
        <v>0</v>
      </c>
      <c r="Q59" s="183">
        <f>ROUND(E59*P59,2)</f>
        <v>0</v>
      </c>
      <c r="R59" s="185"/>
      <c r="S59" s="185" t="s">
        <v>156</v>
      </c>
      <c r="T59" s="186" t="s">
        <v>157</v>
      </c>
      <c r="U59" s="161">
        <v>0</v>
      </c>
      <c r="V59" s="161">
        <f>ROUND(E59*U59,2)</f>
        <v>0</v>
      </c>
      <c r="W59" s="161"/>
      <c r="X59" s="161" t="s">
        <v>119</v>
      </c>
      <c r="Y59" s="161" t="s">
        <v>120</v>
      </c>
      <c r="Z59" s="151"/>
      <c r="AA59" s="151"/>
      <c r="AB59" s="151"/>
      <c r="AC59" s="151"/>
      <c r="AD59" s="151"/>
      <c r="AE59" s="151"/>
      <c r="AF59" s="151"/>
      <c r="AG59" s="151" t="s">
        <v>121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x14ac:dyDescent="0.25">
      <c r="A60" s="165" t="s">
        <v>112</v>
      </c>
      <c r="B60" s="166" t="s">
        <v>77</v>
      </c>
      <c r="C60" s="187" t="s">
        <v>78</v>
      </c>
      <c r="D60" s="167"/>
      <c r="E60" s="168"/>
      <c r="F60" s="169"/>
      <c r="G60" s="169">
        <f>SUMIF(AG61:AG62,"&lt;&gt;NOR",G61:G62)</f>
        <v>0</v>
      </c>
      <c r="H60" s="169"/>
      <c r="I60" s="169">
        <f>SUM(I61:I62)</f>
        <v>0</v>
      </c>
      <c r="J60" s="169"/>
      <c r="K60" s="169">
        <f>SUM(K61:K62)</f>
        <v>0</v>
      </c>
      <c r="L60" s="169"/>
      <c r="M60" s="169">
        <f>SUM(M61:M62)</f>
        <v>0</v>
      </c>
      <c r="N60" s="168"/>
      <c r="O60" s="168">
        <f>SUM(O61:O62)</f>
        <v>0</v>
      </c>
      <c r="P60" s="168"/>
      <c r="Q60" s="168">
        <f>SUM(Q61:Q62)</f>
        <v>0</v>
      </c>
      <c r="R60" s="169"/>
      <c r="S60" s="169"/>
      <c r="T60" s="170"/>
      <c r="U60" s="164"/>
      <c r="V60" s="164">
        <f>SUM(V61:V62)</f>
        <v>0</v>
      </c>
      <c r="W60" s="164"/>
      <c r="X60" s="164"/>
      <c r="Y60" s="164"/>
      <c r="AG60" t="s">
        <v>113</v>
      </c>
    </row>
    <row r="61" spans="1:60" outlineLevel="1" x14ac:dyDescent="0.25">
      <c r="A61" s="172">
        <v>26</v>
      </c>
      <c r="B61" s="173" t="s">
        <v>197</v>
      </c>
      <c r="C61" s="188" t="s">
        <v>198</v>
      </c>
      <c r="D61" s="174" t="s">
        <v>148</v>
      </c>
      <c r="E61" s="175">
        <v>192</v>
      </c>
      <c r="F61" s="176"/>
      <c r="G61" s="177">
        <f>ROUND(E61*F61,2)</f>
        <v>0</v>
      </c>
      <c r="H61" s="176"/>
      <c r="I61" s="177">
        <f>ROUND(E61*H61,2)</f>
        <v>0</v>
      </c>
      <c r="J61" s="176"/>
      <c r="K61" s="177">
        <f>ROUND(E61*J61,2)</f>
        <v>0</v>
      </c>
      <c r="L61" s="177">
        <v>21</v>
      </c>
      <c r="M61" s="177">
        <f>G61*(1+L61/100)</f>
        <v>0</v>
      </c>
      <c r="N61" s="175">
        <v>0</v>
      </c>
      <c r="O61" s="175">
        <f>ROUND(E61*N61,2)</f>
        <v>0</v>
      </c>
      <c r="P61" s="175">
        <v>0</v>
      </c>
      <c r="Q61" s="175">
        <f>ROUND(E61*P61,2)</f>
        <v>0</v>
      </c>
      <c r="R61" s="177"/>
      <c r="S61" s="177" t="s">
        <v>156</v>
      </c>
      <c r="T61" s="178" t="s">
        <v>157</v>
      </c>
      <c r="U61" s="161">
        <v>0</v>
      </c>
      <c r="V61" s="161">
        <f>ROUND(E61*U61,2)</f>
        <v>0</v>
      </c>
      <c r="W61" s="161"/>
      <c r="X61" s="161" t="s">
        <v>119</v>
      </c>
      <c r="Y61" s="161" t="s">
        <v>120</v>
      </c>
      <c r="Z61" s="151"/>
      <c r="AA61" s="151"/>
      <c r="AB61" s="151"/>
      <c r="AC61" s="151"/>
      <c r="AD61" s="151"/>
      <c r="AE61" s="151"/>
      <c r="AF61" s="151"/>
      <c r="AG61" s="151" t="s">
        <v>121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2" x14ac:dyDescent="0.25">
      <c r="A62" s="158"/>
      <c r="B62" s="159"/>
      <c r="C62" s="189" t="s">
        <v>199</v>
      </c>
      <c r="D62" s="162"/>
      <c r="E62" s="163">
        <v>192</v>
      </c>
      <c r="F62" s="161"/>
      <c r="G62" s="161"/>
      <c r="H62" s="161"/>
      <c r="I62" s="161"/>
      <c r="J62" s="161"/>
      <c r="K62" s="161"/>
      <c r="L62" s="161"/>
      <c r="M62" s="161"/>
      <c r="N62" s="160"/>
      <c r="O62" s="160"/>
      <c r="P62" s="160"/>
      <c r="Q62" s="160"/>
      <c r="R62" s="161"/>
      <c r="S62" s="161"/>
      <c r="T62" s="161"/>
      <c r="U62" s="161"/>
      <c r="V62" s="161"/>
      <c r="W62" s="161"/>
      <c r="X62" s="161"/>
      <c r="Y62" s="161"/>
      <c r="Z62" s="151"/>
      <c r="AA62" s="151"/>
      <c r="AB62" s="151"/>
      <c r="AC62" s="151"/>
      <c r="AD62" s="151"/>
      <c r="AE62" s="151"/>
      <c r="AF62" s="151"/>
      <c r="AG62" s="151" t="s">
        <v>125</v>
      </c>
      <c r="AH62" s="151">
        <v>0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x14ac:dyDescent="0.25">
      <c r="A63" s="165" t="s">
        <v>112</v>
      </c>
      <c r="B63" s="166" t="s">
        <v>79</v>
      </c>
      <c r="C63" s="187" t="s">
        <v>80</v>
      </c>
      <c r="D63" s="167"/>
      <c r="E63" s="168"/>
      <c r="F63" s="169"/>
      <c r="G63" s="169">
        <f>SUMIF(AG64:AG70,"&lt;&gt;NOR",G64:G70)</f>
        <v>0</v>
      </c>
      <c r="H63" s="169"/>
      <c r="I63" s="169">
        <f>SUM(I64:I70)</f>
        <v>0</v>
      </c>
      <c r="J63" s="169"/>
      <c r="K63" s="169">
        <f>SUM(K64:K70)</f>
        <v>0</v>
      </c>
      <c r="L63" s="169"/>
      <c r="M63" s="169">
        <f>SUM(M64:M70)</f>
        <v>0</v>
      </c>
      <c r="N63" s="168"/>
      <c r="O63" s="168">
        <f>SUM(O64:O70)</f>
        <v>0</v>
      </c>
      <c r="P63" s="168"/>
      <c r="Q63" s="168">
        <f>SUM(Q64:Q70)</f>
        <v>0</v>
      </c>
      <c r="R63" s="169"/>
      <c r="S63" s="169"/>
      <c r="T63" s="170"/>
      <c r="U63" s="164"/>
      <c r="V63" s="164">
        <f>SUM(V64:V70)</f>
        <v>0</v>
      </c>
      <c r="W63" s="164"/>
      <c r="X63" s="164"/>
      <c r="Y63" s="164"/>
      <c r="AG63" t="s">
        <v>113</v>
      </c>
    </row>
    <row r="64" spans="1:60" outlineLevel="1" x14ac:dyDescent="0.25">
      <c r="A64" s="172">
        <v>27</v>
      </c>
      <c r="B64" s="173" t="s">
        <v>200</v>
      </c>
      <c r="C64" s="188" t="s">
        <v>201</v>
      </c>
      <c r="D64" s="174" t="s">
        <v>174</v>
      </c>
      <c r="E64" s="175">
        <v>256.8</v>
      </c>
      <c r="F64" s="176"/>
      <c r="G64" s="177">
        <f>ROUND(E64*F64,2)</f>
        <v>0</v>
      </c>
      <c r="H64" s="176"/>
      <c r="I64" s="177">
        <f>ROUND(E64*H64,2)</f>
        <v>0</v>
      </c>
      <c r="J64" s="176"/>
      <c r="K64" s="177">
        <f>ROUND(E64*J64,2)</f>
        <v>0</v>
      </c>
      <c r="L64" s="177">
        <v>21</v>
      </c>
      <c r="M64" s="177">
        <f>G64*(1+L64/100)</f>
        <v>0</v>
      </c>
      <c r="N64" s="175">
        <v>0</v>
      </c>
      <c r="O64" s="175">
        <f>ROUND(E64*N64,2)</f>
        <v>0</v>
      </c>
      <c r="P64" s="175">
        <v>0</v>
      </c>
      <c r="Q64" s="175">
        <f>ROUND(E64*P64,2)</f>
        <v>0</v>
      </c>
      <c r="R64" s="177"/>
      <c r="S64" s="177" t="s">
        <v>156</v>
      </c>
      <c r="T64" s="178" t="s">
        <v>157</v>
      </c>
      <c r="U64" s="161">
        <v>0</v>
      </c>
      <c r="V64" s="161">
        <f>ROUND(E64*U64,2)</f>
        <v>0</v>
      </c>
      <c r="W64" s="161"/>
      <c r="X64" s="161" t="s">
        <v>119</v>
      </c>
      <c r="Y64" s="161" t="s">
        <v>120</v>
      </c>
      <c r="Z64" s="151"/>
      <c r="AA64" s="151"/>
      <c r="AB64" s="151"/>
      <c r="AC64" s="151"/>
      <c r="AD64" s="151"/>
      <c r="AE64" s="151"/>
      <c r="AF64" s="151"/>
      <c r="AG64" s="151" t="s">
        <v>121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2" x14ac:dyDescent="0.25">
      <c r="A65" s="158"/>
      <c r="B65" s="159"/>
      <c r="C65" s="259" t="s">
        <v>202</v>
      </c>
      <c r="D65" s="260"/>
      <c r="E65" s="260"/>
      <c r="F65" s="260"/>
      <c r="G65" s="260"/>
      <c r="H65" s="161"/>
      <c r="I65" s="161"/>
      <c r="J65" s="161"/>
      <c r="K65" s="161"/>
      <c r="L65" s="161"/>
      <c r="M65" s="161"/>
      <c r="N65" s="160"/>
      <c r="O65" s="160"/>
      <c r="P65" s="160"/>
      <c r="Q65" s="160"/>
      <c r="R65" s="161"/>
      <c r="S65" s="161"/>
      <c r="T65" s="161"/>
      <c r="U65" s="161"/>
      <c r="V65" s="161"/>
      <c r="W65" s="161"/>
      <c r="X65" s="161"/>
      <c r="Y65" s="161"/>
      <c r="Z65" s="151"/>
      <c r="AA65" s="151"/>
      <c r="AB65" s="151"/>
      <c r="AC65" s="151"/>
      <c r="AD65" s="151"/>
      <c r="AE65" s="151"/>
      <c r="AF65" s="151"/>
      <c r="AG65" s="151" t="s">
        <v>203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2" x14ac:dyDescent="0.25">
      <c r="A66" s="158"/>
      <c r="B66" s="159"/>
      <c r="C66" s="189" t="s">
        <v>204</v>
      </c>
      <c r="D66" s="162"/>
      <c r="E66" s="163">
        <v>172.8</v>
      </c>
      <c r="F66" s="161"/>
      <c r="G66" s="161"/>
      <c r="H66" s="161"/>
      <c r="I66" s="161"/>
      <c r="J66" s="161"/>
      <c r="K66" s="161"/>
      <c r="L66" s="161"/>
      <c r="M66" s="161"/>
      <c r="N66" s="160"/>
      <c r="O66" s="160"/>
      <c r="P66" s="160"/>
      <c r="Q66" s="160"/>
      <c r="R66" s="161"/>
      <c r="S66" s="161"/>
      <c r="T66" s="161"/>
      <c r="U66" s="161"/>
      <c r="V66" s="161"/>
      <c r="W66" s="161"/>
      <c r="X66" s="161"/>
      <c r="Y66" s="161"/>
      <c r="Z66" s="151"/>
      <c r="AA66" s="151"/>
      <c r="AB66" s="151"/>
      <c r="AC66" s="151"/>
      <c r="AD66" s="151"/>
      <c r="AE66" s="151"/>
      <c r="AF66" s="151"/>
      <c r="AG66" s="151" t="s">
        <v>125</v>
      </c>
      <c r="AH66" s="151">
        <v>0</v>
      </c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3" x14ac:dyDescent="0.25">
      <c r="A67" s="158"/>
      <c r="B67" s="159"/>
      <c r="C67" s="189" t="s">
        <v>205</v>
      </c>
      <c r="D67" s="162"/>
      <c r="E67" s="163">
        <v>64.8</v>
      </c>
      <c r="F67" s="161"/>
      <c r="G67" s="161"/>
      <c r="H67" s="161"/>
      <c r="I67" s="161"/>
      <c r="J67" s="161"/>
      <c r="K67" s="161"/>
      <c r="L67" s="161"/>
      <c r="M67" s="161"/>
      <c r="N67" s="160"/>
      <c r="O67" s="160"/>
      <c r="P67" s="160"/>
      <c r="Q67" s="160"/>
      <c r="R67" s="161"/>
      <c r="S67" s="161"/>
      <c r="T67" s="161"/>
      <c r="U67" s="161"/>
      <c r="V67" s="161"/>
      <c r="W67" s="161"/>
      <c r="X67" s="161"/>
      <c r="Y67" s="161"/>
      <c r="Z67" s="151"/>
      <c r="AA67" s="151"/>
      <c r="AB67" s="151"/>
      <c r="AC67" s="151"/>
      <c r="AD67" s="151"/>
      <c r="AE67" s="151"/>
      <c r="AF67" s="151"/>
      <c r="AG67" s="151" t="s">
        <v>125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3" x14ac:dyDescent="0.25">
      <c r="A68" s="158"/>
      <c r="B68" s="159"/>
      <c r="C68" s="189" t="s">
        <v>206</v>
      </c>
      <c r="D68" s="162"/>
      <c r="E68" s="163">
        <v>19.2</v>
      </c>
      <c r="F68" s="161"/>
      <c r="G68" s="161"/>
      <c r="H68" s="161"/>
      <c r="I68" s="161"/>
      <c r="J68" s="161"/>
      <c r="K68" s="161"/>
      <c r="L68" s="161"/>
      <c r="M68" s="161"/>
      <c r="N68" s="160"/>
      <c r="O68" s="160"/>
      <c r="P68" s="160"/>
      <c r="Q68" s="160"/>
      <c r="R68" s="161"/>
      <c r="S68" s="161"/>
      <c r="T68" s="161"/>
      <c r="U68" s="161"/>
      <c r="V68" s="161"/>
      <c r="W68" s="161"/>
      <c r="X68" s="161"/>
      <c r="Y68" s="161"/>
      <c r="Z68" s="151"/>
      <c r="AA68" s="151"/>
      <c r="AB68" s="151"/>
      <c r="AC68" s="151"/>
      <c r="AD68" s="151"/>
      <c r="AE68" s="151"/>
      <c r="AF68" s="151"/>
      <c r="AG68" s="151" t="s">
        <v>125</v>
      </c>
      <c r="AH68" s="151">
        <v>0</v>
      </c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5">
      <c r="A69" s="180">
        <v>28</v>
      </c>
      <c r="B69" s="181" t="s">
        <v>207</v>
      </c>
      <c r="C69" s="190" t="s">
        <v>208</v>
      </c>
      <c r="D69" s="182" t="s">
        <v>166</v>
      </c>
      <c r="E69" s="183">
        <v>2</v>
      </c>
      <c r="F69" s="184"/>
      <c r="G69" s="185">
        <f>ROUND(E69*F69,2)</f>
        <v>0</v>
      </c>
      <c r="H69" s="184"/>
      <c r="I69" s="185">
        <f>ROUND(E69*H69,2)</f>
        <v>0</v>
      </c>
      <c r="J69" s="184"/>
      <c r="K69" s="185">
        <f>ROUND(E69*J69,2)</f>
        <v>0</v>
      </c>
      <c r="L69" s="185">
        <v>21</v>
      </c>
      <c r="M69" s="185">
        <f>G69*(1+L69/100)</f>
        <v>0</v>
      </c>
      <c r="N69" s="183">
        <v>0</v>
      </c>
      <c r="O69" s="183">
        <f>ROUND(E69*N69,2)</f>
        <v>0</v>
      </c>
      <c r="P69" s="183">
        <v>0</v>
      </c>
      <c r="Q69" s="183">
        <f>ROUND(E69*P69,2)</f>
        <v>0</v>
      </c>
      <c r="R69" s="185"/>
      <c r="S69" s="185" t="s">
        <v>156</v>
      </c>
      <c r="T69" s="186" t="s">
        <v>157</v>
      </c>
      <c r="U69" s="161">
        <v>0</v>
      </c>
      <c r="V69" s="161">
        <f>ROUND(E69*U69,2)</f>
        <v>0</v>
      </c>
      <c r="W69" s="161"/>
      <c r="X69" s="161" t="s">
        <v>119</v>
      </c>
      <c r="Y69" s="161" t="s">
        <v>120</v>
      </c>
      <c r="Z69" s="151"/>
      <c r="AA69" s="151"/>
      <c r="AB69" s="151"/>
      <c r="AC69" s="151"/>
      <c r="AD69" s="151"/>
      <c r="AE69" s="151"/>
      <c r="AF69" s="151"/>
      <c r="AG69" s="151" t="s">
        <v>121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5">
      <c r="A70" s="180">
        <v>29</v>
      </c>
      <c r="B70" s="181" t="s">
        <v>209</v>
      </c>
      <c r="C70" s="190" t="s">
        <v>210</v>
      </c>
      <c r="D70" s="182" t="s">
        <v>166</v>
      </c>
      <c r="E70" s="183">
        <v>1</v>
      </c>
      <c r="F70" s="184"/>
      <c r="G70" s="185">
        <f>ROUND(E70*F70,2)</f>
        <v>0</v>
      </c>
      <c r="H70" s="184"/>
      <c r="I70" s="185">
        <f>ROUND(E70*H70,2)</f>
        <v>0</v>
      </c>
      <c r="J70" s="184"/>
      <c r="K70" s="185">
        <f>ROUND(E70*J70,2)</f>
        <v>0</v>
      </c>
      <c r="L70" s="185">
        <v>21</v>
      </c>
      <c r="M70" s="185">
        <f>G70*(1+L70/100)</f>
        <v>0</v>
      </c>
      <c r="N70" s="183">
        <v>0</v>
      </c>
      <c r="O70" s="183">
        <f>ROUND(E70*N70,2)</f>
        <v>0</v>
      </c>
      <c r="P70" s="183">
        <v>0</v>
      </c>
      <c r="Q70" s="183">
        <f>ROUND(E70*P70,2)</f>
        <v>0</v>
      </c>
      <c r="R70" s="185"/>
      <c r="S70" s="185" t="s">
        <v>156</v>
      </c>
      <c r="T70" s="186" t="s">
        <v>157</v>
      </c>
      <c r="U70" s="161">
        <v>0</v>
      </c>
      <c r="V70" s="161">
        <f>ROUND(E70*U70,2)</f>
        <v>0</v>
      </c>
      <c r="W70" s="161"/>
      <c r="X70" s="161" t="s">
        <v>119</v>
      </c>
      <c r="Y70" s="161" t="s">
        <v>120</v>
      </c>
      <c r="Z70" s="151"/>
      <c r="AA70" s="151"/>
      <c r="AB70" s="151"/>
      <c r="AC70" s="151"/>
      <c r="AD70" s="151"/>
      <c r="AE70" s="151"/>
      <c r="AF70" s="151"/>
      <c r="AG70" s="151" t="s">
        <v>121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x14ac:dyDescent="0.25">
      <c r="A71" s="165" t="s">
        <v>112</v>
      </c>
      <c r="B71" s="166" t="s">
        <v>81</v>
      </c>
      <c r="C71" s="187" t="s">
        <v>82</v>
      </c>
      <c r="D71" s="167"/>
      <c r="E71" s="168"/>
      <c r="F71" s="169"/>
      <c r="G71" s="169">
        <f>SUMIF(AG72:AG73,"&lt;&gt;NOR",G72:G73)</f>
        <v>0</v>
      </c>
      <c r="H71" s="169"/>
      <c r="I71" s="169">
        <f>SUM(I72:I73)</f>
        <v>0</v>
      </c>
      <c r="J71" s="169"/>
      <c r="K71" s="169">
        <f>SUM(K72:K73)</f>
        <v>0</v>
      </c>
      <c r="L71" s="169"/>
      <c r="M71" s="169">
        <f>SUM(M72:M73)</f>
        <v>0</v>
      </c>
      <c r="N71" s="168"/>
      <c r="O71" s="168">
        <f>SUM(O72:O73)</f>
        <v>0</v>
      </c>
      <c r="P71" s="168"/>
      <c r="Q71" s="168">
        <f>SUM(Q72:Q73)</f>
        <v>0</v>
      </c>
      <c r="R71" s="169"/>
      <c r="S71" s="169"/>
      <c r="T71" s="170"/>
      <c r="U71" s="164"/>
      <c r="V71" s="164">
        <f>SUM(V72:V73)</f>
        <v>0</v>
      </c>
      <c r="W71" s="164"/>
      <c r="X71" s="164"/>
      <c r="Y71" s="164"/>
      <c r="AG71" t="s">
        <v>113</v>
      </c>
    </row>
    <row r="72" spans="1:60" outlineLevel="1" x14ac:dyDescent="0.25">
      <c r="A72" s="172">
        <v>30</v>
      </c>
      <c r="B72" s="173" t="s">
        <v>211</v>
      </c>
      <c r="C72" s="188" t="s">
        <v>212</v>
      </c>
      <c r="D72" s="174" t="s">
        <v>148</v>
      </c>
      <c r="E72" s="175">
        <v>576</v>
      </c>
      <c r="F72" s="176"/>
      <c r="G72" s="177">
        <f>ROUND(E72*F72,2)</f>
        <v>0</v>
      </c>
      <c r="H72" s="176"/>
      <c r="I72" s="177">
        <f>ROUND(E72*H72,2)</f>
        <v>0</v>
      </c>
      <c r="J72" s="176"/>
      <c r="K72" s="177">
        <f>ROUND(E72*J72,2)</f>
        <v>0</v>
      </c>
      <c r="L72" s="177">
        <v>21</v>
      </c>
      <c r="M72" s="177">
        <f>G72*(1+L72/100)</f>
        <v>0</v>
      </c>
      <c r="N72" s="175">
        <v>0</v>
      </c>
      <c r="O72" s="175">
        <f>ROUND(E72*N72,2)</f>
        <v>0</v>
      </c>
      <c r="P72" s="175">
        <v>0</v>
      </c>
      <c r="Q72" s="175">
        <f>ROUND(E72*P72,2)</f>
        <v>0</v>
      </c>
      <c r="R72" s="177"/>
      <c r="S72" s="177" t="s">
        <v>156</v>
      </c>
      <c r="T72" s="178" t="s">
        <v>157</v>
      </c>
      <c r="U72" s="161">
        <v>0</v>
      </c>
      <c r="V72" s="161">
        <f>ROUND(E72*U72,2)</f>
        <v>0</v>
      </c>
      <c r="W72" s="161"/>
      <c r="X72" s="161" t="s">
        <v>119</v>
      </c>
      <c r="Y72" s="161" t="s">
        <v>120</v>
      </c>
      <c r="Z72" s="151"/>
      <c r="AA72" s="151"/>
      <c r="AB72" s="151"/>
      <c r="AC72" s="151"/>
      <c r="AD72" s="151"/>
      <c r="AE72" s="151"/>
      <c r="AF72" s="151"/>
      <c r="AG72" s="151" t="s">
        <v>121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2" x14ac:dyDescent="0.25">
      <c r="A73" s="158"/>
      <c r="B73" s="159"/>
      <c r="C73" s="189" t="s">
        <v>213</v>
      </c>
      <c r="D73" s="162"/>
      <c r="E73" s="163">
        <v>576</v>
      </c>
      <c r="F73" s="161"/>
      <c r="G73" s="161"/>
      <c r="H73" s="161"/>
      <c r="I73" s="161"/>
      <c r="J73" s="161"/>
      <c r="K73" s="161"/>
      <c r="L73" s="161"/>
      <c r="M73" s="161"/>
      <c r="N73" s="160"/>
      <c r="O73" s="160"/>
      <c r="P73" s="160"/>
      <c r="Q73" s="160"/>
      <c r="R73" s="161"/>
      <c r="S73" s="161"/>
      <c r="T73" s="161"/>
      <c r="U73" s="161"/>
      <c r="V73" s="161"/>
      <c r="W73" s="161"/>
      <c r="X73" s="161"/>
      <c r="Y73" s="161"/>
      <c r="Z73" s="151"/>
      <c r="AA73" s="151"/>
      <c r="AB73" s="151"/>
      <c r="AC73" s="151"/>
      <c r="AD73" s="151"/>
      <c r="AE73" s="151"/>
      <c r="AF73" s="151"/>
      <c r="AG73" s="151" t="s">
        <v>125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x14ac:dyDescent="0.25">
      <c r="A74" s="3"/>
      <c r="B74" s="4"/>
      <c r="C74" s="191"/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AE74">
        <v>12</v>
      </c>
      <c r="AF74">
        <v>21</v>
      </c>
      <c r="AG74" t="s">
        <v>98</v>
      </c>
    </row>
    <row r="75" spans="1:60" x14ac:dyDescent="0.25">
      <c r="A75" s="154"/>
      <c r="B75" s="155" t="s">
        <v>29</v>
      </c>
      <c r="C75" s="192"/>
      <c r="D75" s="156"/>
      <c r="E75" s="157"/>
      <c r="F75" s="157"/>
      <c r="G75" s="171">
        <f>G8+G30+G35+G45+G48+G53+G55+G60+G63+G71</f>
        <v>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AE75">
        <f>SUMIF(L7:L73,AE74,G7:G73)</f>
        <v>0</v>
      </c>
      <c r="AF75">
        <f>SUMIF(L7:L73,AF74,G7:G73)</f>
        <v>0</v>
      </c>
      <c r="AG75" t="s">
        <v>214</v>
      </c>
    </row>
    <row r="76" spans="1:60" x14ac:dyDescent="0.25">
      <c r="C76" s="193"/>
      <c r="D76" s="10"/>
      <c r="AG76" t="s">
        <v>215</v>
      </c>
    </row>
    <row r="77" spans="1:60" x14ac:dyDescent="0.25">
      <c r="D77" s="10"/>
    </row>
    <row r="78" spans="1:60" x14ac:dyDescent="0.25">
      <c r="D78" s="10"/>
    </row>
    <row r="79" spans="1:60" x14ac:dyDescent="0.25">
      <c r="D79" s="10"/>
    </row>
    <row r="80" spans="1:60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mtGithwBz9HyYEtl+b05/vLXLWquUiJJi13l5NMotPZSdaAUDW6J6cRWvYI1Zo8lzaZPcP8GgG78tSMt7syKzg==" saltValue="vjInnelZe09oErOz6mq/Pw==" spinCount="100000" sheet="1" formatRows="0"/>
  <mergeCells count="14">
    <mergeCell ref="C50:G50"/>
    <mergeCell ref="C65:G65"/>
    <mergeCell ref="C16:G16"/>
    <mergeCell ref="C18:G18"/>
    <mergeCell ref="C21:G21"/>
    <mergeCell ref="C23:G23"/>
    <mergeCell ref="C26:G26"/>
    <mergeCell ref="C32:G32"/>
    <mergeCell ref="C13:G13"/>
    <mergeCell ref="A1:G1"/>
    <mergeCell ref="C2:G2"/>
    <mergeCell ref="C3:G3"/>
    <mergeCell ref="C4:G4"/>
    <mergeCell ref="C10:G10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28D34-9A44-4EAD-9103-A8D6E1042284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4" customWidth="1"/>
    <col min="3" max="3" width="63.33203125" style="124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7" width="0" hidden="1" customWidth="1"/>
    <col min="18" max="18" width="6.88671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52" t="s">
        <v>85</v>
      </c>
      <c r="B1" s="252"/>
      <c r="C1" s="252"/>
      <c r="D1" s="252"/>
      <c r="E1" s="252"/>
      <c r="F1" s="252"/>
      <c r="G1" s="252"/>
      <c r="AG1" t="s">
        <v>86</v>
      </c>
    </row>
    <row r="2" spans="1:60" ht="25.05" customHeight="1" x14ac:dyDescent="0.25">
      <c r="A2" s="143" t="s">
        <v>7</v>
      </c>
      <c r="B2" s="49" t="s">
        <v>43</v>
      </c>
      <c r="C2" s="253" t="s">
        <v>44</v>
      </c>
      <c r="D2" s="254"/>
      <c r="E2" s="254"/>
      <c r="F2" s="254"/>
      <c r="G2" s="255"/>
      <c r="AG2" t="s">
        <v>87</v>
      </c>
    </row>
    <row r="3" spans="1:60" ht="25.05" customHeight="1" x14ac:dyDescent="0.25">
      <c r="A3" s="143" t="s">
        <v>8</v>
      </c>
      <c r="B3" s="49" t="s">
        <v>49</v>
      </c>
      <c r="C3" s="253" t="s">
        <v>50</v>
      </c>
      <c r="D3" s="254"/>
      <c r="E3" s="254"/>
      <c r="F3" s="254"/>
      <c r="G3" s="255"/>
      <c r="AC3" s="124" t="s">
        <v>87</v>
      </c>
      <c r="AG3" t="s">
        <v>88</v>
      </c>
    </row>
    <row r="4" spans="1:60" ht="25.05" customHeight="1" x14ac:dyDescent="0.25">
      <c r="A4" s="144" t="s">
        <v>9</v>
      </c>
      <c r="B4" s="145" t="s">
        <v>47</v>
      </c>
      <c r="C4" s="256" t="s">
        <v>50</v>
      </c>
      <c r="D4" s="257"/>
      <c r="E4" s="257"/>
      <c r="F4" s="257"/>
      <c r="G4" s="258"/>
      <c r="AG4" t="s">
        <v>89</v>
      </c>
    </row>
    <row r="5" spans="1:60" x14ac:dyDescent="0.25">
      <c r="D5" s="10"/>
    </row>
    <row r="6" spans="1:60" ht="39.6" x14ac:dyDescent="0.25">
      <c r="A6" s="147" t="s">
        <v>90</v>
      </c>
      <c r="B6" s="149" t="s">
        <v>91</v>
      </c>
      <c r="C6" s="149" t="s">
        <v>92</v>
      </c>
      <c r="D6" s="148" t="s">
        <v>93</v>
      </c>
      <c r="E6" s="147" t="s">
        <v>94</v>
      </c>
      <c r="F6" s="146" t="s">
        <v>95</v>
      </c>
      <c r="G6" s="147" t="s">
        <v>29</v>
      </c>
      <c r="H6" s="150" t="s">
        <v>30</v>
      </c>
      <c r="I6" s="150" t="s">
        <v>96</v>
      </c>
      <c r="J6" s="150" t="s">
        <v>31</v>
      </c>
      <c r="K6" s="150" t="s">
        <v>97</v>
      </c>
      <c r="L6" s="150" t="s">
        <v>98</v>
      </c>
      <c r="M6" s="150" t="s">
        <v>99</v>
      </c>
      <c r="N6" s="150" t="s">
        <v>100</v>
      </c>
      <c r="O6" s="150" t="s">
        <v>101</v>
      </c>
      <c r="P6" s="150" t="s">
        <v>102</v>
      </c>
      <c r="Q6" s="150" t="s">
        <v>103</v>
      </c>
      <c r="R6" s="150" t="s">
        <v>104</v>
      </c>
      <c r="S6" s="150" t="s">
        <v>105</v>
      </c>
      <c r="T6" s="150" t="s">
        <v>106</v>
      </c>
      <c r="U6" s="150" t="s">
        <v>107</v>
      </c>
      <c r="V6" s="150" t="s">
        <v>108</v>
      </c>
      <c r="W6" s="150" t="s">
        <v>109</v>
      </c>
      <c r="X6" s="150" t="s">
        <v>110</v>
      </c>
      <c r="Y6" s="150" t="s">
        <v>111</v>
      </c>
    </row>
    <row r="7" spans="1:60" hidden="1" x14ac:dyDescent="0.25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  <c r="Y7" s="153"/>
    </row>
    <row r="8" spans="1:60" x14ac:dyDescent="0.25">
      <c r="A8" s="165" t="s">
        <v>112</v>
      </c>
      <c r="B8" s="166" t="s">
        <v>83</v>
      </c>
      <c r="C8" s="187" t="s">
        <v>27</v>
      </c>
      <c r="D8" s="167"/>
      <c r="E8" s="168"/>
      <c r="F8" s="169"/>
      <c r="G8" s="169">
        <f>SUMIF(AG9:AG12,"&lt;&gt;NOR",G9:G12)</f>
        <v>0</v>
      </c>
      <c r="H8" s="169"/>
      <c r="I8" s="169">
        <f>SUM(I9:I12)</f>
        <v>0</v>
      </c>
      <c r="J8" s="169"/>
      <c r="K8" s="169">
        <f>SUM(K9:K12)</f>
        <v>0</v>
      </c>
      <c r="L8" s="169"/>
      <c r="M8" s="169">
        <f>SUM(M9:M12)</f>
        <v>0</v>
      </c>
      <c r="N8" s="168"/>
      <c r="O8" s="168">
        <f>SUM(O9:O12)</f>
        <v>0</v>
      </c>
      <c r="P8" s="168"/>
      <c r="Q8" s="168">
        <f>SUM(Q9:Q12)</f>
        <v>0</v>
      </c>
      <c r="R8" s="169"/>
      <c r="S8" s="169"/>
      <c r="T8" s="170"/>
      <c r="U8" s="164"/>
      <c r="V8" s="164">
        <f>SUM(V9:V12)</f>
        <v>0</v>
      </c>
      <c r="W8" s="164"/>
      <c r="X8" s="164"/>
      <c r="Y8" s="164"/>
      <c r="AG8" t="s">
        <v>113</v>
      </c>
    </row>
    <row r="9" spans="1:60" outlineLevel="1" x14ac:dyDescent="0.25">
      <c r="A9" s="180">
        <v>1</v>
      </c>
      <c r="B9" s="181" t="s">
        <v>47</v>
      </c>
      <c r="C9" s="190" t="s">
        <v>216</v>
      </c>
      <c r="D9" s="182" t="s">
        <v>166</v>
      </c>
      <c r="E9" s="183">
        <v>1</v>
      </c>
      <c r="F9" s="184"/>
      <c r="G9" s="185">
        <f>ROUND(E9*F9,2)</f>
        <v>0</v>
      </c>
      <c r="H9" s="184"/>
      <c r="I9" s="185">
        <f>ROUND(E9*H9,2)</f>
        <v>0</v>
      </c>
      <c r="J9" s="184"/>
      <c r="K9" s="185">
        <f>ROUND(E9*J9,2)</f>
        <v>0</v>
      </c>
      <c r="L9" s="185">
        <v>21</v>
      </c>
      <c r="M9" s="185">
        <f>G9*(1+L9/100)</f>
        <v>0</v>
      </c>
      <c r="N9" s="183">
        <v>0</v>
      </c>
      <c r="O9" s="183">
        <f>ROUND(E9*N9,2)</f>
        <v>0</v>
      </c>
      <c r="P9" s="183">
        <v>0</v>
      </c>
      <c r="Q9" s="183">
        <f>ROUND(E9*P9,2)</f>
        <v>0</v>
      </c>
      <c r="R9" s="185"/>
      <c r="S9" s="185" t="s">
        <v>156</v>
      </c>
      <c r="T9" s="186" t="s">
        <v>157</v>
      </c>
      <c r="U9" s="161">
        <v>0</v>
      </c>
      <c r="V9" s="161">
        <f>ROUND(E9*U9,2)</f>
        <v>0</v>
      </c>
      <c r="W9" s="161"/>
      <c r="X9" s="161" t="s">
        <v>119</v>
      </c>
      <c r="Y9" s="161" t="s">
        <v>120</v>
      </c>
      <c r="Z9" s="151"/>
      <c r="AA9" s="151"/>
      <c r="AB9" s="151"/>
      <c r="AC9" s="151"/>
      <c r="AD9" s="151"/>
      <c r="AE9" s="151"/>
      <c r="AF9" s="151"/>
      <c r="AG9" s="151" t="s">
        <v>121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5">
      <c r="A10" s="180">
        <v>2</v>
      </c>
      <c r="B10" s="181" t="s">
        <v>49</v>
      </c>
      <c r="C10" s="190" t="s">
        <v>217</v>
      </c>
      <c r="D10" s="182" t="s">
        <v>166</v>
      </c>
      <c r="E10" s="183">
        <v>1</v>
      </c>
      <c r="F10" s="184"/>
      <c r="G10" s="185">
        <f>ROUND(E10*F10,2)</f>
        <v>0</v>
      </c>
      <c r="H10" s="184"/>
      <c r="I10" s="185">
        <f>ROUND(E10*H10,2)</f>
        <v>0</v>
      </c>
      <c r="J10" s="184"/>
      <c r="K10" s="185">
        <f>ROUND(E10*J10,2)</f>
        <v>0</v>
      </c>
      <c r="L10" s="185">
        <v>21</v>
      </c>
      <c r="M10" s="185">
        <f>G10*(1+L10/100)</f>
        <v>0</v>
      </c>
      <c r="N10" s="183">
        <v>0</v>
      </c>
      <c r="O10" s="183">
        <f>ROUND(E10*N10,2)</f>
        <v>0</v>
      </c>
      <c r="P10" s="183">
        <v>0</v>
      </c>
      <c r="Q10" s="183">
        <f>ROUND(E10*P10,2)</f>
        <v>0</v>
      </c>
      <c r="R10" s="185"/>
      <c r="S10" s="185" t="s">
        <v>156</v>
      </c>
      <c r="T10" s="186" t="s">
        <v>157</v>
      </c>
      <c r="U10" s="161">
        <v>0</v>
      </c>
      <c r="V10" s="161">
        <f>ROUND(E10*U10,2)</f>
        <v>0</v>
      </c>
      <c r="W10" s="161"/>
      <c r="X10" s="161" t="s">
        <v>119</v>
      </c>
      <c r="Y10" s="161" t="s">
        <v>120</v>
      </c>
      <c r="Z10" s="151"/>
      <c r="AA10" s="151"/>
      <c r="AB10" s="151"/>
      <c r="AC10" s="151"/>
      <c r="AD10" s="151"/>
      <c r="AE10" s="151"/>
      <c r="AF10" s="151"/>
      <c r="AG10" s="151" t="s">
        <v>121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5">
      <c r="A11" s="180">
        <v>3</v>
      </c>
      <c r="B11" s="181" t="s">
        <v>218</v>
      </c>
      <c r="C11" s="190" t="s">
        <v>219</v>
      </c>
      <c r="D11" s="182" t="s">
        <v>166</v>
      </c>
      <c r="E11" s="183">
        <v>1</v>
      </c>
      <c r="F11" s="184"/>
      <c r="G11" s="185">
        <f>ROUND(E11*F11,2)</f>
        <v>0</v>
      </c>
      <c r="H11" s="184"/>
      <c r="I11" s="185">
        <f>ROUND(E11*H11,2)</f>
        <v>0</v>
      </c>
      <c r="J11" s="184"/>
      <c r="K11" s="185">
        <f>ROUND(E11*J11,2)</f>
        <v>0</v>
      </c>
      <c r="L11" s="185">
        <v>21</v>
      </c>
      <c r="M11" s="185">
        <f>G11*(1+L11/100)</f>
        <v>0</v>
      </c>
      <c r="N11" s="183">
        <v>0</v>
      </c>
      <c r="O11" s="183">
        <f>ROUND(E11*N11,2)</f>
        <v>0</v>
      </c>
      <c r="P11" s="183">
        <v>0</v>
      </c>
      <c r="Q11" s="183">
        <f>ROUND(E11*P11,2)</f>
        <v>0</v>
      </c>
      <c r="R11" s="185"/>
      <c r="S11" s="185" t="s">
        <v>156</v>
      </c>
      <c r="T11" s="186" t="s">
        <v>157</v>
      </c>
      <c r="U11" s="161">
        <v>0</v>
      </c>
      <c r="V11" s="161">
        <f>ROUND(E11*U11,2)</f>
        <v>0</v>
      </c>
      <c r="W11" s="161"/>
      <c r="X11" s="161" t="s">
        <v>119</v>
      </c>
      <c r="Y11" s="161" t="s">
        <v>120</v>
      </c>
      <c r="Z11" s="151"/>
      <c r="AA11" s="151"/>
      <c r="AB11" s="151"/>
      <c r="AC11" s="151"/>
      <c r="AD11" s="151"/>
      <c r="AE11" s="151"/>
      <c r="AF11" s="151"/>
      <c r="AG11" s="151" t="s">
        <v>121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5">
      <c r="A12" s="172">
        <v>4</v>
      </c>
      <c r="B12" s="173" t="s">
        <v>220</v>
      </c>
      <c r="C12" s="188" t="s">
        <v>221</v>
      </c>
      <c r="D12" s="174" t="s">
        <v>166</v>
      </c>
      <c r="E12" s="175">
        <v>1</v>
      </c>
      <c r="F12" s="176"/>
      <c r="G12" s="177">
        <f>ROUND(E12*F12,2)</f>
        <v>0</v>
      </c>
      <c r="H12" s="176"/>
      <c r="I12" s="177">
        <f>ROUND(E12*H12,2)</f>
        <v>0</v>
      </c>
      <c r="J12" s="176"/>
      <c r="K12" s="177">
        <f>ROUND(E12*J12,2)</f>
        <v>0</v>
      </c>
      <c r="L12" s="177">
        <v>21</v>
      </c>
      <c r="M12" s="177">
        <f>G12*(1+L12/100)</f>
        <v>0</v>
      </c>
      <c r="N12" s="175">
        <v>0</v>
      </c>
      <c r="O12" s="175">
        <f>ROUND(E12*N12,2)</f>
        <v>0</v>
      </c>
      <c r="P12" s="175">
        <v>0</v>
      </c>
      <c r="Q12" s="175">
        <f>ROUND(E12*P12,2)</f>
        <v>0</v>
      </c>
      <c r="R12" s="177"/>
      <c r="S12" s="177" t="s">
        <v>156</v>
      </c>
      <c r="T12" s="178" t="s">
        <v>157</v>
      </c>
      <c r="U12" s="161">
        <v>0</v>
      </c>
      <c r="V12" s="161">
        <f>ROUND(E12*U12,2)</f>
        <v>0</v>
      </c>
      <c r="W12" s="161"/>
      <c r="X12" s="161" t="s">
        <v>119</v>
      </c>
      <c r="Y12" s="161" t="s">
        <v>120</v>
      </c>
      <c r="Z12" s="151"/>
      <c r="AA12" s="151"/>
      <c r="AB12" s="151"/>
      <c r="AC12" s="151"/>
      <c r="AD12" s="151"/>
      <c r="AE12" s="151"/>
      <c r="AF12" s="151"/>
      <c r="AG12" s="151" t="s">
        <v>121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x14ac:dyDescent="0.25">
      <c r="A13" s="3"/>
      <c r="B13" s="4"/>
      <c r="C13" s="191"/>
      <c r="D13" s="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AE13">
        <v>12</v>
      </c>
      <c r="AF13">
        <v>21</v>
      </c>
      <c r="AG13" t="s">
        <v>98</v>
      </c>
    </row>
    <row r="14" spans="1:60" x14ac:dyDescent="0.25">
      <c r="A14" s="154"/>
      <c r="B14" s="155" t="s">
        <v>29</v>
      </c>
      <c r="C14" s="192"/>
      <c r="D14" s="156"/>
      <c r="E14" s="157"/>
      <c r="F14" s="157"/>
      <c r="G14" s="171">
        <f>G8</f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AE14">
        <f>SUMIF(L7:L12,AE13,G7:G12)</f>
        <v>0</v>
      </c>
      <c r="AF14">
        <f>SUMIF(L7:L12,AF13,G7:G12)</f>
        <v>0</v>
      </c>
      <c r="AG14" t="s">
        <v>214</v>
      </c>
    </row>
    <row r="15" spans="1:60" x14ac:dyDescent="0.25">
      <c r="C15" s="193"/>
      <c r="D15" s="10"/>
      <c r="AG15" t="s">
        <v>215</v>
      </c>
    </row>
    <row r="16" spans="1:60" x14ac:dyDescent="0.25">
      <c r="D16" s="10"/>
    </row>
    <row r="17" spans="4:4" x14ac:dyDescent="0.25">
      <c r="D17" s="10"/>
    </row>
    <row r="18" spans="4:4" x14ac:dyDescent="0.25">
      <c r="D18" s="10"/>
    </row>
    <row r="19" spans="4:4" x14ac:dyDescent="0.25">
      <c r="D19" s="10"/>
    </row>
    <row r="20" spans="4:4" x14ac:dyDescent="0.25">
      <c r="D20" s="10"/>
    </row>
    <row r="21" spans="4:4" x14ac:dyDescent="0.25">
      <c r="D21" s="10"/>
    </row>
    <row r="22" spans="4:4" x14ac:dyDescent="0.25">
      <c r="D22" s="10"/>
    </row>
    <row r="23" spans="4:4" x14ac:dyDescent="0.25">
      <c r="D23" s="10"/>
    </row>
    <row r="24" spans="4:4" x14ac:dyDescent="0.25">
      <c r="D24" s="10"/>
    </row>
    <row r="25" spans="4:4" x14ac:dyDescent="0.25">
      <c r="D25" s="10"/>
    </row>
    <row r="26" spans="4:4" x14ac:dyDescent="0.25">
      <c r="D26" s="10"/>
    </row>
    <row r="27" spans="4:4" x14ac:dyDescent="0.25">
      <c r="D27" s="10"/>
    </row>
    <row r="28" spans="4:4" x14ac:dyDescent="0.25">
      <c r="D28" s="10"/>
    </row>
    <row r="29" spans="4:4" x14ac:dyDescent="0.25">
      <c r="D29" s="10"/>
    </row>
    <row r="30" spans="4:4" x14ac:dyDescent="0.25">
      <c r="D30" s="10"/>
    </row>
    <row r="31" spans="4:4" x14ac:dyDescent="0.25">
      <c r="D31" s="10"/>
    </row>
    <row r="32" spans="4:4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u/FHxSIiTGaonl02D8BuStrH8mDVr4v989MLPoRjmbTdtImLEuyQ5Qt4k0mDqzblz0C7YF/kZHFSKwav/g/g9w==" saltValue="/D9/69INVLrpjPmXndjLEg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01 01 Pol</vt:lpstr>
      <vt:lpstr>02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'02 01 Pol'!Názvy_tisku</vt:lpstr>
      <vt:lpstr>oadresa</vt:lpstr>
      <vt:lpstr>Stavba!Objednatel</vt:lpstr>
      <vt:lpstr>Stavba!Objekt</vt:lpstr>
      <vt:lpstr>'01 01 Pol'!Oblast_tisku</vt:lpstr>
      <vt:lpstr>'02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Bartolšicová</dc:creator>
  <cp:lastModifiedBy>Laura Bartolšicová</cp:lastModifiedBy>
  <cp:lastPrinted>2019-03-19T12:27:02Z</cp:lastPrinted>
  <dcterms:created xsi:type="dcterms:W3CDTF">2009-04-08T07:15:50Z</dcterms:created>
  <dcterms:modified xsi:type="dcterms:W3CDTF">2024-03-08T19:01:10Z</dcterms:modified>
</cp:coreProperties>
</file>