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19440" windowHeight="15600" activeTab="1"/>
  </bookViews>
  <sheets>
    <sheet name="Pokyny pro vyplnění" sheetId="1" r:id="rId1"/>
    <sheet name="Stavba" sheetId="2" r:id="rId2"/>
    <sheet name="VzorPolozky" sheetId="3" state="hidden" r:id="rId3"/>
    <sheet name="01 01.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01.1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01.1 Pol'!$A$1:$X$204</definedName>
    <definedName name="_xlnm.Print_Area" localSheetId="1">'Stavba'!$A$1:$J$65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Mottl Tomáš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<sst xmlns="http://schemas.openxmlformats.org/spreadsheetml/2006/main" count="1198" uniqueCount="419">
  <si>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</si>
  <si>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</si>
  <si>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</si>
  <si>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</si>
  <si>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</si>
  <si>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</si>
  <si>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</si>
  <si>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</si>
  <si>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</si>
  <si>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</si>
  <si>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</si>
  <si>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</si>
  <si>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</si>
  <si>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</si>
  <si>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</si>
  <si>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</si>
  <si>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</si>
  <si>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</si>
  <si>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</si>
  <si>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</si>
  <si>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</si>
  <si>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</si>
  <si>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</si>
  <si>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</si>
  <si>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</si>
  <si>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</si>
  <si>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</si>
  <si>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</si>
  <si>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</si>
  <si>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</si>
  <si>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</si>
  <si>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</si>
  <si>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</si>
  <si>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</si>
  <si>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</si>
  <si>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</si>
  <si>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</si>
  <si>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</si>
  <si>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</si>
  <si>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</si>
  <si>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</si>
  <si>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</si>
  <si>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</si>
  <si>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01.1</t>
  </si>
  <si>
    <t>HKU</t>
  </si>
  <si>
    <t>01</t>
  </si>
  <si>
    <t>Podlaha</t>
  </si>
  <si>
    <t>Objekt:</t>
  </si>
  <si>
    <t>Rozpočet:</t>
  </si>
  <si>
    <t>190806</t>
  </si>
  <si>
    <t>Hala AD Medlánky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</si>
  <si>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</si>
  <si>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</si>
  <si>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</si>
  <si>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</si>
  <si>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</si>
  <si>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</si>
  <si>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</si>
  <si>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</si>
  <si>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</si>
  <si>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</si>
  <si>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</si>
  <si>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</si>
  <si>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</si>
  <si>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</si>
  <si>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 pozemní</t>
  </si>
  <si>
    <t>6</t>
  </si>
  <si>
    <t>Úpravy povrchů, podlahy a osazování výplní</t>
  </si>
  <si>
    <t>8</t>
  </si>
  <si>
    <t>Trubní vedení</t>
  </si>
  <si>
    <t>9</t>
  </si>
  <si>
    <t>Ostatní konstrukce a práce, bourání</t>
  </si>
  <si>
    <t>997</t>
  </si>
  <si>
    <t>Přesun sutě</t>
  </si>
  <si>
    <t>998</t>
  </si>
  <si>
    <t>Přesun hmot</t>
  </si>
  <si>
    <t>711</t>
  </si>
  <si>
    <t>Izolace proti vodě</t>
  </si>
  <si>
    <t>762</t>
  </si>
  <si>
    <t>Konstrukce tesařské</t>
  </si>
  <si>
    <t>767</t>
  </si>
  <si>
    <t>Konstrukce zámečnické</t>
  </si>
  <si>
    <t>784</t>
  </si>
  <si>
    <t>Dokončovací práce - malby a tapety</t>
  </si>
  <si>
    <t>789</t>
  </si>
  <si>
    <t>Povrchové úpravy ocelových konstrukcí a technologických zařízení</t>
  </si>
  <si>
    <t>M21</t>
  </si>
  <si>
    <t>Práce - elektro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</si>
  <si>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</si>
  <si>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</si>
  <si>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</si>
  <si>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</si>
  <si>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</si>
  <si>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</si>
  <si>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</si>
  <si>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</si>
  <si>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</si>
  <si>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</si>
  <si>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</si>
  <si>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</si>
  <si>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</si>
  <si>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</si>
  <si>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</si>
  <si>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</si>
  <si>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</si>
  <si>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</si>
  <si>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</si>
  <si>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</si>
  <si>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</si>
  <si>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</si>
  <si>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</si>
  <si>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</si>
  <si>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</si>
  <si>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</si>
  <si>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</si>
  <si>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</si>
  <si>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</si>
  <si>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139601103R00</t>
  </si>
  <si>
    <t>Ruční výkop jam, rýh a šachet v hornině tř. 4</t>
  </si>
  <si>
    <t>m3</t>
  </si>
  <si>
    <t>RTS 19/ I</t>
  </si>
  <si>
    <t>Práce</t>
  </si>
  <si>
    <t>POL1_1</t>
  </si>
  <si>
    <t>překopy : 24,00*(0,1+0,2)</t>
  </si>
  <si>
    <t>VV</t>
  </si>
  <si>
    <t>podklad : 288,00*(0,1+0,2)</t>
  </si>
  <si>
    <t>rýhy : 65,800</t>
  </si>
  <si>
    <t>119001401R00</t>
  </si>
  <si>
    <t>Dočasné zajištění potrubí ocelového nebo litinového DN do 200 mm</t>
  </si>
  <si>
    <t>m</t>
  </si>
  <si>
    <t>119001411R00</t>
  </si>
  <si>
    <t>Dočasné zajištění potrubí betonového, ŽB nebo kameninového DN do 200 mm</t>
  </si>
  <si>
    <t>119001421R00</t>
  </si>
  <si>
    <t>Dočasné zajištění kabelů a kabelových tratí ze 3 volně ložených kabelů</t>
  </si>
  <si>
    <t>130001101R00</t>
  </si>
  <si>
    <t>Příplatek za ztížení vykopávky v blízkosti podzemního vedení</t>
  </si>
  <si>
    <t>130901121R00</t>
  </si>
  <si>
    <t>Bourání kcí v hloubených vykopávkách ze zdiva z betonu prostého ručně</t>
  </si>
  <si>
    <t>133301101R00</t>
  </si>
  <si>
    <t>Hloubení šachet v hornině tř. 4 objemu do 100 m3</t>
  </si>
  <si>
    <t>151101102R00</t>
  </si>
  <si>
    <t>Zřízení příložného pažení a rozepření stěn rýh hl do 4 m</t>
  </si>
  <si>
    <t>m2</t>
  </si>
  <si>
    <t>151101112R00</t>
  </si>
  <si>
    <t>Odstranění příložného pažení a rozepření stěn rýh hl do 4 m</t>
  </si>
  <si>
    <t>151101401R00</t>
  </si>
  <si>
    <t>Zřízení vzepření stěn při pažení příložném hl do 4 m</t>
  </si>
  <si>
    <t>151101411R00</t>
  </si>
  <si>
    <t>Odstranění vzepření stěn při pažení příložném hl do 4 m</t>
  </si>
  <si>
    <t>161101101R00</t>
  </si>
  <si>
    <t>Svislé přemístění výkopku z horniny tř. 1 až 4 hl výkopu do 2,5 m</t>
  </si>
  <si>
    <t>65,800+128,000</t>
  </si>
  <si>
    <t>161101151R00</t>
  </si>
  <si>
    <t>Svislé přemístění výkopku z horniny tř. 5 až 7 hl výkopu do 2,5 m</t>
  </si>
  <si>
    <t>162201102R00</t>
  </si>
  <si>
    <t>Vodorovné přemístění do 50 m výkopku/sypaniny z horniny tř. 1 až 4</t>
  </si>
  <si>
    <t>162201152R00</t>
  </si>
  <si>
    <t>Vodorovné přemístění do 50 m výkopku/sypaniny z horniny tř. 5 až 7</t>
  </si>
  <si>
    <t>162701105R00</t>
  </si>
  <si>
    <t>Vodorovné přemístění do 10000 m výkopku/sypaniny z horniny tř. 1 až 4</t>
  </si>
  <si>
    <t>162701109R00</t>
  </si>
  <si>
    <t>Příplatek k vodorovnému přemístění výkopku/sypaniny z horniny tř. 1 až 4 ZKD 1000 m přes 10000 m</t>
  </si>
  <si>
    <t>2*287,400</t>
  </si>
  <si>
    <t>162701155R00</t>
  </si>
  <si>
    <t>Vodorovné přemístění do 10000 m výkopku/sypaniny z horniny tř. 5 až 7</t>
  </si>
  <si>
    <t>162701159R00</t>
  </si>
  <si>
    <t>Příplatek k vodorovnému přemístění výkopku/sypaniny z horniny tř. 5 až 7 ZKD 1000 m přes 10000 m</t>
  </si>
  <si>
    <t>167101101R00</t>
  </si>
  <si>
    <t>Nakládání výkopku z hornin tř. 1 až 4 do 100 m3</t>
  </si>
  <si>
    <t>128,000+159,400</t>
  </si>
  <si>
    <t>167101151R00</t>
  </si>
  <si>
    <t>Nakládání výkopku z hornin tř. 5 až 7 do 100 m3</t>
  </si>
  <si>
    <t>174101102R00</t>
  </si>
  <si>
    <t>Zásyp ruční se zhutněním</t>
  </si>
  <si>
    <t>175101201R00</t>
  </si>
  <si>
    <t>Obsypání objektu nad přilehlým původním terénem sypaninou bez prohození sítem, uloženou do 3 m</t>
  </si>
  <si>
    <t>175101101R00</t>
  </si>
  <si>
    <t>Obsyp potrubí bez prohození sypaniny</t>
  </si>
  <si>
    <t>181101111R00</t>
  </si>
  <si>
    <t>Úprava pláně v zářezech se zhutněním - ručně</t>
  </si>
  <si>
    <t>199000002R00</t>
  </si>
  <si>
    <t>Poplatek za skládku horniny 1- 4</t>
  </si>
  <si>
    <t>979990101R00</t>
  </si>
  <si>
    <t>Poplatek za sklád.suti-směs bet.a cihel do 30x30cm</t>
  </si>
  <si>
    <t>t</t>
  </si>
  <si>
    <t>58344170R</t>
  </si>
  <si>
    <t>Štěrkodrtě frakce 0-32 B</t>
  </si>
  <si>
    <t>SPCM</t>
  </si>
  <si>
    <t>Specifikace</t>
  </si>
  <si>
    <t>POL3_0</t>
  </si>
  <si>
    <t>271531113R00</t>
  </si>
  <si>
    <t>Polštář základu z kameniva hr. drceného 16-32 mm</t>
  </si>
  <si>
    <t>271571111T00</t>
  </si>
  <si>
    <t>Polštář základu ze štěrkopísku tříděného</t>
  </si>
  <si>
    <t>Vlastní</t>
  </si>
  <si>
    <t>fr. 0/4 mm : 5,200</t>
  </si>
  <si>
    <t>274313711R00</t>
  </si>
  <si>
    <t>Beton základových pasů prostý C 25/30</t>
  </si>
  <si>
    <t>Včetně dodávky a uložení betonu a kamene.</t>
  </si>
  <si>
    <t>POP</t>
  </si>
  <si>
    <t>274351111R00</t>
  </si>
  <si>
    <t>Bednění základových pasů tradiční oboustranné</t>
  </si>
  <si>
    <t>Včetně případně nutného přepažování a odstranění bednění.</t>
  </si>
  <si>
    <t>417361921R00</t>
  </si>
  <si>
    <t>Výztuž ztužujících pásů a věnců svařovanou sítí</t>
  </si>
  <si>
    <t>328311114R00</t>
  </si>
  <si>
    <t>Konstrukce šachet z bet. prostého C 25/30 XA2</t>
  </si>
  <si>
    <t>423321121T00</t>
  </si>
  <si>
    <t>Betonáž příčníků tyčových dílců z betonu C 25/30</t>
  </si>
  <si>
    <t>Indiv</t>
  </si>
  <si>
    <t>Provedení dle PD.</t>
  </si>
  <si>
    <t>423351111T00</t>
  </si>
  <si>
    <t>Bednění spodní příčníku trámu - zřízení</t>
  </si>
  <si>
    <t>423351211T00</t>
  </si>
  <si>
    <t>Bednění spodní příčníku trámu - odstranění</t>
  </si>
  <si>
    <t>451572111R00</t>
  </si>
  <si>
    <t>Lože pod potrubí otevřený výkop z kameniva drobného těženého</t>
  </si>
  <si>
    <t>452111111R00</t>
  </si>
  <si>
    <t>Osazení betonových pražců otevřený výkop pl do 25000 mm2</t>
  </si>
  <si>
    <t>kus</t>
  </si>
  <si>
    <t>59217017</t>
  </si>
  <si>
    <t>obrubník betonový chodníkový 1000x100x250mm</t>
  </si>
  <si>
    <t>564211111R00</t>
  </si>
  <si>
    <t>Podklad nebo podsyp ze štěrkopísku ŠP tl 50 mm</t>
  </si>
  <si>
    <t>564752111R00</t>
  </si>
  <si>
    <t>Podklad z vibrovaného štěrku VŠ tl 150 mm</t>
  </si>
  <si>
    <t>564962111R00</t>
  </si>
  <si>
    <t>Podklad z mechanicky zpevněného kameniva MZK tl 200 mm</t>
  </si>
  <si>
    <t>597961111R00</t>
  </si>
  <si>
    <t>Odvodňovací žlab do lože z betonu tl 100 mm z prefabrikátů</t>
  </si>
  <si>
    <t>56241002</t>
  </si>
  <si>
    <t>žlab PE vyztužený skelnými vlákny zátěž B125-E 600kN světlá š 100mm</t>
  </si>
  <si>
    <t>56241406</t>
  </si>
  <si>
    <t>čelní stěna plná PP začátek/konec žlabu PE  š 100 mm</t>
  </si>
  <si>
    <t>56241018</t>
  </si>
  <si>
    <t>rošt můstkový D400 litina dl 0,5m oka 12/96 pro žlab PE š 100mm</t>
  </si>
  <si>
    <t>ks</t>
  </si>
  <si>
    <t>599142111R00</t>
  </si>
  <si>
    <t>Úprava zálivky dilatačních nebo pracovních spár v cementobetonovém krytu hl do 40 mm š do 40 mm</t>
  </si>
  <si>
    <t>Včetně odstranění zvětralé asfaltové zálivky, vyčištění spár, zalití spár asfaltovou zálivkou, nátěru asfaltovým lakem a posyp drtí.</t>
  </si>
  <si>
    <t>612451431R00</t>
  </si>
  <si>
    <t>Oprava cementových omítek stěn štukových do 50 %</t>
  </si>
  <si>
    <t>Včetně pomocného pracovního lešení o výšce podlahy do 1900 mm a pro zatížení do 1,5 kPa.</t>
  </si>
  <si>
    <t>631315711RT3</t>
  </si>
  <si>
    <t>Mazanina betonová tl. 12 - 24 cm C 25/30 vyztužená ocelovými vlákny 25 kg/m3</t>
  </si>
  <si>
    <t>drátkobeton : 62,400</t>
  </si>
  <si>
    <t>631319165R00</t>
  </si>
  <si>
    <t>Příplatek za konečnou úpravu mazanin tl. 24 cm</t>
  </si>
  <si>
    <t>631361821R00</t>
  </si>
  <si>
    <t>Výztuž mazanin betonářskou ocelí 10 505</t>
  </si>
  <si>
    <t>631362021R00</t>
  </si>
  <si>
    <t>Výztuž mazanin svařovanými sítěmi Kari</t>
  </si>
  <si>
    <t>634111116T00</t>
  </si>
  <si>
    <t>Obvodová dilatace pružnou těsnicí páskou mezi stěnou a mazaninou nebo potěrem v 150 mm</t>
  </si>
  <si>
    <t>831312121R00</t>
  </si>
  <si>
    <t>Montáž potrubí z trub kameninových hrdlových s integrovaným těsněním výkop sklon do 20 % DN 150</t>
  </si>
  <si>
    <t>59710632R</t>
  </si>
  <si>
    <t>trouba kameninová glazovaná DN 150mm L1,00m spojovací systém F</t>
  </si>
  <si>
    <t>837312221R00</t>
  </si>
  <si>
    <t>Montáž kameninových tvarovek jednoosých s integrovaným těsněním otevřený výkop DN 150</t>
  </si>
  <si>
    <t>STZ.BB0001534F45</t>
  </si>
  <si>
    <t>koleno kameninové glazované DN150mm 45° spojovací systém F</t>
  </si>
  <si>
    <t>837314111R00</t>
  </si>
  <si>
    <t>Montáž kameninových útesů s hrdlem DN 150</t>
  </si>
  <si>
    <t>899204112</t>
  </si>
  <si>
    <t>Osazení mříží litinových včetně rámů a košů na bahno pro třídu zatížení D400, E600</t>
  </si>
  <si>
    <t>55242320</t>
  </si>
  <si>
    <t>mříž vtoková litinová plochá 500x500mm</t>
  </si>
  <si>
    <t>899231111R00</t>
  </si>
  <si>
    <t>Výšková úprava uličního vstupu nebo vpusti do 200 mm zvýšením mříže</t>
  </si>
  <si>
    <t>899623151R00</t>
  </si>
  <si>
    <t>Obetonování potrubí nebo zdiva stok betonem prostým tř. C 16/20 otevřený výkop</t>
  </si>
  <si>
    <t>899643111R00</t>
  </si>
  <si>
    <t>Bednění pro obetonování potrubí otevřený výkop</t>
  </si>
  <si>
    <t>831263195T00</t>
  </si>
  <si>
    <t>Příplatek za zřízení kanal. přípojky DN 150</t>
  </si>
  <si>
    <t>914431112T00</t>
  </si>
  <si>
    <t>Dodávka a montáž chrániček DN 160 půlená např. AROT pro ochranu inžen. sítí  , folie</t>
  </si>
  <si>
    <t>919735124R00</t>
  </si>
  <si>
    <t>Řezání stávajícího betonového krytu hl do 200 mm</t>
  </si>
  <si>
    <t>919791000</t>
  </si>
  <si>
    <t>Vytyčení stávajících inženýrských sití na stavbě</t>
  </si>
  <si>
    <t>919792000</t>
  </si>
  <si>
    <t>Provoz investora po dobu stavby</t>
  </si>
  <si>
    <t>919795000</t>
  </si>
  <si>
    <t>Zařízení staveniště po dobu stavby</t>
  </si>
  <si>
    <t>938904111R00</t>
  </si>
  <si>
    <t>Odstranění bahna ze savek, kašen a obtokových kanálů</t>
  </si>
  <si>
    <t>941111121T00</t>
  </si>
  <si>
    <t>Montáž lešení řadového trubkového lehkého s podlahami zatížení do 200 kg/m2 š do 1,2 m v do 10 m</t>
  </si>
  <si>
    <t>941111211T00</t>
  </si>
  <si>
    <t>Příplatek k lešení řadovému trubkovému lehkému s podlahami š 0,9 m v 10 m za první a ZKD den použití</t>
  </si>
  <si>
    <t>909      R00</t>
  </si>
  <si>
    <t>Hzs-nezmeritelne stavebni prace</t>
  </si>
  <si>
    <t>h</t>
  </si>
  <si>
    <t>Prav.M</t>
  </si>
  <si>
    <t>HZS</t>
  </si>
  <si>
    <t>POL10_</t>
  </si>
  <si>
    <t>Vyklizení prostor - před opravou podlahy 312,0 m2 : 4*8</t>
  </si>
  <si>
    <t>952901114R00</t>
  </si>
  <si>
    <t>Vyčištění budov bytové a občanské výstavby při výšce podlaží přes 4 m</t>
  </si>
  <si>
    <t>952902222</t>
  </si>
  <si>
    <t>Provedení oddělení  prostor, prach a hluk 36,0 x 15,0 x 6,0 m</t>
  </si>
  <si>
    <t>952903322</t>
  </si>
  <si>
    <t>Provedení opravy vodovodních rozvodů</t>
  </si>
  <si>
    <t>953241212T00</t>
  </si>
  <si>
    <t>Osazení smykových dilatačních trnů D 22 mm pro nižší zatížení nerez nebo pozink s pouzdrem</t>
  </si>
  <si>
    <t>54879288</t>
  </si>
  <si>
    <t>trn pro přenos smykové síly u dilatačních spár pro nižší zatížení pozink s kombinovaným pouzdrem z plastu D 22mm</t>
  </si>
  <si>
    <t>953334617</t>
  </si>
  <si>
    <t>Těsnící křížový plech do řízených smršťovacích spar betonových kcí š do 200 mm</t>
  </si>
  <si>
    <t>961055111R00</t>
  </si>
  <si>
    <t>Bourání základů ze ŽB</t>
  </si>
  <si>
    <t>965042241R00</t>
  </si>
  <si>
    <t>Bourání podkladů pod dlažby nebo mazanin betonových nebo z litého asfaltu tl přes 100 mm pl pře 4 m2</t>
  </si>
  <si>
    <t>965049112R00</t>
  </si>
  <si>
    <t>Příplatek k bourání betonových mazanin za bourání mazanin se svařovanou sítí tl přes 100 mm</t>
  </si>
  <si>
    <t>975011251R00</t>
  </si>
  <si>
    <t>Podpěrné dřevení při podezdívání základů tl 450 mm vyzdívka v do 2 m dl podchycení do 5 m</t>
  </si>
  <si>
    <t>Včetně:</t>
  </si>
  <si>
    <t>- jednostranného podpěrného dřevení; při oboustranném podpěrném dřevení oceňuje se podpírání na každé straně samostatně,</t>
  </si>
  <si>
    <t>- vysekání kapes pro vzpěry.</t>
  </si>
  <si>
    <t>975018251R00</t>
  </si>
  <si>
    <t>Příplatek k podpěrnému dřevení při podezdívání základů tl do 450 mm dl podchycení do 5 m ZKD 1 m v</t>
  </si>
  <si>
    <t>977141125T00</t>
  </si>
  <si>
    <t>Vrty pro kotvy do betonu průměru 25 mm hloubky 170 mm s vyplněním epoxidovým tmelem</t>
  </si>
  <si>
    <t>997000000</t>
  </si>
  <si>
    <t>Rozbor vybourané stavební suti na toxicitu</t>
  </si>
  <si>
    <t>997002511T00</t>
  </si>
  <si>
    <t>Vodorovné přemístění suti a vybouraných hmot bez naložení ale se složením a urovnáním do 1 km</t>
  </si>
  <si>
    <t>997002519T00</t>
  </si>
  <si>
    <t>Příplatek ZKD 1 km přemístění suti a vybouraných hmot</t>
  </si>
  <si>
    <t>979086112R00</t>
  </si>
  <si>
    <t>Nakládání nebo překládání suti a vybouraných hmot</t>
  </si>
  <si>
    <t>- při vodorovné dopravě po suchu : přepravy za ztížených provozních podmínek,</t>
  </si>
  <si>
    <t>- při vodorovné dopravě po vodě : vyložení na hromady na suchu nebo na přeložení na dopravní prostředek na suchu do 15 m vodorovně a současně do 4 m svisle,</t>
  </si>
  <si>
    <t>- při nakládání nebo překládání : dopravy do 15 m vodorovně a současně do 4 m svisle.</t>
  </si>
  <si>
    <t>997013002T00</t>
  </si>
  <si>
    <t>Vyklizení ulehlé suti z prostorů do 15 m2 s naložením z hl do 10 m</t>
  </si>
  <si>
    <t>997013111T00</t>
  </si>
  <si>
    <t>Vnitrostaveništní doprava suti a vybouraných hmot pro budovy v do 6 m s použitím mechanizace</t>
  </si>
  <si>
    <t>997013219T00</t>
  </si>
  <si>
    <t>Příplatek k vnitrostaveništní dopravě suti a vybouraných hmot za zvětšenou dopravu suti ZKD 10 m</t>
  </si>
  <si>
    <t>997711111</t>
  </si>
  <si>
    <t>Polatek za skládku stavební suti</t>
  </si>
  <si>
    <t>997771111</t>
  </si>
  <si>
    <t>Polatek za skládku stavební suti, kanalizace - nebezprčný odpad</t>
  </si>
  <si>
    <t>998021021R00</t>
  </si>
  <si>
    <t>Přesun hmot pro haly s nosnou kcí zděnou nebo monolitickou v do 20 m</t>
  </si>
  <si>
    <t>711140102R00</t>
  </si>
  <si>
    <t>Odstr.izolace proti vlhk.vodor. pásy přitav.,2vrst</t>
  </si>
  <si>
    <t>POL1_7</t>
  </si>
  <si>
    <t>711471051R00</t>
  </si>
  <si>
    <t>Izolace, tlak. voda, vodorovná fólií PVC, volně</t>
  </si>
  <si>
    <t>28322012R</t>
  </si>
  <si>
    <t>fólie hydroizolační PVC mechanicky kotvená tl 1,5mm šedá</t>
  </si>
  <si>
    <t>711491171R00</t>
  </si>
  <si>
    <t>Provedení izolace proti tlakové vodě vodorovné z textilií vrstva podkladní</t>
  </si>
  <si>
    <t>69311012</t>
  </si>
  <si>
    <t>geotextilie tkaná PES 150S/50kN/m</t>
  </si>
  <si>
    <t>711491172R00</t>
  </si>
  <si>
    <t>Provedení izolace proti tlakové vodě vodorovné z textilií vrstva ochranná</t>
  </si>
  <si>
    <t>69311037</t>
  </si>
  <si>
    <t>geotextilie tkaná separační, filtrační, výztužná PP pevnost v tahu 45kN/m</t>
  </si>
  <si>
    <t>998711201R00</t>
  </si>
  <si>
    <t>Přesun hmot procentní pro izolace proti vodě, vlhkosti a plynům v objektech v do 6 m</t>
  </si>
  <si>
    <t>762191963T00</t>
  </si>
  <si>
    <t>Zabednění otvoru ve stěně deskami tvrdými plochy jednotlivě do 8 m2</t>
  </si>
  <si>
    <t>60721527R</t>
  </si>
  <si>
    <t>deska dřevotřísková typ S třída E1 jakost I. tl 25mm</t>
  </si>
  <si>
    <t>767135221R00</t>
  </si>
  <si>
    <t>Montáž stěn plechových lamel šířky do 150 mm na pomocnou konstrukci</t>
  </si>
  <si>
    <t>RTS 16/ I</t>
  </si>
  <si>
    <t>767995114T00</t>
  </si>
  <si>
    <t>Montáž atypických zámečnických konstrukcí hmotnosti do 50 kg</t>
  </si>
  <si>
    <t>kg</t>
  </si>
  <si>
    <t>767996222</t>
  </si>
  <si>
    <t>Dodání atypických zámečnických konstrukcí</t>
  </si>
  <si>
    <t>767996801R00</t>
  </si>
  <si>
    <t>Demontáž atypických zámečnických konstrukcí rozebráním hmotnosti jednotlivých dílů do 50 kg</t>
  </si>
  <si>
    <t>998767201R00</t>
  </si>
  <si>
    <t>Přesun hmot procentní pro zámečnické konstrukce v objektech v do 6 m</t>
  </si>
  <si>
    <t>782191121</t>
  </si>
  <si>
    <t>Práce - odpojení, ochrana elektroinstalace, propojení, přepojení, připojení</t>
  </si>
  <si>
    <t>hod</t>
  </si>
  <si>
    <t>POL1_9</t>
  </si>
  <si>
    <t>782193901</t>
  </si>
  <si>
    <t>Práce - odstranění , ochrana , propojení , přepojení vzduchotechniky</t>
  </si>
  <si>
    <t>782194880</t>
  </si>
  <si>
    <t>Práce -  optické smyčky před sekčními vraty včetně zemních prácí</t>
  </si>
  <si>
    <t>784111001</t>
  </si>
  <si>
    <t>Oprášení (ometení ) podkladu v místnostech výšky do 3,80 m</t>
  </si>
  <si>
    <t>784111031</t>
  </si>
  <si>
    <t>Omytí podkladu v místnostech výšky do 3,80 m</t>
  </si>
  <si>
    <t>784121001</t>
  </si>
  <si>
    <t>Oškrabání malby v mísnostech výšky do 3,80 m</t>
  </si>
  <si>
    <t>784161311</t>
  </si>
  <si>
    <t>Lokální vyrovnání podkladu disperzní stěrkou plochy do 0,25 m2 v místnostech výšky do 3,80 m</t>
  </si>
  <si>
    <t>784211101</t>
  </si>
  <si>
    <t>Dvojnásobné šedá malby ze směsí za mokra výborně otěruvzdorných v místnostech výšky do 3,80 m</t>
  </si>
  <si>
    <t>789123141T00</t>
  </si>
  <si>
    <t>Čištění mechanizované ocelových konstrukcí třídy III stupeň přípravy St 3 stupeň zrezivění B</t>
  </si>
  <si>
    <t>789322116</t>
  </si>
  <si>
    <t>Zhotovení nátěru ocelových konstrukcí třídy II jednosložkového mezivrstvy tl do 80 µm</t>
  </si>
  <si>
    <t>789322211T00</t>
  </si>
  <si>
    <t>Zhotovení nátěru ocelových konstrukcí třídy II dvousložkového základního tl do 80 µm</t>
  </si>
  <si>
    <t>789322221T00</t>
  </si>
  <si>
    <t>Zhotovení nátěru ocelových konstrukcí třídy II dvousložkového krycího (vrchního) tl do 80 µm</t>
  </si>
  <si>
    <t>24626715</t>
  </si>
  <si>
    <t>hmota nátěrová syntetická základní antikorozní na kovy</t>
  </si>
  <si>
    <t>24621560R</t>
  </si>
  <si>
    <t>hmota nátěrová syntetická vrchní (email) na kovy</t>
  </si>
  <si>
    <t>RTS 17/ I</t>
  </si>
  <si>
    <t>24621532</t>
  </si>
  <si>
    <t>hmota nátěrová syntetická krycí (email) na tepelně námáhané kovy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</si>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</sst>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3" fillId="35" borderId="29" xfId="0" applyNumberFormat="1" applyFont="1" applyFill="1" applyBorder="1" applyAlignment="1">
      <alignment vertical="center"/>
    </xf>
    <xf numFmtId="3" fontId="3" fillId="35" borderId="30" xfId="0" applyNumberFormat="1" applyFont="1" applyFill="1" applyBorder="1" applyAlignment="1">
      <alignment vertical="center" wrapText="1"/>
    </xf>
    <xf numFmtId="3" fontId="7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2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wrapText="1" shrinkToFit="1"/>
    </xf>
    <xf numFmtId="3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3" borderId="34" xfId="0" applyNumberFormat="1" applyFont="1" applyFill="1" applyBorder="1" applyAlignment="1">
      <alignment horizontal="center" vertical="center"/>
    </xf>
    <xf numFmtId="4" fontId="3" fillId="33" borderId="34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4" fontId="13" fillId="0" borderId="0" xfId="0" applyNumberFormat="1" applyFont="1" applyBorder="1" applyAlignment="1">
      <alignment vertical="top" shrinkToFit="1"/>
    </xf>
    <xf numFmtId="4" fontId="13" fillId="34" borderId="0" xfId="0" applyNumberFormat="1" applyFont="1" applyFill="1" applyBorder="1" applyAlignment="1" applyProtection="1">
      <alignment vertical="top" shrinkToFit="1"/>
      <protection locked="0"/>
    </xf>
    <xf numFmtId="164" fontId="14" fillId="0" borderId="0" xfId="0" applyNumberFormat="1" applyFont="1" applyBorder="1" applyAlignment="1">
      <alignment horizontal="center" vertical="top" wrapText="1" shrinkToFit="1"/>
    </xf>
    <xf numFmtId="164" fontId="14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4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0" fontId="13" fillId="0" borderId="42" xfId="0" applyFont="1" applyBorder="1" applyAlignment="1">
      <alignment vertical="top"/>
    </xf>
    <xf numFmtId="49" fontId="13" fillId="0" borderId="43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 shrinkToFit="1"/>
    </xf>
    <xf numFmtId="164" fontId="13" fillId="0" borderId="43" xfId="0" applyNumberFormat="1" applyFont="1" applyBorder="1" applyAlignment="1">
      <alignment vertical="top" shrinkToFit="1"/>
    </xf>
    <xf numFmtId="4" fontId="13" fillId="34" borderId="43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0" fontId="13" fillId="0" borderId="45" xfId="0" applyFont="1" applyBorder="1" applyAlignment="1">
      <alignment vertical="top"/>
    </xf>
    <xf numFmtId="49" fontId="13" fillId="0" borderId="46" xfId="0" applyNumberFormat="1" applyFont="1" applyBorder="1" applyAlignment="1">
      <alignment vertical="top"/>
    </xf>
    <xf numFmtId="0" fontId="13" fillId="0" borderId="46" xfId="0" applyFont="1" applyBorder="1" applyAlignment="1">
      <alignment horizontal="center" vertical="top" shrinkToFit="1"/>
    </xf>
    <xf numFmtId="164" fontId="13" fillId="0" borderId="46" xfId="0" applyNumberFormat="1" applyFont="1" applyBorder="1" applyAlignment="1">
      <alignment vertical="top" shrinkToFit="1"/>
    </xf>
    <xf numFmtId="4" fontId="13" fillId="34" borderId="46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0" fontId="16" fillId="0" borderId="0" xfId="0" applyNumberFormat="1" applyFont="1" applyAlignment="1">
      <alignment wrapText="1"/>
    </xf>
    <xf numFmtId="4" fontId="5" fillId="33" borderId="48" xfId="0" applyNumberFormat="1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3" xfId="0" applyNumberFormat="1" applyFont="1" applyBorder="1" applyAlignment="1">
      <alignment horizontal="left" vertical="top" wrapText="1"/>
    </xf>
    <xf numFmtId="164" fontId="14" fillId="0" borderId="0" xfId="0" applyNumberFormat="1" applyFont="1" applyBorder="1" applyAlignment="1" quotePrefix="1">
      <alignment horizontal="left" vertical="top" wrapText="1"/>
    </xf>
    <xf numFmtId="49" fontId="13" fillId="0" borderId="4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8" xfId="0" applyNumberFormat="1" applyFont="1" applyBorder="1" applyAlignment="1">
      <alignment horizontal="righ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49" fontId="5" fillId="34" borderId="0" xfId="0" applyNumberFormat="1" applyFont="1" applyFill="1" applyAlignment="1" applyProtection="1">
      <alignment horizontal="left" vertical="center"/>
      <protection locked="0"/>
    </xf>
    <xf numFmtId="4" fontId="10" fillId="0" borderId="48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0" fillId="34" borderId="15" xfId="0" applyNumberForma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9" fillId="33" borderId="36" xfId="0" applyNumberFormat="1" applyFont="1" applyFill="1" applyBorder="1" applyAlignment="1">
      <alignment horizontal="right"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2" xfId="0" applyNumberFormat="1" applyFont="1" applyBorder="1" applyAlignment="1">
      <alignment vertical="center" wrapText="1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52" xfId="0" applyNumberFormat="1" applyBorder="1" applyAlignment="1">
      <alignment vertical="center" wrapText="1"/>
    </xf>
    <xf numFmtId="3" fontId="5" fillId="0" borderId="52" xfId="0" applyNumberFormat="1" applyFont="1" applyBorder="1" applyAlignment="1">
      <alignment vertical="center" wrapText="1"/>
    </xf>
    <xf numFmtId="3" fontId="0" fillId="33" borderId="38" xfId="0" applyNumberFormat="1" applyFill="1" applyBorder="1" applyAlignment="1">
      <alignment vertical="center"/>
    </xf>
    <xf numFmtId="3" fontId="0" fillId="33" borderId="39" xfId="0" applyNumberFormat="1" applyFill="1" applyBorder="1" applyAlignment="1">
      <alignment vertical="center"/>
    </xf>
    <xf numFmtId="3" fontId="0" fillId="33" borderId="53" xfId="0" applyNumberForma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8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  <xf numFmtId="0" fontId="15" fillId="0" borderId="22" xfId="0" applyNumberFormat="1" applyFont="1" applyBorder="1" applyAlignment="1">
      <alignment horizontal="left" vertical="top" wrapText="1"/>
    </xf>
    <xf numFmtId="0" fontId="15" fillId="0" borderId="22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PL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89" t="s">
        <v>41</v>
      </c>
      <c r="B2" s="189"/>
      <c r="C2" s="189"/>
      <c r="D2" s="189"/>
      <c r="E2" s="189"/>
      <c r="F2" s="189"/>
      <c r="G2" s="189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8"/>
  <sheetViews>
    <sheetView showGridLines="0" tabSelected="1" zoomScaleSheetLayoutView="75" zoomScalePageLayoutView="0" workbookViewId="0" topLeftCell="B1">
      <selection activeCell="E4" sqref="E4:J4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196" t="s">
        <v>4</v>
      </c>
      <c r="C1" s="197"/>
      <c r="D1" s="197"/>
      <c r="E1" s="197"/>
      <c r="F1" s="197"/>
      <c r="G1" s="197"/>
      <c r="H1" s="197"/>
      <c r="I1" s="197"/>
      <c r="J1" s="198"/>
    </row>
    <row r="2" spans="1:15" ht="36" customHeight="1">
      <c r="A2" s="2"/>
      <c r="B2" s="77" t="s">
        <v>24</v>
      </c>
      <c r="C2" s="78"/>
      <c r="D2" s="79" t="s">
        <v>49</v>
      </c>
      <c r="E2" s="199" t="s">
        <v>50</v>
      </c>
      <c r="F2" s="200"/>
      <c r="G2" s="200"/>
      <c r="H2" s="200"/>
      <c r="I2" s="200"/>
      <c r="J2" s="201"/>
      <c r="O2" s="1"/>
    </row>
    <row r="3" spans="1:10" ht="27" customHeight="1">
      <c r="A3" s="2"/>
      <c r="B3" s="80" t="s">
        <v>47</v>
      </c>
      <c r="C3" s="78"/>
      <c r="D3" s="81" t="s">
        <v>45</v>
      </c>
      <c r="E3" s="202" t="s">
        <v>46</v>
      </c>
      <c r="F3" s="203"/>
      <c r="G3" s="203"/>
      <c r="H3" s="203"/>
      <c r="I3" s="203"/>
      <c r="J3" s="204"/>
    </row>
    <row r="4" spans="1:10" ht="23.25" customHeight="1">
      <c r="A4" s="76">
        <v>10752</v>
      </c>
      <c r="B4" s="82" t="s">
        <v>48</v>
      </c>
      <c r="C4" s="83"/>
      <c r="D4" s="84" t="s">
        <v>43</v>
      </c>
      <c r="E4" s="211"/>
      <c r="F4" s="212"/>
      <c r="G4" s="212"/>
      <c r="H4" s="212"/>
      <c r="I4" s="212"/>
      <c r="J4" s="213"/>
    </row>
    <row r="5" spans="1:10" ht="24" customHeight="1">
      <c r="A5" s="2"/>
      <c r="B5" s="31" t="s">
        <v>23</v>
      </c>
      <c r="D5" s="216"/>
      <c r="E5" s="217"/>
      <c r="F5" s="217"/>
      <c r="G5" s="217"/>
      <c r="H5" s="18" t="s">
        <v>42</v>
      </c>
      <c r="I5" s="22"/>
      <c r="J5" s="8"/>
    </row>
    <row r="6" spans="1:10" ht="15.75" customHeight="1">
      <c r="A6" s="2"/>
      <c r="B6" s="28"/>
      <c r="C6" s="55"/>
      <c r="D6" s="218"/>
      <c r="E6" s="219"/>
      <c r="F6" s="219"/>
      <c r="G6" s="219"/>
      <c r="H6" s="18" t="s">
        <v>36</v>
      </c>
      <c r="I6" s="22"/>
      <c r="J6" s="8"/>
    </row>
    <row r="7" spans="1:10" ht="15.75" customHeight="1">
      <c r="A7" s="2"/>
      <c r="B7" s="29"/>
      <c r="C7" s="56"/>
      <c r="D7" s="53"/>
      <c r="E7" s="220"/>
      <c r="F7" s="221"/>
      <c r="G7" s="221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22"/>
      <c r="E11" s="222"/>
      <c r="F11" s="222"/>
      <c r="G11" s="222"/>
      <c r="H11" s="18" t="s">
        <v>42</v>
      </c>
      <c r="I11" s="86"/>
      <c r="J11" s="8"/>
    </row>
    <row r="12" spans="1:10" ht="15.75" customHeight="1">
      <c r="A12" s="2"/>
      <c r="B12" s="28"/>
      <c r="C12" s="55"/>
      <c r="D12" s="206"/>
      <c r="E12" s="206"/>
      <c r="F12" s="206"/>
      <c r="G12" s="206"/>
      <c r="H12" s="18" t="s">
        <v>36</v>
      </c>
      <c r="I12" s="86"/>
      <c r="J12" s="8"/>
    </row>
    <row r="13" spans="1:10" ht="15.75" customHeight="1">
      <c r="A13" s="2"/>
      <c r="B13" s="29"/>
      <c r="C13" s="56"/>
      <c r="D13" s="85"/>
      <c r="E13" s="214"/>
      <c r="F13" s="215"/>
      <c r="G13" s="215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05"/>
      <c r="F15" s="205"/>
      <c r="G15" s="190"/>
      <c r="H15" s="190"/>
      <c r="I15" s="190" t="s">
        <v>31</v>
      </c>
      <c r="J15" s="191"/>
    </row>
    <row r="16" spans="1:10" ht="23.25" customHeight="1">
      <c r="A16" s="139" t="s">
        <v>26</v>
      </c>
      <c r="B16" s="38" t="s">
        <v>26</v>
      </c>
      <c r="C16" s="62"/>
      <c r="D16" s="63"/>
      <c r="E16" s="192"/>
      <c r="F16" s="207"/>
      <c r="G16" s="192"/>
      <c r="H16" s="207"/>
      <c r="I16" s="192">
        <f>SUMIF(F49:F64,A16,I49:I64)+SUMIF(F49:F64,"PSU",I49:I64)</f>
        <v>0</v>
      </c>
      <c r="J16" s="193"/>
    </row>
    <row r="17" spans="1:10" ht="23.25" customHeight="1">
      <c r="A17" s="139" t="s">
        <v>27</v>
      </c>
      <c r="B17" s="38" t="s">
        <v>27</v>
      </c>
      <c r="C17" s="62"/>
      <c r="D17" s="63"/>
      <c r="E17" s="192"/>
      <c r="F17" s="207"/>
      <c r="G17" s="192"/>
      <c r="H17" s="207"/>
      <c r="I17" s="192">
        <f>SUMIF(F49:F64,A17,I49:I64)</f>
        <v>0</v>
      </c>
      <c r="J17" s="193"/>
    </row>
    <row r="18" spans="1:10" ht="23.25" customHeight="1">
      <c r="A18" s="139" t="s">
        <v>28</v>
      </c>
      <c r="B18" s="38" t="s">
        <v>28</v>
      </c>
      <c r="C18" s="62"/>
      <c r="D18" s="63"/>
      <c r="E18" s="192"/>
      <c r="F18" s="207"/>
      <c r="G18" s="192"/>
      <c r="H18" s="207"/>
      <c r="I18" s="192">
        <f>SUMIF(F49:F64,A18,I49:I64)</f>
        <v>0</v>
      </c>
      <c r="J18" s="193"/>
    </row>
    <row r="19" spans="1:10" ht="23.25" customHeight="1">
      <c r="A19" s="139" t="s">
        <v>88</v>
      </c>
      <c r="B19" s="38" t="s">
        <v>29</v>
      </c>
      <c r="C19" s="62"/>
      <c r="D19" s="63"/>
      <c r="E19" s="192"/>
      <c r="F19" s="207"/>
      <c r="G19" s="192"/>
      <c r="H19" s="207"/>
      <c r="I19" s="192">
        <f>SUMIF(F49:F64,A19,I49:I64)</f>
        <v>0</v>
      </c>
      <c r="J19" s="193"/>
    </row>
    <row r="20" spans="1:10" ht="23.25" customHeight="1">
      <c r="A20" s="139" t="s">
        <v>89</v>
      </c>
      <c r="B20" s="38" t="s">
        <v>30</v>
      </c>
      <c r="C20" s="62"/>
      <c r="D20" s="63"/>
      <c r="E20" s="192"/>
      <c r="F20" s="207"/>
      <c r="G20" s="192"/>
      <c r="H20" s="207"/>
      <c r="I20" s="192">
        <f>SUMIF(F49:F64,A20,I49:I64)</f>
        <v>0</v>
      </c>
      <c r="J20" s="193"/>
    </row>
    <row r="21" spans="1:10" ht="23.25" customHeight="1">
      <c r="A21" s="2"/>
      <c r="B21" s="48" t="s">
        <v>31</v>
      </c>
      <c r="C21" s="64"/>
      <c r="D21" s="65"/>
      <c r="E21" s="194"/>
      <c r="F21" s="195"/>
      <c r="G21" s="194"/>
      <c r="H21" s="195"/>
      <c r="I21" s="194">
        <f>SUM(I16:J20)</f>
        <v>0</v>
      </c>
      <c r="J21" s="210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8">
        <f>ZakladDPHSniVypocet</f>
        <v>0</v>
      </c>
      <c r="H23" s="209"/>
      <c r="I23" s="209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24">
        <f>A23</f>
        <v>0</v>
      </c>
      <c r="H24" s="225"/>
      <c r="I24" s="225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8">
        <f>ZakladDPHZaklVypocet</f>
        <v>0</v>
      </c>
      <c r="H25" s="209"/>
      <c r="I25" s="209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6">
        <f>A25</f>
        <v>0</v>
      </c>
      <c r="H26" s="227"/>
      <c r="I26" s="227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8">
        <f>CenaCelkem-(ZakladDPHSni+DPHSni+ZakladDPHZakl+DPHZakl)</f>
        <v>0</v>
      </c>
      <c r="H27" s="228"/>
      <c r="I27" s="228"/>
      <c r="J27" s="41" t="str">
        <f t="shared" si="0"/>
        <v>CZK</v>
      </c>
    </row>
    <row r="28" spans="1:10" ht="27.75" customHeight="1" hidden="1" thickBot="1">
      <c r="A28" s="2"/>
      <c r="B28" s="113" t="s">
        <v>25</v>
      </c>
      <c r="C28" s="114"/>
      <c r="D28" s="114"/>
      <c r="E28" s="115"/>
      <c r="F28" s="116"/>
      <c r="G28" s="232">
        <f>ZakladDPHSniVypocet+ZakladDPHZaklVypocet</f>
        <v>0</v>
      </c>
      <c r="H28" s="232"/>
      <c r="I28" s="232"/>
      <c r="J28" s="117" t="str">
        <f t="shared" si="0"/>
        <v>CZK</v>
      </c>
    </row>
    <row r="29" spans="1:10" ht="27.75" customHeight="1" thickBot="1">
      <c r="A29" s="2">
        <f>(A27-INT(A27))*100</f>
        <v>0</v>
      </c>
      <c r="B29" s="113" t="s">
        <v>37</v>
      </c>
      <c r="C29" s="118"/>
      <c r="D29" s="118"/>
      <c r="E29" s="118"/>
      <c r="F29" s="119"/>
      <c r="G29" s="229">
        <f>A27</f>
        <v>0</v>
      </c>
      <c r="H29" s="229"/>
      <c r="I29" s="229"/>
      <c r="J29" s="120" t="s">
        <v>53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33"/>
      <c r="E34" s="234"/>
      <c r="G34" s="235"/>
      <c r="H34" s="236"/>
      <c r="I34" s="236"/>
      <c r="J34" s="25"/>
    </row>
    <row r="35" spans="1:10" ht="12.75" customHeight="1">
      <c r="A35" s="2"/>
      <c r="B35" s="2"/>
      <c r="D35" s="223" t="s">
        <v>2</v>
      </c>
      <c r="E35" s="223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hidden="1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customHeight="1" hidden="1">
      <c r="A39" s="89">
        <v>1</v>
      </c>
      <c r="B39" s="99" t="s">
        <v>51</v>
      </c>
      <c r="C39" s="237"/>
      <c r="D39" s="237"/>
      <c r="E39" s="237"/>
      <c r="F39" s="100">
        <f>'01 01.1 Pol'!AE194</f>
        <v>0</v>
      </c>
      <c r="G39" s="101">
        <f>'01 01.1 Pol'!AF194</f>
        <v>0</v>
      </c>
      <c r="H39" s="102">
        <f>(F39*SazbaDPH1/100)+(G39*SazbaDPH2/100)</f>
        <v>0</v>
      </c>
      <c r="I39" s="102">
        <f>F39+G39+H39</f>
        <v>0</v>
      </c>
      <c r="J39" s="103">
        <f>IF(CenaCelkemVypocet=0,"",I39/CenaCelkemVypocet*100)</f>
      </c>
    </row>
    <row r="40" spans="1:10" ht="25.5" customHeight="1" hidden="1">
      <c r="A40" s="89">
        <v>2</v>
      </c>
      <c r="B40" s="104" t="s">
        <v>45</v>
      </c>
      <c r="C40" s="238" t="s">
        <v>46</v>
      </c>
      <c r="D40" s="238"/>
      <c r="E40" s="238"/>
      <c r="F40" s="105">
        <f>'01 01.1 Pol'!AE194</f>
        <v>0</v>
      </c>
      <c r="G40" s="106">
        <f>'01 01.1 Pol'!AF194</f>
        <v>0</v>
      </c>
      <c r="H40" s="106">
        <f>(F40*SazbaDPH1/100)+(G40*SazbaDPH2/100)</f>
        <v>0</v>
      </c>
      <c r="I40" s="106">
        <f>F40+G40+H40</f>
        <v>0</v>
      </c>
      <c r="J40" s="107">
        <f>IF(CenaCelkemVypocet=0,"",I40/CenaCelkemVypocet*100)</f>
      </c>
    </row>
    <row r="41" spans="1:10" ht="25.5" customHeight="1" hidden="1">
      <c r="A41" s="89">
        <v>3</v>
      </c>
      <c r="B41" s="108" t="s">
        <v>43</v>
      </c>
      <c r="C41" s="237" t="s">
        <v>44</v>
      </c>
      <c r="D41" s="237"/>
      <c r="E41" s="237"/>
      <c r="F41" s="109">
        <f>'01 01.1 Pol'!AE194</f>
        <v>0</v>
      </c>
      <c r="G41" s="102">
        <f>'01 01.1 Pol'!AF194</f>
        <v>0</v>
      </c>
      <c r="H41" s="102">
        <f>(F41*SazbaDPH1/100)+(G41*SazbaDPH2/100)</f>
        <v>0</v>
      </c>
      <c r="I41" s="102">
        <f>F41+G41+H41</f>
        <v>0</v>
      </c>
      <c r="J41" s="103">
        <f>IF(CenaCelkemVypocet=0,"",I41/CenaCelkemVypocet*100)</f>
      </c>
    </row>
    <row r="42" spans="1:10" ht="25.5" customHeight="1" hidden="1">
      <c r="A42" s="89"/>
      <c r="B42" s="239" t="s">
        <v>52</v>
      </c>
      <c r="C42" s="240"/>
      <c r="D42" s="240"/>
      <c r="E42" s="241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ht="15.75">
      <c r="B46" s="121" t="s">
        <v>54</v>
      </c>
    </row>
    <row r="48" spans="1:10" ht="25.5" customHeight="1">
      <c r="A48" s="123"/>
      <c r="B48" s="126" t="s">
        <v>18</v>
      </c>
      <c r="C48" s="126" t="s">
        <v>6</v>
      </c>
      <c r="D48" s="127"/>
      <c r="E48" s="127"/>
      <c r="F48" s="128" t="s">
        <v>55</v>
      </c>
      <c r="G48" s="128"/>
      <c r="H48" s="128"/>
      <c r="I48" s="128" t="s">
        <v>31</v>
      </c>
      <c r="J48" s="128" t="s">
        <v>0</v>
      </c>
    </row>
    <row r="49" spans="1:10" ht="36.75" customHeight="1">
      <c r="A49" s="124"/>
      <c r="B49" s="129" t="s">
        <v>56</v>
      </c>
      <c r="C49" s="230" t="s">
        <v>57</v>
      </c>
      <c r="D49" s="231"/>
      <c r="E49" s="231"/>
      <c r="F49" s="135" t="s">
        <v>26</v>
      </c>
      <c r="G49" s="136"/>
      <c r="H49" s="136"/>
      <c r="I49" s="136">
        <f>'01 01.1 Pol'!G8</f>
        <v>0</v>
      </c>
      <c r="J49" s="133">
        <f>IF(I65=0,"",I49/I65*100)</f>
      </c>
    </row>
    <row r="50" spans="1:10" ht="36.75" customHeight="1">
      <c r="A50" s="124"/>
      <c r="B50" s="129" t="s">
        <v>58</v>
      </c>
      <c r="C50" s="230" t="s">
        <v>59</v>
      </c>
      <c r="D50" s="231"/>
      <c r="E50" s="231"/>
      <c r="F50" s="135" t="s">
        <v>26</v>
      </c>
      <c r="G50" s="136"/>
      <c r="H50" s="136"/>
      <c r="I50" s="136">
        <f>'01 01.1 Pol'!G43</f>
        <v>0</v>
      </c>
      <c r="J50" s="133">
        <f>IF(I65=0,"",I50/I65*100)</f>
      </c>
    </row>
    <row r="51" spans="1:10" ht="36.75" customHeight="1">
      <c r="A51" s="124"/>
      <c r="B51" s="129" t="s">
        <v>60</v>
      </c>
      <c r="C51" s="230" t="s">
        <v>61</v>
      </c>
      <c r="D51" s="231"/>
      <c r="E51" s="231"/>
      <c r="F51" s="135" t="s">
        <v>26</v>
      </c>
      <c r="G51" s="136"/>
      <c r="H51" s="136"/>
      <c r="I51" s="136">
        <f>'01 01.1 Pol'!G52</f>
        <v>0</v>
      </c>
      <c r="J51" s="133">
        <f>IF(I65=0,"",I51/I65*100)</f>
      </c>
    </row>
    <row r="52" spans="1:10" ht="36.75" customHeight="1">
      <c r="A52" s="124"/>
      <c r="B52" s="129" t="s">
        <v>62</v>
      </c>
      <c r="C52" s="230" t="s">
        <v>63</v>
      </c>
      <c r="D52" s="231"/>
      <c r="E52" s="231"/>
      <c r="F52" s="135" t="s">
        <v>26</v>
      </c>
      <c r="G52" s="136"/>
      <c r="H52" s="136"/>
      <c r="I52" s="136">
        <f>'01 01.1 Pol'!G54</f>
        <v>0</v>
      </c>
      <c r="J52" s="133">
        <f>IF(I65=0,"",I52/I65*100)</f>
      </c>
    </row>
    <row r="53" spans="1:10" ht="36.75" customHeight="1">
      <c r="A53" s="124"/>
      <c r="B53" s="129" t="s">
        <v>64</v>
      </c>
      <c r="C53" s="230" t="s">
        <v>65</v>
      </c>
      <c r="D53" s="231"/>
      <c r="E53" s="231"/>
      <c r="F53" s="135" t="s">
        <v>26</v>
      </c>
      <c r="G53" s="136"/>
      <c r="H53" s="136"/>
      <c r="I53" s="136">
        <f>'01 01.1 Pol'!G64</f>
        <v>0</v>
      </c>
      <c r="J53" s="133">
        <f>IF(I65=0,"",I53/I65*100)</f>
      </c>
    </row>
    <row r="54" spans="1:10" ht="36.75" customHeight="1">
      <c r="A54" s="124"/>
      <c r="B54" s="129" t="s">
        <v>66</v>
      </c>
      <c r="C54" s="230" t="s">
        <v>67</v>
      </c>
      <c r="D54" s="231"/>
      <c r="E54" s="231"/>
      <c r="F54" s="135" t="s">
        <v>26</v>
      </c>
      <c r="G54" s="136"/>
      <c r="H54" s="136"/>
      <c r="I54" s="136">
        <f>'01 01.1 Pol'!G74</f>
        <v>0</v>
      </c>
      <c r="J54" s="133">
        <f>IF(I65=0,"",I54/I65*100)</f>
      </c>
    </row>
    <row r="55" spans="1:10" ht="36.75" customHeight="1">
      <c r="A55" s="124"/>
      <c r="B55" s="129" t="s">
        <v>68</v>
      </c>
      <c r="C55" s="230" t="s">
        <v>69</v>
      </c>
      <c r="D55" s="231"/>
      <c r="E55" s="231"/>
      <c r="F55" s="135" t="s">
        <v>26</v>
      </c>
      <c r="G55" s="136"/>
      <c r="H55" s="136"/>
      <c r="I55" s="136">
        <f>'01 01.1 Pol'!G84</f>
        <v>0</v>
      </c>
      <c r="J55" s="133">
        <f>IF(I65=0,"",I55/I65*100)</f>
      </c>
    </row>
    <row r="56" spans="1:10" ht="36.75" customHeight="1">
      <c r="A56" s="124"/>
      <c r="B56" s="129" t="s">
        <v>70</v>
      </c>
      <c r="C56" s="230" t="s">
        <v>71</v>
      </c>
      <c r="D56" s="231"/>
      <c r="E56" s="231"/>
      <c r="F56" s="135" t="s">
        <v>26</v>
      </c>
      <c r="G56" s="136"/>
      <c r="H56" s="136"/>
      <c r="I56" s="136">
        <f>'01 01.1 Pol'!G96</f>
        <v>0</v>
      </c>
      <c r="J56" s="133">
        <f>IF(I65=0,"",I56/I65*100)</f>
      </c>
    </row>
    <row r="57" spans="1:10" ht="36.75" customHeight="1">
      <c r="A57" s="124"/>
      <c r="B57" s="129" t="s">
        <v>72</v>
      </c>
      <c r="C57" s="230" t="s">
        <v>73</v>
      </c>
      <c r="D57" s="231"/>
      <c r="E57" s="231"/>
      <c r="F57" s="135" t="s">
        <v>26</v>
      </c>
      <c r="G57" s="136"/>
      <c r="H57" s="136"/>
      <c r="I57" s="136">
        <f>'01 01.1 Pol'!G127</f>
        <v>0</v>
      </c>
      <c r="J57" s="133">
        <f>IF(I65=0,"",I57/I65*100)</f>
      </c>
    </row>
    <row r="58" spans="1:10" ht="36.75" customHeight="1">
      <c r="A58" s="124"/>
      <c r="B58" s="129" t="s">
        <v>74</v>
      </c>
      <c r="C58" s="230" t="s">
        <v>75</v>
      </c>
      <c r="D58" s="231"/>
      <c r="E58" s="231"/>
      <c r="F58" s="135" t="s">
        <v>26</v>
      </c>
      <c r="G58" s="136"/>
      <c r="H58" s="136"/>
      <c r="I58" s="136">
        <f>'01 01.1 Pol'!G146</f>
        <v>0</v>
      </c>
      <c r="J58" s="133">
        <f>IF(I65=0,"",I58/I65*100)</f>
      </c>
    </row>
    <row r="59" spans="1:10" ht="36.75" customHeight="1">
      <c r="A59" s="124"/>
      <c r="B59" s="129" t="s">
        <v>76</v>
      </c>
      <c r="C59" s="230" t="s">
        <v>77</v>
      </c>
      <c r="D59" s="231"/>
      <c r="E59" s="231"/>
      <c r="F59" s="135" t="s">
        <v>27</v>
      </c>
      <c r="G59" s="136"/>
      <c r="H59" s="136"/>
      <c r="I59" s="136">
        <f>'01 01.1 Pol'!G148</f>
        <v>0</v>
      </c>
      <c r="J59" s="133">
        <f>IF(I65=0,"",I59/I65*100)</f>
      </c>
    </row>
    <row r="60" spans="1:10" ht="36.75" customHeight="1">
      <c r="A60" s="124"/>
      <c r="B60" s="129" t="s">
        <v>78</v>
      </c>
      <c r="C60" s="230" t="s">
        <v>79</v>
      </c>
      <c r="D60" s="231"/>
      <c r="E60" s="231"/>
      <c r="F60" s="135" t="s">
        <v>27</v>
      </c>
      <c r="G60" s="136"/>
      <c r="H60" s="136"/>
      <c r="I60" s="136">
        <f>'01 01.1 Pol'!G157</f>
        <v>0</v>
      </c>
      <c r="J60" s="133">
        <f>IF(I65=0,"",I60/I65*100)</f>
      </c>
    </row>
    <row r="61" spans="1:10" ht="36.75" customHeight="1">
      <c r="A61" s="124"/>
      <c r="B61" s="129" t="s">
        <v>80</v>
      </c>
      <c r="C61" s="230" t="s">
        <v>81</v>
      </c>
      <c r="D61" s="231"/>
      <c r="E61" s="231"/>
      <c r="F61" s="135" t="s">
        <v>27</v>
      </c>
      <c r="G61" s="136"/>
      <c r="H61" s="136"/>
      <c r="I61" s="136">
        <f>'01 01.1 Pol'!G161</f>
        <v>0</v>
      </c>
      <c r="J61" s="133">
        <f>IF(I65=0,"",I61/I65*100)</f>
      </c>
    </row>
    <row r="62" spans="1:10" ht="36.75" customHeight="1">
      <c r="A62" s="124"/>
      <c r="B62" s="129" t="s">
        <v>82</v>
      </c>
      <c r="C62" s="230" t="s">
        <v>83</v>
      </c>
      <c r="D62" s="231"/>
      <c r="E62" s="231"/>
      <c r="F62" s="135" t="s">
        <v>27</v>
      </c>
      <c r="G62" s="136"/>
      <c r="H62" s="136"/>
      <c r="I62" s="136">
        <f>'01 01.1 Pol'!G172</f>
        <v>0</v>
      </c>
      <c r="J62" s="133">
        <f>IF(I65=0,"",I62/I65*100)</f>
      </c>
    </row>
    <row r="63" spans="1:10" ht="36.75" customHeight="1">
      <c r="A63" s="124"/>
      <c r="B63" s="129" t="s">
        <v>84</v>
      </c>
      <c r="C63" s="230" t="s">
        <v>85</v>
      </c>
      <c r="D63" s="231"/>
      <c r="E63" s="231"/>
      <c r="F63" s="135" t="s">
        <v>27</v>
      </c>
      <c r="G63" s="136"/>
      <c r="H63" s="136"/>
      <c r="I63" s="136">
        <f>'01 01.1 Pol'!G178</f>
        <v>0</v>
      </c>
      <c r="J63" s="133">
        <f>IF(I65=0,"",I63/I65*100)</f>
      </c>
    </row>
    <row r="64" spans="1:10" ht="36.75" customHeight="1">
      <c r="A64" s="124"/>
      <c r="B64" s="129" t="s">
        <v>86</v>
      </c>
      <c r="C64" s="230" t="s">
        <v>87</v>
      </c>
      <c r="D64" s="231"/>
      <c r="E64" s="231"/>
      <c r="F64" s="135" t="s">
        <v>28</v>
      </c>
      <c r="G64" s="136"/>
      <c r="H64" s="136"/>
      <c r="I64" s="136">
        <f>'01 01.1 Pol'!G168</f>
        <v>0</v>
      </c>
      <c r="J64" s="133">
        <f>IF(I65=0,"",I64/I65*100)</f>
      </c>
    </row>
    <row r="65" spans="1:10" ht="25.5" customHeight="1">
      <c r="A65" s="125"/>
      <c r="B65" s="130" t="s">
        <v>1</v>
      </c>
      <c r="C65" s="131"/>
      <c r="D65" s="132"/>
      <c r="E65" s="132"/>
      <c r="F65" s="137"/>
      <c r="G65" s="138"/>
      <c r="H65" s="138"/>
      <c r="I65" s="138">
        <f>SUM(I49:I64)</f>
        <v>0</v>
      </c>
      <c r="J65" s="134">
        <f>SUM(J49:J64)</f>
        <v>0</v>
      </c>
    </row>
    <row r="66" spans="6:10" ht="12.75">
      <c r="F66" s="87"/>
      <c r="G66" s="87"/>
      <c r="H66" s="87"/>
      <c r="I66" s="87"/>
      <c r="J66" s="88"/>
    </row>
    <row r="67" spans="6:10" ht="12.75">
      <c r="F67" s="87"/>
      <c r="G67" s="87"/>
      <c r="H67" s="87"/>
      <c r="I67" s="87"/>
      <c r="J67" s="88"/>
    </row>
    <row r="68" spans="6:10" ht="12.75">
      <c r="F68" s="87"/>
      <c r="G68" s="87"/>
      <c r="H68" s="87"/>
      <c r="I68" s="87"/>
      <c r="J68" s="88"/>
    </row>
  </sheetData>
  <sheetProtection/>
  <mergeCells count="61"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4:E54"/>
    <mergeCell ref="C39:E39"/>
    <mergeCell ref="C40:E40"/>
    <mergeCell ref="C41:E41"/>
    <mergeCell ref="B42:E42"/>
    <mergeCell ref="C49:E49"/>
    <mergeCell ref="G29:I29"/>
    <mergeCell ref="C50:E50"/>
    <mergeCell ref="C51:E51"/>
    <mergeCell ref="C52:E52"/>
    <mergeCell ref="C53:E53"/>
    <mergeCell ref="G28:I28"/>
    <mergeCell ref="D34:E34"/>
    <mergeCell ref="G34:I34"/>
    <mergeCell ref="E17:F17"/>
    <mergeCell ref="D35:E35"/>
    <mergeCell ref="G24:I24"/>
    <mergeCell ref="G23:I23"/>
    <mergeCell ref="E19:F19"/>
    <mergeCell ref="E20:F20"/>
    <mergeCell ref="I20:J20"/>
    <mergeCell ref="G26:I26"/>
    <mergeCell ref="G27:I27"/>
    <mergeCell ref="G18:H18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I17:J17"/>
    <mergeCell ref="I18:J18"/>
    <mergeCell ref="E18:F18"/>
    <mergeCell ref="G25:I25"/>
    <mergeCell ref="I19:J19"/>
    <mergeCell ref="I21:J21"/>
    <mergeCell ref="G19:H19"/>
    <mergeCell ref="G20:H20"/>
    <mergeCell ref="G15:H15"/>
    <mergeCell ref="I15:J15"/>
    <mergeCell ref="I16:J16"/>
    <mergeCell ref="E21:F21"/>
    <mergeCell ref="G21:H21"/>
    <mergeCell ref="B1:J1"/>
    <mergeCell ref="E2:J2"/>
    <mergeCell ref="E3:J3"/>
    <mergeCell ref="E15:F15"/>
    <mergeCell ref="D12:G1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2" t="s">
        <v>7</v>
      </c>
      <c r="B1" s="242"/>
      <c r="C1" s="243"/>
      <c r="D1" s="242"/>
      <c r="E1" s="242"/>
      <c r="F1" s="242"/>
      <c r="G1" s="242"/>
    </row>
    <row r="2" spans="1:7" ht="24.75" customHeight="1">
      <c r="A2" s="50" t="s">
        <v>8</v>
      </c>
      <c r="B2" s="49"/>
      <c r="C2" s="244"/>
      <c r="D2" s="244"/>
      <c r="E2" s="244"/>
      <c r="F2" s="244"/>
      <c r="G2" s="245"/>
    </row>
    <row r="3" spans="1:7" ht="24.75" customHeight="1">
      <c r="A3" s="50" t="s">
        <v>9</v>
      </c>
      <c r="B3" s="49"/>
      <c r="C3" s="244"/>
      <c r="D3" s="244"/>
      <c r="E3" s="244"/>
      <c r="F3" s="244"/>
      <c r="G3" s="245"/>
    </row>
    <row r="4" spans="1:7" ht="24.75" customHeight="1">
      <c r="A4" s="50" t="s">
        <v>10</v>
      </c>
      <c r="B4" s="49"/>
      <c r="C4" s="244"/>
      <c r="D4" s="244"/>
      <c r="E4" s="244"/>
      <c r="F4" s="244"/>
      <c r="G4" s="245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94" sqref="A194:G198"/>
    </sheetView>
  </sheetViews>
  <sheetFormatPr defaultColWidth="9.00390625" defaultRowHeight="12.75" outlineLevelRow="1"/>
  <cols>
    <col min="1" max="1" width="3.375" style="0" customWidth="1"/>
    <col min="2" max="2" width="12.625" style="122" customWidth="1"/>
    <col min="3" max="3" width="38.25390625" style="122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4" width="0" style="0" hidden="1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46" t="s">
        <v>7</v>
      </c>
      <c r="B1" s="246"/>
      <c r="C1" s="246"/>
      <c r="D1" s="246"/>
      <c r="E1" s="246"/>
      <c r="F1" s="246"/>
      <c r="G1" s="246"/>
      <c r="AG1" t="s">
        <v>90</v>
      </c>
    </row>
    <row r="2" spans="1:33" ht="24.75" customHeight="1">
      <c r="A2" s="140" t="s">
        <v>8</v>
      </c>
      <c r="B2" s="49" t="s">
        <v>49</v>
      </c>
      <c r="C2" s="247" t="s">
        <v>50</v>
      </c>
      <c r="D2" s="248"/>
      <c r="E2" s="248"/>
      <c r="F2" s="248"/>
      <c r="G2" s="249"/>
      <c r="AG2" t="s">
        <v>91</v>
      </c>
    </row>
    <row r="3" spans="1:33" ht="24.75" customHeight="1">
      <c r="A3" s="140" t="s">
        <v>9</v>
      </c>
      <c r="B3" s="49" t="s">
        <v>45</v>
      </c>
      <c r="C3" s="247" t="s">
        <v>46</v>
      </c>
      <c r="D3" s="248"/>
      <c r="E3" s="248"/>
      <c r="F3" s="248"/>
      <c r="G3" s="249"/>
      <c r="AC3" s="122" t="s">
        <v>91</v>
      </c>
      <c r="AG3" t="s">
        <v>92</v>
      </c>
    </row>
    <row r="4" spans="1:33" ht="24.75" customHeight="1">
      <c r="A4" s="141" t="s">
        <v>10</v>
      </c>
      <c r="B4" s="142" t="s">
        <v>43</v>
      </c>
      <c r="C4" s="250"/>
      <c r="D4" s="251"/>
      <c r="E4" s="251"/>
      <c r="F4" s="251"/>
      <c r="G4" s="252"/>
      <c r="AG4" t="s">
        <v>93</v>
      </c>
    </row>
    <row r="5" ht="12.75">
      <c r="D5" s="10"/>
    </row>
    <row r="6" spans="1:24" ht="318.75">
      <c r="A6" s="144" t="s">
        <v>94</v>
      </c>
      <c r="B6" s="146" t="s">
        <v>95</v>
      </c>
      <c r="C6" s="146" t="s">
        <v>96</v>
      </c>
      <c r="D6" s="145" t="s">
        <v>97</v>
      </c>
      <c r="E6" s="144" t="s">
        <v>98</v>
      </c>
      <c r="F6" s="143" t="s">
        <v>99</v>
      </c>
      <c r="G6" s="144" t="s">
        <v>31</v>
      </c>
      <c r="H6" s="147" t="s">
        <v>32</v>
      </c>
      <c r="I6" s="147" t="s">
        <v>100</v>
      </c>
      <c r="J6" s="147" t="s">
        <v>33</v>
      </c>
      <c r="K6" s="147" t="s">
        <v>101</v>
      </c>
      <c r="L6" s="147" t="s">
        <v>102</v>
      </c>
      <c r="M6" s="147" t="s">
        <v>103</v>
      </c>
      <c r="N6" s="147" t="s">
        <v>104</v>
      </c>
      <c r="O6" s="147" t="s">
        <v>105</v>
      </c>
      <c r="P6" s="147" t="s">
        <v>106</v>
      </c>
      <c r="Q6" s="147" t="s">
        <v>107</v>
      </c>
      <c r="R6" s="147" t="s">
        <v>108</v>
      </c>
      <c r="S6" s="147" t="s">
        <v>109</v>
      </c>
      <c r="T6" s="147" t="s">
        <v>110</v>
      </c>
      <c r="U6" s="147" t="s">
        <v>111</v>
      </c>
      <c r="V6" s="147" t="s">
        <v>112</v>
      </c>
      <c r="W6" s="147" t="s">
        <v>113</v>
      </c>
      <c r="X6" s="147" t="s">
        <v>114</v>
      </c>
    </row>
    <row r="7" spans="1:24" ht="12.75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33" ht="12.75">
      <c r="A8" s="162" t="s">
        <v>115</v>
      </c>
      <c r="B8" s="163" t="s">
        <v>56</v>
      </c>
      <c r="C8" s="182" t="s">
        <v>57</v>
      </c>
      <c r="D8" s="164"/>
      <c r="E8" s="165"/>
      <c r="F8" s="166"/>
      <c r="G8" s="167">
        <f>SUM(G9:G42)</f>
        <v>0</v>
      </c>
      <c r="H8" s="161"/>
      <c r="I8" s="161" t="e">
        <f>SUM(I9:I46)</f>
        <v>#REF!</v>
      </c>
      <c r="J8" s="161"/>
      <c r="K8" s="161" t="e">
        <f>SUM(K9:K46)</f>
        <v>#REF!</v>
      </c>
      <c r="L8" s="161"/>
      <c r="M8" s="161" t="e">
        <f>SUM(M9:M46)</f>
        <v>#REF!</v>
      </c>
      <c r="N8" s="161"/>
      <c r="O8" s="161" t="e">
        <f>SUM(O9:O46)</f>
        <v>#REF!</v>
      </c>
      <c r="P8" s="161"/>
      <c r="Q8" s="161" t="e">
        <f>SUM(Q9:Q46)</f>
        <v>#REF!</v>
      </c>
      <c r="R8" s="161"/>
      <c r="S8" s="161"/>
      <c r="T8" s="161"/>
      <c r="U8" s="161"/>
      <c r="V8" s="161" t="e">
        <f>SUM(V9:V46)</f>
        <v>#REF!</v>
      </c>
      <c r="W8" s="161"/>
      <c r="X8" s="161"/>
      <c r="AG8" t="s">
        <v>116</v>
      </c>
    </row>
    <row r="9" spans="1:60" ht="22.5" outlineLevel="1">
      <c r="A9" s="174">
        <v>1</v>
      </c>
      <c r="B9" s="175" t="s">
        <v>127</v>
      </c>
      <c r="C9" s="185" t="s">
        <v>128</v>
      </c>
      <c r="D9" s="176" t="s">
        <v>129</v>
      </c>
      <c r="E9" s="177">
        <v>12</v>
      </c>
      <c r="F9" s="178"/>
      <c r="G9" s="179">
        <f aca="true" t="shared" si="0" ref="G9:G23">ROUND(E9*F9,2)</f>
        <v>0</v>
      </c>
      <c r="H9" s="158"/>
      <c r="I9" s="157" t="e">
        <f>ROUND(#REF!*H9,2)</f>
        <v>#REF!</v>
      </c>
      <c r="J9" s="158"/>
      <c r="K9" s="157" t="e">
        <f>ROUND(#REF!*J9,2)</f>
        <v>#REF!</v>
      </c>
      <c r="L9" s="157">
        <v>21</v>
      </c>
      <c r="M9" s="157" t="e">
        <f>#REF!*(1+L9/100)</f>
        <v>#REF!</v>
      </c>
      <c r="N9" s="157">
        <v>0</v>
      </c>
      <c r="O9" s="157" t="e">
        <f>ROUND(#REF!*N9,2)</f>
        <v>#REF!</v>
      </c>
      <c r="P9" s="157">
        <v>0</v>
      </c>
      <c r="Q9" s="157" t="e">
        <f>ROUND(#REF!*P9,2)</f>
        <v>#REF!</v>
      </c>
      <c r="R9" s="157"/>
      <c r="S9" s="157" t="s">
        <v>120</v>
      </c>
      <c r="T9" s="157" t="s">
        <v>120</v>
      </c>
      <c r="U9" s="157">
        <v>4.655</v>
      </c>
      <c r="V9" s="157" t="e">
        <f>ROUND(#REF!*U9,2)</f>
        <v>#REF!</v>
      </c>
      <c r="W9" s="157"/>
      <c r="X9" s="157" t="s">
        <v>121</v>
      </c>
      <c r="Y9" s="148"/>
      <c r="Z9" s="148"/>
      <c r="AA9" s="148"/>
      <c r="AB9" s="148"/>
      <c r="AC9" s="148"/>
      <c r="AD9" s="148"/>
      <c r="AE9" s="148"/>
      <c r="AF9" s="148"/>
      <c r="AG9" s="148" t="s">
        <v>122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2.5" outlineLevel="1">
      <c r="A10" s="174">
        <v>2</v>
      </c>
      <c r="B10" s="175" t="s">
        <v>130</v>
      </c>
      <c r="C10" s="185" t="s">
        <v>131</v>
      </c>
      <c r="D10" s="176" t="s">
        <v>129</v>
      </c>
      <c r="E10" s="177">
        <v>45</v>
      </c>
      <c r="F10" s="178"/>
      <c r="G10" s="179">
        <f t="shared" si="0"/>
        <v>0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124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ht="22.5" outlineLevel="1">
      <c r="A11" s="174">
        <v>3</v>
      </c>
      <c r="B11" s="175" t="s">
        <v>132</v>
      </c>
      <c r="C11" s="185" t="s">
        <v>133</v>
      </c>
      <c r="D11" s="176" t="s">
        <v>129</v>
      </c>
      <c r="E11" s="177">
        <v>21</v>
      </c>
      <c r="F11" s="178"/>
      <c r="G11" s="179">
        <f t="shared" si="0"/>
        <v>0</v>
      </c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124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22.5" outlineLevel="1">
      <c r="A12" s="174">
        <v>4</v>
      </c>
      <c r="B12" s="175" t="s">
        <v>134</v>
      </c>
      <c r="C12" s="185" t="s">
        <v>135</v>
      </c>
      <c r="D12" s="176" t="s">
        <v>119</v>
      </c>
      <c r="E12" s="177">
        <v>29.6</v>
      </c>
      <c r="F12" s="178"/>
      <c r="G12" s="179">
        <f t="shared" si="0"/>
        <v>0</v>
      </c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124</v>
      </c>
      <c r="AH12" s="148">
        <v>0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2.5" outlineLevel="1">
      <c r="A13" s="174">
        <v>5</v>
      </c>
      <c r="B13" s="175" t="s">
        <v>136</v>
      </c>
      <c r="C13" s="185" t="s">
        <v>137</v>
      </c>
      <c r="D13" s="176" t="s">
        <v>119</v>
      </c>
      <c r="E13" s="177">
        <v>14.2</v>
      </c>
      <c r="F13" s="178"/>
      <c r="G13" s="179">
        <f t="shared" si="0"/>
        <v>0</v>
      </c>
      <c r="H13" s="158"/>
      <c r="I13" s="157">
        <f aca="true" t="shared" si="1" ref="I13:I18">ROUND(E9*H13,2)</f>
        <v>0</v>
      </c>
      <c r="J13" s="158"/>
      <c r="K13" s="157">
        <f aca="true" t="shared" si="2" ref="K13:K18">ROUND(E9*J13,2)</f>
        <v>0</v>
      </c>
      <c r="L13" s="157">
        <v>21</v>
      </c>
      <c r="M13" s="157">
        <f aca="true" t="shared" si="3" ref="M13:M18">G9*(1+L13/100)</f>
        <v>0</v>
      </c>
      <c r="N13" s="157">
        <v>0.00869</v>
      </c>
      <c r="O13" s="157">
        <f aca="true" t="shared" si="4" ref="O13:O18">ROUND(E9*N13,2)</f>
        <v>0.1</v>
      </c>
      <c r="P13" s="157">
        <v>0</v>
      </c>
      <c r="Q13" s="157">
        <f aca="true" t="shared" si="5" ref="Q13:Q18">ROUND(E9*P13,2)</f>
        <v>0</v>
      </c>
      <c r="R13" s="157"/>
      <c r="S13" s="157" t="s">
        <v>120</v>
      </c>
      <c r="T13" s="157" t="s">
        <v>120</v>
      </c>
      <c r="U13" s="157">
        <v>0.703</v>
      </c>
      <c r="V13" s="157">
        <f aca="true" t="shared" si="6" ref="V13:V18">ROUND(E9*U13,2)</f>
        <v>8.44</v>
      </c>
      <c r="W13" s="157"/>
      <c r="X13" s="157" t="s">
        <v>121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122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12.75" outlineLevel="1">
      <c r="A14" s="174">
        <v>6</v>
      </c>
      <c r="B14" s="175" t="s">
        <v>138</v>
      </c>
      <c r="C14" s="185" t="s">
        <v>139</v>
      </c>
      <c r="D14" s="176" t="s">
        <v>119</v>
      </c>
      <c r="E14" s="177">
        <v>128</v>
      </c>
      <c r="F14" s="178"/>
      <c r="G14" s="179">
        <f t="shared" si="0"/>
        <v>0</v>
      </c>
      <c r="H14" s="158"/>
      <c r="I14" s="157">
        <f t="shared" si="1"/>
        <v>0</v>
      </c>
      <c r="J14" s="158"/>
      <c r="K14" s="157">
        <f t="shared" si="2"/>
        <v>0</v>
      </c>
      <c r="L14" s="157">
        <v>21</v>
      </c>
      <c r="M14" s="157">
        <f t="shared" si="3"/>
        <v>0</v>
      </c>
      <c r="N14" s="157">
        <v>0.0107</v>
      </c>
      <c r="O14" s="157">
        <f t="shared" si="4"/>
        <v>0.48</v>
      </c>
      <c r="P14" s="157">
        <v>0</v>
      </c>
      <c r="Q14" s="157">
        <f t="shared" si="5"/>
        <v>0</v>
      </c>
      <c r="R14" s="157"/>
      <c r="S14" s="157" t="s">
        <v>120</v>
      </c>
      <c r="T14" s="157" t="s">
        <v>120</v>
      </c>
      <c r="U14" s="157">
        <v>0.908</v>
      </c>
      <c r="V14" s="157">
        <f t="shared" si="6"/>
        <v>40.86</v>
      </c>
      <c r="W14" s="157"/>
      <c r="X14" s="157" t="s">
        <v>121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122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12.75" outlineLevel="1">
      <c r="A15" s="168">
        <v>7</v>
      </c>
      <c r="B15" s="169" t="s">
        <v>117</v>
      </c>
      <c r="C15" s="183" t="s">
        <v>118</v>
      </c>
      <c r="D15" s="170" t="s">
        <v>119</v>
      </c>
      <c r="E15" s="171">
        <v>159.4</v>
      </c>
      <c r="F15" s="172"/>
      <c r="G15" s="173">
        <f>ROUND(E15*F15,2)</f>
        <v>0</v>
      </c>
      <c r="H15" s="158"/>
      <c r="I15" s="157">
        <f t="shared" si="1"/>
        <v>0</v>
      </c>
      <c r="J15" s="158"/>
      <c r="K15" s="157">
        <f t="shared" si="2"/>
        <v>0</v>
      </c>
      <c r="L15" s="157">
        <v>21</v>
      </c>
      <c r="M15" s="157">
        <f t="shared" si="3"/>
        <v>0</v>
      </c>
      <c r="N15" s="157">
        <v>0.02478</v>
      </c>
      <c r="O15" s="157">
        <f t="shared" si="4"/>
        <v>0.52</v>
      </c>
      <c r="P15" s="157">
        <v>0</v>
      </c>
      <c r="Q15" s="157">
        <f t="shared" si="5"/>
        <v>0</v>
      </c>
      <c r="R15" s="157"/>
      <c r="S15" s="157" t="s">
        <v>120</v>
      </c>
      <c r="T15" s="157" t="s">
        <v>120</v>
      </c>
      <c r="U15" s="157">
        <v>0.547</v>
      </c>
      <c r="V15" s="157">
        <f t="shared" si="6"/>
        <v>11.49</v>
      </c>
      <c r="W15" s="157"/>
      <c r="X15" s="157" t="s">
        <v>121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122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ht="12.75" outlineLevel="1">
      <c r="A16" s="155"/>
      <c r="B16" s="156"/>
      <c r="C16" s="184" t="s">
        <v>123</v>
      </c>
      <c r="D16" s="159"/>
      <c r="E16" s="160">
        <v>7.2</v>
      </c>
      <c r="F16" s="157"/>
      <c r="G16" s="157"/>
      <c r="H16" s="158"/>
      <c r="I16" s="157">
        <f t="shared" si="1"/>
        <v>0</v>
      </c>
      <c r="J16" s="158"/>
      <c r="K16" s="157">
        <f t="shared" si="2"/>
        <v>0</v>
      </c>
      <c r="L16" s="157">
        <v>21</v>
      </c>
      <c r="M16" s="157">
        <f t="shared" si="3"/>
        <v>0</v>
      </c>
      <c r="N16" s="157">
        <v>0</v>
      </c>
      <c r="O16" s="157">
        <f t="shared" si="4"/>
        <v>0</v>
      </c>
      <c r="P16" s="157">
        <v>0</v>
      </c>
      <c r="Q16" s="157">
        <f t="shared" si="5"/>
        <v>0</v>
      </c>
      <c r="R16" s="157"/>
      <c r="S16" s="157" t="s">
        <v>120</v>
      </c>
      <c r="T16" s="157" t="s">
        <v>120</v>
      </c>
      <c r="U16" s="157">
        <v>1.763</v>
      </c>
      <c r="V16" s="157">
        <f t="shared" si="6"/>
        <v>52.18</v>
      </c>
      <c r="W16" s="157"/>
      <c r="X16" s="157" t="s">
        <v>121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122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2.75" outlineLevel="1">
      <c r="A17" s="155"/>
      <c r="B17" s="156"/>
      <c r="C17" s="184" t="s">
        <v>125</v>
      </c>
      <c r="D17" s="159"/>
      <c r="E17" s="160">
        <v>86.4</v>
      </c>
      <c r="F17" s="157"/>
      <c r="G17" s="157"/>
      <c r="H17" s="158"/>
      <c r="I17" s="157">
        <f t="shared" si="1"/>
        <v>0</v>
      </c>
      <c r="J17" s="158"/>
      <c r="K17" s="157">
        <f t="shared" si="2"/>
        <v>0</v>
      </c>
      <c r="L17" s="157">
        <v>21</v>
      </c>
      <c r="M17" s="157">
        <f t="shared" si="3"/>
        <v>0</v>
      </c>
      <c r="N17" s="157">
        <v>0</v>
      </c>
      <c r="O17" s="157">
        <f t="shared" si="4"/>
        <v>0</v>
      </c>
      <c r="P17" s="157">
        <v>0</v>
      </c>
      <c r="Q17" s="157">
        <f t="shared" si="5"/>
        <v>0</v>
      </c>
      <c r="R17" s="157"/>
      <c r="S17" s="157" t="s">
        <v>120</v>
      </c>
      <c r="T17" s="157" t="s">
        <v>120</v>
      </c>
      <c r="U17" s="157">
        <v>18.216</v>
      </c>
      <c r="V17" s="157">
        <f t="shared" si="6"/>
        <v>258.67</v>
      </c>
      <c r="W17" s="157"/>
      <c r="X17" s="157" t="s">
        <v>121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122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12.75" outlineLevel="1">
      <c r="A18" s="155"/>
      <c r="B18" s="156"/>
      <c r="C18" s="184" t="s">
        <v>126</v>
      </c>
      <c r="D18" s="159"/>
      <c r="E18" s="160">
        <v>65.8</v>
      </c>
      <c r="F18" s="157"/>
      <c r="G18" s="157"/>
      <c r="H18" s="158"/>
      <c r="I18" s="157">
        <f t="shared" si="1"/>
        <v>0</v>
      </c>
      <c r="J18" s="158"/>
      <c r="K18" s="157">
        <f t="shared" si="2"/>
        <v>0</v>
      </c>
      <c r="L18" s="157">
        <v>21</v>
      </c>
      <c r="M18" s="157">
        <f t="shared" si="3"/>
        <v>0</v>
      </c>
      <c r="N18" s="157">
        <v>0</v>
      </c>
      <c r="O18" s="157">
        <f t="shared" si="4"/>
        <v>0</v>
      </c>
      <c r="P18" s="157">
        <v>0</v>
      </c>
      <c r="Q18" s="157">
        <f t="shared" si="5"/>
        <v>0</v>
      </c>
      <c r="R18" s="157"/>
      <c r="S18" s="157" t="s">
        <v>120</v>
      </c>
      <c r="T18" s="157" t="s">
        <v>120</v>
      </c>
      <c r="U18" s="157">
        <v>4.618</v>
      </c>
      <c r="V18" s="157">
        <f t="shared" si="6"/>
        <v>591.1</v>
      </c>
      <c r="W18" s="157"/>
      <c r="X18" s="157" t="s">
        <v>121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122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ht="22.5" outlineLevel="1">
      <c r="A19" s="168">
        <v>8</v>
      </c>
      <c r="B19" s="169" t="s">
        <v>140</v>
      </c>
      <c r="C19" s="183" t="s">
        <v>141</v>
      </c>
      <c r="D19" s="170" t="s">
        <v>142</v>
      </c>
      <c r="E19" s="171">
        <v>202</v>
      </c>
      <c r="F19" s="172"/>
      <c r="G19" s="173">
        <f t="shared" si="0"/>
        <v>0</v>
      </c>
      <c r="H19" s="158"/>
      <c r="I19" s="157"/>
      <c r="J19" s="158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22.5" outlineLevel="1">
      <c r="A20" s="174">
        <v>9</v>
      </c>
      <c r="B20" s="175" t="s">
        <v>143</v>
      </c>
      <c r="C20" s="185" t="s">
        <v>144</v>
      </c>
      <c r="D20" s="176" t="s">
        <v>142</v>
      </c>
      <c r="E20" s="177">
        <v>202</v>
      </c>
      <c r="F20" s="178"/>
      <c r="G20" s="179">
        <f t="shared" si="0"/>
        <v>0</v>
      </c>
      <c r="H20" s="158"/>
      <c r="I20" s="157"/>
      <c r="J20" s="158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12.75" outlineLevel="1">
      <c r="A21" s="174">
        <v>10</v>
      </c>
      <c r="B21" s="175" t="s">
        <v>145</v>
      </c>
      <c r="C21" s="185" t="s">
        <v>146</v>
      </c>
      <c r="D21" s="176" t="s">
        <v>142</v>
      </c>
      <c r="E21" s="177">
        <v>202</v>
      </c>
      <c r="F21" s="178"/>
      <c r="G21" s="179">
        <f t="shared" si="0"/>
        <v>0</v>
      </c>
      <c r="H21" s="158"/>
      <c r="I21" s="157"/>
      <c r="J21" s="158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22.5" outlineLevel="1">
      <c r="A22" s="174">
        <v>11</v>
      </c>
      <c r="B22" s="175" t="s">
        <v>147</v>
      </c>
      <c r="C22" s="185" t="s">
        <v>148</v>
      </c>
      <c r="D22" s="176" t="s">
        <v>142</v>
      </c>
      <c r="E22" s="177">
        <v>202</v>
      </c>
      <c r="F22" s="178"/>
      <c r="G22" s="179">
        <f t="shared" si="0"/>
        <v>0</v>
      </c>
      <c r="H22" s="158"/>
      <c r="I22" s="157"/>
      <c r="J22" s="158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ht="22.5" outlineLevel="1">
      <c r="A23" s="168">
        <v>12</v>
      </c>
      <c r="B23" s="169" t="s">
        <v>149</v>
      </c>
      <c r="C23" s="183" t="s">
        <v>150</v>
      </c>
      <c r="D23" s="170" t="s">
        <v>119</v>
      </c>
      <c r="E23" s="171">
        <v>193.8</v>
      </c>
      <c r="F23" s="172"/>
      <c r="G23" s="173">
        <f t="shared" si="0"/>
        <v>0</v>
      </c>
      <c r="H23" s="158"/>
      <c r="I23" s="157">
        <f>ROUND(E19*H23,2)</f>
        <v>0</v>
      </c>
      <c r="J23" s="158"/>
      <c r="K23" s="157">
        <f>ROUND(E19*J23,2)</f>
        <v>0</v>
      </c>
      <c r="L23" s="157">
        <v>21</v>
      </c>
      <c r="M23" s="157">
        <f>G19*(1+L23/100)</f>
        <v>0</v>
      </c>
      <c r="N23" s="157">
        <v>0.00086</v>
      </c>
      <c r="O23" s="157">
        <f>ROUND(E19*N23,2)</f>
        <v>0.17</v>
      </c>
      <c r="P23" s="157">
        <v>0</v>
      </c>
      <c r="Q23" s="157">
        <f>ROUND(E19*P23,2)</f>
        <v>0</v>
      </c>
      <c r="R23" s="157"/>
      <c r="S23" s="157" t="s">
        <v>120</v>
      </c>
      <c r="T23" s="157" t="s">
        <v>120</v>
      </c>
      <c r="U23" s="157">
        <v>0.479</v>
      </c>
      <c r="V23" s="157">
        <f>ROUND(E19*U23,2)</f>
        <v>96.76</v>
      </c>
      <c r="W23" s="157"/>
      <c r="X23" s="157" t="s">
        <v>121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122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ht="12.75" outlineLevel="1">
      <c r="A24" s="155"/>
      <c r="B24" s="156"/>
      <c r="C24" s="184" t="s">
        <v>151</v>
      </c>
      <c r="D24" s="159"/>
      <c r="E24" s="160">
        <v>193.8</v>
      </c>
      <c r="F24" s="157"/>
      <c r="G24" s="157"/>
      <c r="H24" s="158"/>
      <c r="I24" s="157">
        <f>ROUND(E20*H24,2)</f>
        <v>0</v>
      </c>
      <c r="J24" s="158"/>
      <c r="K24" s="157">
        <f>ROUND(E20*J24,2)</f>
        <v>0</v>
      </c>
      <c r="L24" s="157">
        <v>21</v>
      </c>
      <c r="M24" s="157">
        <f>G20*(1+L24/100)</f>
        <v>0</v>
      </c>
      <c r="N24" s="157">
        <v>0</v>
      </c>
      <c r="O24" s="157">
        <f>ROUND(E20*N24,2)</f>
        <v>0</v>
      </c>
      <c r="P24" s="157">
        <v>0</v>
      </c>
      <c r="Q24" s="157">
        <f>ROUND(E20*P24,2)</f>
        <v>0</v>
      </c>
      <c r="R24" s="157"/>
      <c r="S24" s="157" t="s">
        <v>120</v>
      </c>
      <c r="T24" s="157" t="s">
        <v>120</v>
      </c>
      <c r="U24" s="157">
        <v>0.327</v>
      </c>
      <c r="V24" s="157">
        <f>ROUND(E20*U24,2)</f>
        <v>66.05</v>
      </c>
      <c r="W24" s="157"/>
      <c r="X24" s="157" t="s">
        <v>121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122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22.5" outlineLevel="1">
      <c r="A25" s="174">
        <v>13</v>
      </c>
      <c r="B25" s="175" t="s">
        <v>152</v>
      </c>
      <c r="C25" s="185" t="s">
        <v>153</v>
      </c>
      <c r="D25" s="176" t="s">
        <v>119</v>
      </c>
      <c r="E25" s="177">
        <v>14.2</v>
      </c>
      <c r="F25" s="178"/>
      <c r="G25" s="179">
        <f>ROUND(E25*F25,2)</f>
        <v>0</v>
      </c>
      <c r="H25" s="158"/>
      <c r="I25" s="157">
        <f>ROUND(E21*H25,2)</f>
        <v>0</v>
      </c>
      <c r="J25" s="158"/>
      <c r="K25" s="157">
        <f>ROUND(E21*J25,2)</f>
        <v>0</v>
      </c>
      <c r="L25" s="157">
        <v>21</v>
      </c>
      <c r="M25" s="157">
        <f>G21*(1+L25/100)</f>
        <v>0</v>
      </c>
      <c r="N25" s="157">
        <v>0.0008</v>
      </c>
      <c r="O25" s="157">
        <f>ROUND(E21*N25,2)</f>
        <v>0.16</v>
      </c>
      <c r="P25" s="157">
        <v>0</v>
      </c>
      <c r="Q25" s="157">
        <f>ROUND(E21*P25,2)</f>
        <v>0</v>
      </c>
      <c r="R25" s="157"/>
      <c r="S25" s="157" t="s">
        <v>120</v>
      </c>
      <c r="T25" s="157" t="s">
        <v>120</v>
      </c>
      <c r="U25" s="157">
        <v>0.283</v>
      </c>
      <c r="V25" s="157">
        <f>ROUND(E21*U25,2)</f>
        <v>57.17</v>
      </c>
      <c r="W25" s="157"/>
      <c r="X25" s="157" t="s">
        <v>121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122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ht="22.5" outlineLevel="1">
      <c r="A26" s="174">
        <v>14</v>
      </c>
      <c r="B26" s="175" t="s">
        <v>154</v>
      </c>
      <c r="C26" s="185" t="s">
        <v>155</v>
      </c>
      <c r="D26" s="176" t="s">
        <v>119</v>
      </c>
      <c r="E26" s="177">
        <v>287.4</v>
      </c>
      <c r="F26" s="178"/>
      <c r="G26" s="179">
        <f>ROUND(E26*F26,2)</f>
        <v>0</v>
      </c>
      <c r="H26" s="158"/>
      <c r="I26" s="157">
        <f>ROUND(E22*H26,2)</f>
        <v>0</v>
      </c>
      <c r="J26" s="158"/>
      <c r="K26" s="157">
        <f>ROUND(E22*J26,2)</f>
        <v>0</v>
      </c>
      <c r="L26" s="157">
        <v>21</v>
      </c>
      <c r="M26" s="157">
        <f>G22*(1+L26/100)</f>
        <v>0</v>
      </c>
      <c r="N26" s="157">
        <v>0</v>
      </c>
      <c r="O26" s="157">
        <f>ROUND(E22*N26,2)</f>
        <v>0</v>
      </c>
      <c r="P26" s="157">
        <v>0</v>
      </c>
      <c r="Q26" s="157">
        <f>ROUND(E22*P26,2)</f>
        <v>0</v>
      </c>
      <c r="R26" s="157"/>
      <c r="S26" s="157" t="s">
        <v>120</v>
      </c>
      <c r="T26" s="157" t="s">
        <v>120</v>
      </c>
      <c r="U26" s="157">
        <v>0.08</v>
      </c>
      <c r="V26" s="157">
        <f>ROUND(E22*U26,2)</f>
        <v>16.16</v>
      </c>
      <c r="W26" s="157"/>
      <c r="X26" s="157" t="s">
        <v>121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122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22.5" outlineLevel="1">
      <c r="A27" s="174">
        <v>15</v>
      </c>
      <c r="B27" s="175" t="s">
        <v>156</v>
      </c>
      <c r="C27" s="185" t="s">
        <v>157</v>
      </c>
      <c r="D27" s="176" t="s">
        <v>119</v>
      </c>
      <c r="E27" s="177">
        <v>14.2</v>
      </c>
      <c r="F27" s="178"/>
      <c r="G27" s="179">
        <f>ROUND(E27*F27,2)</f>
        <v>0</v>
      </c>
      <c r="H27" s="158"/>
      <c r="I27" s="157">
        <f>ROUND(E23*H27,2)</f>
        <v>0</v>
      </c>
      <c r="J27" s="158"/>
      <c r="K27" s="157">
        <f>ROUND(E23*J27,2)</f>
        <v>0</v>
      </c>
      <c r="L27" s="157">
        <v>21</v>
      </c>
      <c r="M27" s="157">
        <f>G23*(1+L27/100)</f>
        <v>0</v>
      </c>
      <c r="N27" s="157">
        <v>0</v>
      </c>
      <c r="O27" s="157">
        <f>ROUND(E23*N27,2)</f>
        <v>0</v>
      </c>
      <c r="P27" s="157">
        <v>0</v>
      </c>
      <c r="Q27" s="157">
        <f>ROUND(E23*P27,2)</f>
        <v>0</v>
      </c>
      <c r="R27" s="157"/>
      <c r="S27" s="157" t="s">
        <v>120</v>
      </c>
      <c r="T27" s="157" t="s">
        <v>120</v>
      </c>
      <c r="U27" s="157">
        <v>0.345</v>
      </c>
      <c r="V27" s="157">
        <f>ROUND(E23*U27,2)</f>
        <v>66.86</v>
      </c>
      <c r="W27" s="157"/>
      <c r="X27" s="157" t="s">
        <v>121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122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2.5" outlineLevel="1">
      <c r="A28" s="174">
        <v>16</v>
      </c>
      <c r="B28" s="175" t="s">
        <v>158</v>
      </c>
      <c r="C28" s="185" t="s">
        <v>159</v>
      </c>
      <c r="D28" s="176" t="s">
        <v>119</v>
      </c>
      <c r="E28" s="177">
        <v>287.4</v>
      </c>
      <c r="F28" s="178"/>
      <c r="G28" s="179">
        <f>ROUND(E28*F28,2)</f>
        <v>0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124</v>
      </c>
      <c r="AH28" s="148">
        <v>0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33.75" outlineLevel="1">
      <c r="A29" s="168">
        <v>17</v>
      </c>
      <c r="B29" s="169" t="s">
        <v>160</v>
      </c>
      <c r="C29" s="183" t="s">
        <v>161</v>
      </c>
      <c r="D29" s="170" t="s">
        <v>119</v>
      </c>
      <c r="E29" s="171">
        <v>574.8</v>
      </c>
      <c r="F29" s="172"/>
      <c r="G29" s="173">
        <f>ROUND(E29*F29,2)</f>
        <v>0</v>
      </c>
      <c r="H29" s="158"/>
      <c r="I29" s="157">
        <f>ROUND(E25*H29,2)</f>
        <v>0</v>
      </c>
      <c r="J29" s="158"/>
      <c r="K29" s="157">
        <f>ROUND(E25*J29,2)</f>
        <v>0</v>
      </c>
      <c r="L29" s="157">
        <v>21</v>
      </c>
      <c r="M29" s="157">
        <f>G25*(1+L29/100)</f>
        <v>0</v>
      </c>
      <c r="N29" s="157">
        <v>0</v>
      </c>
      <c r="O29" s="157">
        <f>ROUND(E25*N29,2)</f>
        <v>0</v>
      </c>
      <c r="P29" s="157">
        <v>0</v>
      </c>
      <c r="Q29" s="157">
        <f>ROUND(E25*P29,2)</f>
        <v>0</v>
      </c>
      <c r="R29" s="157"/>
      <c r="S29" s="157" t="s">
        <v>120</v>
      </c>
      <c r="T29" s="157" t="s">
        <v>120</v>
      </c>
      <c r="U29" s="157">
        <v>0.484</v>
      </c>
      <c r="V29" s="157">
        <f>ROUND(E25*U29,2)</f>
        <v>6.87</v>
      </c>
      <c r="W29" s="157"/>
      <c r="X29" s="157" t="s">
        <v>121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122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12.75" outlineLevel="1">
      <c r="A30" s="155"/>
      <c r="B30" s="156"/>
      <c r="C30" s="184" t="s">
        <v>162</v>
      </c>
      <c r="D30" s="159"/>
      <c r="E30" s="160">
        <v>574.8</v>
      </c>
      <c r="F30" s="157"/>
      <c r="G30" s="157"/>
      <c r="H30" s="158"/>
      <c r="I30" s="157">
        <f>ROUND(E26*H30,2)</f>
        <v>0</v>
      </c>
      <c r="J30" s="158"/>
      <c r="K30" s="157">
        <f>ROUND(E26*J30,2)</f>
        <v>0</v>
      </c>
      <c r="L30" s="157">
        <v>21</v>
      </c>
      <c r="M30" s="157">
        <f>G26*(1+L30/100)</f>
        <v>0</v>
      </c>
      <c r="N30" s="157">
        <v>0</v>
      </c>
      <c r="O30" s="157">
        <f>ROUND(E26*N30,2)</f>
        <v>0</v>
      </c>
      <c r="P30" s="157">
        <v>0</v>
      </c>
      <c r="Q30" s="157">
        <f>ROUND(E26*P30,2)</f>
        <v>0</v>
      </c>
      <c r="R30" s="157"/>
      <c r="S30" s="157" t="s">
        <v>120</v>
      </c>
      <c r="T30" s="157" t="s">
        <v>120</v>
      </c>
      <c r="U30" s="157">
        <v>0.074</v>
      </c>
      <c r="V30" s="157">
        <f>ROUND(E26*U30,2)</f>
        <v>21.27</v>
      </c>
      <c r="W30" s="157"/>
      <c r="X30" s="157" t="s">
        <v>121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122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ht="22.5" outlineLevel="1">
      <c r="A31" s="174">
        <v>18</v>
      </c>
      <c r="B31" s="175" t="s">
        <v>163</v>
      </c>
      <c r="C31" s="185" t="s">
        <v>164</v>
      </c>
      <c r="D31" s="176" t="s">
        <v>119</v>
      </c>
      <c r="E31" s="177">
        <v>14.2</v>
      </c>
      <c r="F31" s="178"/>
      <c r="G31" s="179">
        <f>ROUND(E31*F31,2)</f>
        <v>0</v>
      </c>
      <c r="H31" s="158"/>
      <c r="I31" s="157">
        <f>ROUND(E27*H31,2)</f>
        <v>0</v>
      </c>
      <c r="J31" s="158"/>
      <c r="K31" s="157">
        <f>ROUND(E27*J31,2)</f>
        <v>0</v>
      </c>
      <c r="L31" s="157">
        <v>21</v>
      </c>
      <c r="M31" s="157">
        <f>G27*(1+L31/100)</f>
        <v>0</v>
      </c>
      <c r="N31" s="157">
        <v>0</v>
      </c>
      <c r="O31" s="157">
        <f>ROUND(E27*N31,2)</f>
        <v>0</v>
      </c>
      <c r="P31" s="157">
        <v>0</v>
      </c>
      <c r="Q31" s="157">
        <f>ROUND(E27*P31,2)</f>
        <v>0</v>
      </c>
      <c r="R31" s="157"/>
      <c r="S31" s="157" t="s">
        <v>120</v>
      </c>
      <c r="T31" s="157" t="s">
        <v>120</v>
      </c>
      <c r="U31" s="157">
        <v>0.094</v>
      </c>
      <c r="V31" s="157">
        <f>ROUND(E27*U31,2)</f>
        <v>1.33</v>
      </c>
      <c r="W31" s="157"/>
      <c r="X31" s="157" t="s">
        <v>121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122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33.75" outlineLevel="1">
      <c r="A32" s="174">
        <v>19</v>
      </c>
      <c r="B32" s="175" t="s">
        <v>165</v>
      </c>
      <c r="C32" s="185" t="s">
        <v>166</v>
      </c>
      <c r="D32" s="176" t="s">
        <v>119</v>
      </c>
      <c r="E32" s="177">
        <v>28.4</v>
      </c>
      <c r="F32" s="178"/>
      <c r="G32" s="179">
        <f>ROUND(E32*F32,2)</f>
        <v>0</v>
      </c>
      <c r="H32" s="158"/>
      <c r="I32" s="157">
        <f>ROUND(E28*H32,2)</f>
        <v>0</v>
      </c>
      <c r="J32" s="158"/>
      <c r="K32" s="157">
        <f>ROUND(E28*J32,2)</f>
        <v>0</v>
      </c>
      <c r="L32" s="157">
        <v>21</v>
      </c>
      <c r="M32" s="157">
        <f>G28*(1+L32/100)</f>
        <v>0</v>
      </c>
      <c r="N32" s="157">
        <v>0</v>
      </c>
      <c r="O32" s="157">
        <f>ROUND(E28*N32,2)</f>
        <v>0</v>
      </c>
      <c r="P32" s="157">
        <v>0</v>
      </c>
      <c r="Q32" s="157">
        <f>ROUND(E28*P32,2)</f>
        <v>0</v>
      </c>
      <c r="R32" s="157"/>
      <c r="S32" s="157" t="s">
        <v>120</v>
      </c>
      <c r="T32" s="157" t="s">
        <v>120</v>
      </c>
      <c r="U32" s="157">
        <v>0.011</v>
      </c>
      <c r="V32" s="157">
        <f>ROUND(E28*U32,2)</f>
        <v>3.16</v>
      </c>
      <c r="W32" s="157"/>
      <c r="X32" s="157" t="s">
        <v>121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122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2.75" outlineLevel="1">
      <c r="A33" s="168">
        <v>20</v>
      </c>
      <c r="B33" s="169" t="s">
        <v>167</v>
      </c>
      <c r="C33" s="183" t="s">
        <v>168</v>
      </c>
      <c r="D33" s="170" t="s">
        <v>119</v>
      </c>
      <c r="E33" s="171">
        <v>287.4</v>
      </c>
      <c r="F33" s="172"/>
      <c r="G33" s="173">
        <f>ROUND(E33*F33,2)</f>
        <v>0</v>
      </c>
      <c r="H33" s="158"/>
      <c r="I33" s="157">
        <f>ROUND(E29*H33,2)</f>
        <v>0</v>
      </c>
      <c r="J33" s="158"/>
      <c r="K33" s="157">
        <f>ROUND(E29*J33,2)</f>
        <v>0</v>
      </c>
      <c r="L33" s="157">
        <v>21</v>
      </c>
      <c r="M33" s="157">
        <f>G29*(1+L33/100)</f>
        <v>0</v>
      </c>
      <c r="N33" s="157">
        <v>0</v>
      </c>
      <c r="O33" s="157">
        <f>ROUND(E29*N33,2)</f>
        <v>0</v>
      </c>
      <c r="P33" s="157">
        <v>0</v>
      </c>
      <c r="Q33" s="157">
        <f>ROUND(E29*P33,2)</f>
        <v>0</v>
      </c>
      <c r="R33" s="157"/>
      <c r="S33" s="157" t="s">
        <v>120</v>
      </c>
      <c r="T33" s="157" t="s">
        <v>120</v>
      </c>
      <c r="U33" s="157">
        <v>0</v>
      </c>
      <c r="V33" s="157">
        <f>ROUND(E29*U33,2)</f>
        <v>0</v>
      </c>
      <c r="W33" s="157"/>
      <c r="X33" s="157" t="s">
        <v>121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122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ht="12.75" outlineLevel="1">
      <c r="A34" s="155"/>
      <c r="B34" s="156"/>
      <c r="C34" s="184" t="s">
        <v>169</v>
      </c>
      <c r="D34" s="159"/>
      <c r="E34" s="160">
        <v>287.4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124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ht="12.75" outlineLevel="1">
      <c r="A35" s="174">
        <v>21</v>
      </c>
      <c r="B35" s="175" t="s">
        <v>170</v>
      </c>
      <c r="C35" s="185" t="s">
        <v>171</v>
      </c>
      <c r="D35" s="176" t="s">
        <v>119</v>
      </c>
      <c r="E35" s="177">
        <v>14.2</v>
      </c>
      <c r="F35" s="178"/>
      <c r="G35" s="179">
        <f aca="true" t="shared" si="7" ref="G35:G42">ROUND(E35*F35,2)</f>
        <v>0</v>
      </c>
      <c r="H35" s="158"/>
      <c r="I35" s="157">
        <f>ROUND(E31*H35,2)</f>
        <v>0</v>
      </c>
      <c r="J35" s="158"/>
      <c r="K35" s="157">
        <f>ROUND(E31*J35,2)</f>
        <v>0</v>
      </c>
      <c r="L35" s="157">
        <v>21</v>
      </c>
      <c r="M35" s="157">
        <f>G31*(1+L35/100)</f>
        <v>0</v>
      </c>
      <c r="N35" s="157">
        <v>0</v>
      </c>
      <c r="O35" s="157">
        <f>ROUND(E31*N35,2)</f>
        <v>0</v>
      </c>
      <c r="P35" s="157">
        <v>0</v>
      </c>
      <c r="Q35" s="157">
        <f>ROUND(E31*P35,2)</f>
        <v>0</v>
      </c>
      <c r="R35" s="157"/>
      <c r="S35" s="157" t="s">
        <v>120</v>
      </c>
      <c r="T35" s="157" t="s">
        <v>120</v>
      </c>
      <c r="U35" s="157">
        <v>0.012</v>
      </c>
      <c r="V35" s="157">
        <f>ROUND(E31*U35,2)</f>
        <v>0.17</v>
      </c>
      <c r="W35" s="157"/>
      <c r="X35" s="157" t="s">
        <v>121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122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ht="12.75" outlineLevel="1">
      <c r="A36" s="174">
        <v>22</v>
      </c>
      <c r="B36" s="175" t="s">
        <v>172</v>
      </c>
      <c r="C36" s="185" t="s">
        <v>173</v>
      </c>
      <c r="D36" s="176" t="s">
        <v>119</v>
      </c>
      <c r="E36" s="177">
        <v>41.2</v>
      </c>
      <c r="F36" s="178"/>
      <c r="G36" s="179">
        <f t="shared" si="7"/>
        <v>0</v>
      </c>
      <c r="H36" s="158"/>
      <c r="I36" s="157">
        <f>ROUND(E32*H36,2)</f>
        <v>0</v>
      </c>
      <c r="J36" s="158"/>
      <c r="K36" s="157">
        <f>ROUND(E32*J36,2)</f>
        <v>0</v>
      </c>
      <c r="L36" s="157">
        <v>21</v>
      </c>
      <c r="M36" s="157">
        <f>G32*(1+L36/100)</f>
        <v>0</v>
      </c>
      <c r="N36" s="157">
        <v>0</v>
      </c>
      <c r="O36" s="157">
        <f>ROUND(E32*N36,2)</f>
        <v>0</v>
      </c>
      <c r="P36" s="157">
        <v>0</v>
      </c>
      <c r="Q36" s="157">
        <f>ROUND(E32*P36,2)</f>
        <v>0</v>
      </c>
      <c r="R36" s="157"/>
      <c r="S36" s="157" t="s">
        <v>120</v>
      </c>
      <c r="T36" s="157" t="s">
        <v>120</v>
      </c>
      <c r="U36" s="157">
        <v>0</v>
      </c>
      <c r="V36" s="157">
        <f>ROUND(E32*U36,2)</f>
        <v>0</v>
      </c>
      <c r="W36" s="157"/>
      <c r="X36" s="157" t="s">
        <v>121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122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>
      <c r="A37" s="174">
        <v>23</v>
      </c>
      <c r="B37" s="175" t="s">
        <v>174</v>
      </c>
      <c r="C37" s="185" t="s">
        <v>175</v>
      </c>
      <c r="D37" s="176" t="s">
        <v>119</v>
      </c>
      <c r="E37" s="177">
        <v>1.8</v>
      </c>
      <c r="F37" s="178"/>
      <c r="G37" s="179">
        <f t="shared" si="7"/>
        <v>0</v>
      </c>
      <c r="H37" s="158"/>
      <c r="I37" s="157">
        <f>ROUND(E33*H37,2)</f>
        <v>0</v>
      </c>
      <c r="J37" s="158"/>
      <c r="K37" s="157">
        <f>ROUND(E33*J37,2)</f>
        <v>0</v>
      </c>
      <c r="L37" s="157">
        <v>21</v>
      </c>
      <c r="M37" s="157">
        <f>G33*(1+L37/100)</f>
        <v>0</v>
      </c>
      <c r="N37" s="157">
        <v>0</v>
      </c>
      <c r="O37" s="157">
        <f>ROUND(E33*N37,2)</f>
        <v>0</v>
      </c>
      <c r="P37" s="157">
        <v>0</v>
      </c>
      <c r="Q37" s="157">
        <f>ROUND(E33*P37,2)</f>
        <v>0</v>
      </c>
      <c r="R37" s="157"/>
      <c r="S37" s="157" t="s">
        <v>120</v>
      </c>
      <c r="T37" s="157" t="s">
        <v>120</v>
      </c>
      <c r="U37" s="157">
        <v>0.652</v>
      </c>
      <c r="V37" s="157">
        <f>ROUND(E33*U37,2)</f>
        <v>187.38</v>
      </c>
      <c r="W37" s="157"/>
      <c r="X37" s="157" t="s">
        <v>121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122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ht="12.75" outlineLevel="1">
      <c r="A38" s="174">
        <v>24</v>
      </c>
      <c r="B38" s="175" t="s">
        <v>176</v>
      </c>
      <c r="C38" s="185" t="s">
        <v>177</v>
      </c>
      <c r="D38" s="176" t="s">
        <v>119</v>
      </c>
      <c r="E38" s="177">
        <v>13.6</v>
      </c>
      <c r="F38" s="178"/>
      <c r="G38" s="179">
        <f t="shared" si="7"/>
        <v>0</v>
      </c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124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ht="12.75" outlineLevel="1">
      <c r="A39" s="174">
        <v>25</v>
      </c>
      <c r="B39" s="175" t="s">
        <v>178</v>
      </c>
      <c r="C39" s="185" t="s">
        <v>179</v>
      </c>
      <c r="D39" s="176" t="s">
        <v>142</v>
      </c>
      <c r="E39" s="177">
        <v>312</v>
      </c>
      <c r="F39" s="178"/>
      <c r="G39" s="179">
        <f t="shared" si="7"/>
        <v>0</v>
      </c>
      <c r="H39" s="158"/>
      <c r="I39" s="157">
        <f aca="true" t="shared" si="8" ref="I39:I46">ROUND(E35*H39,2)</f>
        <v>0</v>
      </c>
      <c r="J39" s="158"/>
      <c r="K39" s="157">
        <f aca="true" t="shared" si="9" ref="K39:K46">ROUND(E35*J39,2)</f>
        <v>0</v>
      </c>
      <c r="L39" s="157">
        <v>21</v>
      </c>
      <c r="M39" s="157">
        <f aca="true" t="shared" si="10" ref="M39:M46">G35*(1+L39/100)</f>
        <v>0</v>
      </c>
      <c r="N39" s="157">
        <v>0</v>
      </c>
      <c r="O39" s="157">
        <f aca="true" t="shared" si="11" ref="O39:O46">ROUND(E35*N39,2)</f>
        <v>0</v>
      </c>
      <c r="P39" s="157">
        <v>0</v>
      </c>
      <c r="Q39" s="157">
        <f aca="true" t="shared" si="12" ref="Q39:Q46">ROUND(E35*P39,2)</f>
        <v>0</v>
      </c>
      <c r="R39" s="157"/>
      <c r="S39" s="157" t="s">
        <v>120</v>
      </c>
      <c r="T39" s="157" t="s">
        <v>120</v>
      </c>
      <c r="U39" s="157">
        <v>0.89</v>
      </c>
      <c r="V39" s="157">
        <f aca="true" t="shared" si="13" ref="V39:V46">ROUND(E35*U39,2)</f>
        <v>12.64</v>
      </c>
      <c r="W39" s="157"/>
      <c r="X39" s="157" t="s">
        <v>121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122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ht="12.75" outlineLevel="1">
      <c r="A40" s="174">
        <v>26</v>
      </c>
      <c r="B40" s="175" t="s">
        <v>180</v>
      </c>
      <c r="C40" s="185" t="s">
        <v>181</v>
      </c>
      <c r="D40" s="176" t="s">
        <v>119</v>
      </c>
      <c r="E40" s="177">
        <v>287.4</v>
      </c>
      <c r="F40" s="178"/>
      <c r="G40" s="179">
        <f t="shared" si="7"/>
        <v>0</v>
      </c>
      <c r="H40" s="158"/>
      <c r="I40" s="157">
        <f t="shared" si="8"/>
        <v>0</v>
      </c>
      <c r="J40" s="158"/>
      <c r="K40" s="157">
        <f t="shared" si="9"/>
        <v>0</v>
      </c>
      <c r="L40" s="157">
        <v>21</v>
      </c>
      <c r="M40" s="157">
        <f t="shared" si="10"/>
        <v>0</v>
      </c>
      <c r="N40" s="157">
        <v>0</v>
      </c>
      <c r="O40" s="157">
        <f t="shared" si="11"/>
        <v>0</v>
      </c>
      <c r="P40" s="157">
        <v>0</v>
      </c>
      <c r="Q40" s="157">
        <f t="shared" si="12"/>
        <v>0</v>
      </c>
      <c r="R40" s="157"/>
      <c r="S40" s="157" t="s">
        <v>120</v>
      </c>
      <c r="T40" s="157" t="s">
        <v>120</v>
      </c>
      <c r="U40" s="157">
        <v>1.15</v>
      </c>
      <c r="V40" s="157">
        <f t="shared" si="13"/>
        <v>47.38</v>
      </c>
      <c r="W40" s="157"/>
      <c r="X40" s="157" t="s">
        <v>121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122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12.75" outlineLevel="1">
      <c r="A41" s="174">
        <v>27</v>
      </c>
      <c r="B41" s="175" t="s">
        <v>182</v>
      </c>
      <c r="C41" s="185" t="s">
        <v>183</v>
      </c>
      <c r="D41" s="176" t="s">
        <v>184</v>
      </c>
      <c r="E41" s="177">
        <v>28.4</v>
      </c>
      <c r="F41" s="178"/>
      <c r="G41" s="179">
        <f t="shared" si="7"/>
        <v>0</v>
      </c>
      <c r="H41" s="158"/>
      <c r="I41" s="157">
        <f t="shared" si="8"/>
        <v>0</v>
      </c>
      <c r="J41" s="158"/>
      <c r="K41" s="157">
        <f t="shared" si="9"/>
        <v>0</v>
      </c>
      <c r="L41" s="157">
        <v>21</v>
      </c>
      <c r="M41" s="157">
        <f t="shared" si="10"/>
        <v>0</v>
      </c>
      <c r="N41" s="157">
        <v>0</v>
      </c>
      <c r="O41" s="157">
        <f t="shared" si="11"/>
        <v>0</v>
      </c>
      <c r="P41" s="157">
        <v>0</v>
      </c>
      <c r="Q41" s="157">
        <f t="shared" si="12"/>
        <v>0</v>
      </c>
      <c r="R41" s="157"/>
      <c r="S41" s="157" t="s">
        <v>120</v>
      </c>
      <c r="T41" s="157" t="s">
        <v>120</v>
      </c>
      <c r="U41" s="157">
        <v>2.195</v>
      </c>
      <c r="V41" s="157">
        <f t="shared" si="13"/>
        <v>3.95</v>
      </c>
      <c r="W41" s="157"/>
      <c r="X41" s="157" t="s">
        <v>121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122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12.75" outlineLevel="1">
      <c r="A42" s="174">
        <v>28</v>
      </c>
      <c r="B42" s="175" t="s">
        <v>185</v>
      </c>
      <c r="C42" s="185" t="s">
        <v>186</v>
      </c>
      <c r="D42" s="176" t="s">
        <v>184</v>
      </c>
      <c r="E42" s="177">
        <v>131.6</v>
      </c>
      <c r="F42" s="178"/>
      <c r="G42" s="179">
        <f t="shared" si="7"/>
        <v>0</v>
      </c>
      <c r="H42" s="158"/>
      <c r="I42" s="157">
        <f t="shared" si="8"/>
        <v>0</v>
      </c>
      <c r="J42" s="158"/>
      <c r="K42" s="157">
        <f t="shared" si="9"/>
        <v>0</v>
      </c>
      <c r="L42" s="157">
        <v>21</v>
      </c>
      <c r="M42" s="157">
        <f t="shared" si="10"/>
        <v>0</v>
      </c>
      <c r="N42" s="157">
        <v>0</v>
      </c>
      <c r="O42" s="157">
        <f t="shared" si="11"/>
        <v>0</v>
      </c>
      <c r="P42" s="157">
        <v>0</v>
      </c>
      <c r="Q42" s="157">
        <f t="shared" si="12"/>
        <v>0</v>
      </c>
      <c r="R42" s="157"/>
      <c r="S42" s="157" t="s">
        <v>120</v>
      </c>
      <c r="T42" s="157" t="s">
        <v>120</v>
      </c>
      <c r="U42" s="157">
        <v>1.587</v>
      </c>
      <c r="V42" s="157">
        <f t="shared" si="13"/>
        <v>21.58</v>
      </c>
      <c r="W42" s="157"/>
      <c r="X42" s="157" t="s">
        <v>121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122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12.75" outlineLevel="1">
      <c r="A43" s="162" t="s">
        <v>115</v>
      </c>
      <c r="B43" s="163" t="s">
        <v>58</v>
      </c>
      <c r="C43" s="182" t="s">
        <v>59</v>
      </c>
      <c r="D43" s="164"/>
      <c r="E43" s="165"/>
      <c r="F43" s="166"/>
      <c r="G43" s="167">
        <f>SUMIF(AG48:AG55,"&lt;&gt;NOR",G44:G51)</f>
        <v>0</v>
      </c>
      <c r="H43" s="158"/>
      <c r="I43" s="157">
        <f t="shared" si="8"/>
        <v>0</v>
      </c>
      <c r="J43" s="158"/>
      <c r="K43" s="157">
        <f t="shared" si="9"/>
        <v>0</v>
      </c>
      <c r="L43" s="157">
        <v>21</v>
      </c>
      <c r="M43" s="157">
        <f t="shared" si="10"/>
        <v>0</v>
      </c>
      <c r="N43" s="157">
        <v>0</v>
      </c>
      <c r="O43" s="157">
        <f t="shared" si="11"/>
        <v>0</v>
      </c>
      <c r="P43" s="157">
        <v>0</v>
      </c>
      <c r="Q43" s="157">
        <f t="shared" si="12"/>
        <v>0</v>
      </c>
      <c r="R43" s="157"/>
      <c r="S43" s="157" t="s">
        <v>120</v>
      </c>
      <c r="T43" s="157" t="s">
        <v>120</v>
      </c>
      <c r="U43" s="157">
        <v>0.096</v>
      </c>
      <c r="V43" s="157">
        <f t="shared" si="13"/>
        <v>29.95</v>
      </c>
      <c r="W43" s="157"/>
      <c r="X43" s="157" t="s">
        <v>121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122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ht="12.75" outlineLevel="1">
      <c r="A44" s="174">
        <v>29</v>
      </c>
      <c r="B44" s="175" t="s">
        <v>190</v>
      </c>
      <c r="C44" s="185" t="s">
        <v>191</v>
      </c>
      <c r="D44" s="176" t="s">
        <v>119</v>
      </c>
      <c r="E44" s="177">
        <v>133.2</v>
      </c>
      <c r="F44" s="178"/>
      <c r="G44" s="179">
        <f>ROUND(E44*F44,2)</f>
        <v>0</v>
      </c>
      <c r="H44" s="158"/>
      <c r="I44" s="157">
        <f t="shared" si="8"/>
        <v>0</v>
      </c>
      <c r="J44" s="158"/>
      <c r="K44" s="157">
        <f t="shared" si="9"/>
        <v>0</v>
      </c>
      <c r="L44" s="157">
        <v>21</v>
      </c>
      <c r="M44" s="157">
        <f t="shared" si="10"/>
        <v>0</v>
      </c>
      <c r="N44" s="157">
        <v>0</v>
      </c>
      <c r="O44" s="157">
        <f t="shared" si="11"/>
        <v>0</v>
      </c>
      <c r="P44" s="157">
        <v>0</v>
      </c>
      <c r="Q44" s="157">
        <f t="shared" si="12"/>
        <v>0</v>
      </c>
      <c r="R44" s="157"/>
      <c r="S44" s="157" t="s">
        <v>120</v>
      </c>
      <c r="T44" s="157" t="s">
        <v>120</v>
      </c>
      <c r="U44" s="157">
        <v>0</v>
      </c>
      <c r="V44" s="157">
        <f t="shared" si="13"/>
        <v>0</v>
      </c>
      <c r="W44" s="157"/>
      <c r="X44" s="157" t="s">
        <v>121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122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ht="12.75" outlineLevel="1">
      <c r="A45" s="168">
        <v>30</v>
      </c>
      <c r="B45" s="169" t="s">
        <v>192</v>
      </c>
      <c r="C45" s="183" t="s">
        <v>193</v>
      </c>
      <c r="D45" s="170" t="s">
        <v>119</v>
      </c>
      <c r="E45" s="171">
        <v>5.2</v>
      </c>
      <c r="F45" s="172"/>
      <c r="G45" s="173">
        <f>ROUND(E45*F45,2)</f>
        <v>0</v>
      </c>
      <c r="H45" s="158"/>
      <c r="I45" s="157">
        <f t="shared" si="8"/>
        <v>0</v>
      </c>
      <c r="J45" s="158"/>
      <c r="K45" s="157">
        <f t="shared" si="9"/>
        <v>0</v>
      </c>
      <c r="L45" s="157">
        <v>21</v>
      </c>
      <c r="M45" s="157">
        <f t="shared" si="10"/>
        <v>0</v>
      </c>
      <c r="N45" s="157">
        <v>0</v>
      </c>
      <c r="O45" s="157">
        <f t="shared" si="11"/>
        <v>0</v>
      </c>
      <c r="P45" s="157">
        <v>0</v>
      </c>
      <c r="Q45" s="157">
        <f t="shared" si="12"/>
        <v>0</v>
      </c>
      <c r="R45" s="157"/>
      <c r="S45" s="157" t="s">
        <v>120</v>
      </c>
      <c r="T45" s="157" t="s">
        <v>120</v>
      </c>
      <c r="U45" s="157">
        <v>0</v>
      </c>
      <c r="V45" s="157">
        <f t="shared" si="13"/>
        <v>0</v>
      </c>
      <c r="W45" s="157"/>
      <c r="X45" s="157" t="s">
        <v>121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122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12.75" outlineLevel="1">
      <c r="A46" s="155"/>
      <c r="B46" s="156"/>
      <c r="C46" s="184" t="s">
        <v>195</v>
      </c>
      <c r="D46" s="159"/>
      <c r="E46" s="160">
        <v>5.2</v>
      </c>
      <c r="F46" s="157"/>
      <c r="G46" s="157"/>
      <c r="H46" s="158"/>
      <c r="I46" s="157">
        <f t="shared" si="8"/>
        <v>0</v>
      </c>
      <c r="J46" s="158"/>
      <c r="K46" s="157">
        <f t="shared" si="9"/>
        <v>0</v>
      </c>
      <c r="L46" s="157">
        <v>21</v>
      </c>
      <c r="M46" s="157">
        <f t="shared" si="10"/>
        <v>0</v>
      </c>
      <c r="N46" s="157">
        <v>1</v>
      </c>
      <c r="O46" s="157">
        <f t="shared" si="11"/>
        <v>131.6</v>
      </c>
      <c r="P46" s="157">
        <v>0</v>
      </c>
      <c r="Q46" s="157">
        <f t="shared" si="12"/>
        <v>0</v>
      </c>
      <c r="R46" s="157" t="s">
        <v>187</v>
      </c>
      <c r="S46" s="157" t="s">
        <v>120</v>
      </c>
      <c r="T46" s="157" t="s">
        <v>120</v>
      </c>
      <c r="U46" s="157">
        <v>0</v>
      </c>
      <c r="V46" s="157">
        <f t="shared" si="13"/>
        <v>0</v>
      </c>
      <c r="W46" s="157"/>
      <c r="X46" s="157" t="s">
        <v>188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189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33" ht="12.75">
      <c r="A47" s="168">
        <v>31</v>
      </c>
      <c r="B47" s="169" t="s">
        <v>196</v>
      </c>
      <c r="C47" s="183" t="s">
        <v>197</v>
      </c>
      <c r="D47" s="170" t="s">
        <v>119</v>
      </c>
      <c r="E47" s="171">
        <v>3.4</v>
      </c>
      <c r="F47" s="172"/>
      <c r="G47" s="173">
        <f>ROUND(E47*F47,2)</f>
        <v>0</v>
      </c>
      <c r="H47" s="161"/>
      <c r="I47" s="161">
        <f>SUM(I48:I55)</f>
        <v>0</v>
      </c>
      <c r="J47" s="161"/>
      <c r="K47" s="161">
        <f>SUM(K48:K55)</f>
        <v>0</v>
      </c>
      <c r="L47" s="161"/>
      <c r="M47" s="161">
        <f>SUM(M48:M55)</f>
        <v>0</v>
      </c>
      <c r="N47" s="161"/>
      <c r="O47" s="161">
        <f>SUM(O48:O55)</f>
        <v>307.46999999999997</v>
      </c>
      <c r="P47" s="161"/>
      <c r="Q47" s="161">
        <f>SUM(Q48:Q55)</f>
        <v>0</v>
      </c>
      <c r="R47" s="161"/>
      <c r="S47" s="161"/>
      <c r="T47" s="161"/>
      <c r="U47" s="161"/>
      <c r="V47" s="161">
        <f>SUM(V48:V55)</f>
        <v>156.77</v>
      </c>
      <c r="W47" s="161"/>
      <c r="X47" s="161"/>
      <c r="AG47" t="s">
        <v>116</v>
      </c>
    </row>
    <row r="48" spans="1:60" ht="12.75" outlineLevel="1">
      <c r="A48" s="155"/>
      <c r="B48" s="156"/>
      <c r="C48" s="267" t="s">
        <v>198</v>
      </c>
      <c r="D48" s="268"/>
      <c r="E48" s="268"/>
      <c r="F48" s="268"/>
      <c r="G48" s="268"/>
      <c r="H48" s="158"/>
      <c r="I48" s="157">
        <f>ROUND(E44*H48,2)</f>
        <v>0</v>
      </c>
      <c r="J48" s="158"/>
      <c r="K48" s="157">
        <f>ROUND(E44*J48,2)</f>
        <v>0</v>
      </c>
      <c r="L48" s="157">
        <v>21</v>
      </c>
      <c r="M48" s="157">
        <f>G44*(1+L48/100)</f>
        <v>0</v>
      </c>
      <c r="N48" s="157">
        <v>2.16</v>
      </c>
      <c r="O48" s="157">
        <f>ROUND(E44*N48,2)</f>
        <v>287.71</v>
      </c>
      <c r="P48" s="157">
        <v>0</v>
      </c>
      <c r="Q48" s="157">
        <f>ROUND(E44*P48,2)</f>
        <v>0</v>
      </c>
      <c r="R48" s="157"/>
      <c r="S48" s="157" t="s">
        <v>120</v>
      </c>
      <c r="T48" s="157" t="s">
        <v>120</v>
      </c>
      <c r="U48" s="157">
        <v>1.085</v>
      </c>
      <c r="V48" s="157">
        <f>ROUND(E44*U48,2)</f>
        <v>144.52</v>
      </c>
      <c r="W48" s="157"/>
      <c r="X48" s="157" t="s">
        <v>121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122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2.75" outlineLevel="1">
      <c r="A49" s="168">
        <v>32</v>
      </c>
      <c r="B49" s="169" t="s">
        <v>200</v>
      </c>
      <c r="C49" s="183" t="s">
        <v>201</v>
      </c>
      <c r="D49" s="170" t="s">
        <v>142</v>
      </c>
      <c r="E49" s="171">
        <v>9.2</v>
      </c>
      <c r="F49" s="172"/>
      <c r="G49" s="173">
        <f>ROUND(E49*F49,2)</f>
        <v>0</v>
      </c>
      <c r="H49" s="158"/>
      <c r="I49" s="157">
        <f>ROUND(E45*H49,2)</f>
        <v>0</v>
      </c>
      <c r="J49" s="158"/>
      <c r="K49" s="157">
        <f>ROUND(E45*J49,2)</f>
        <v>0</v>
      </c>
      <c r="L49" s="157">
        <v>21</v>
      </c>
      <c r="M49" s="157">
        <f>G45*(1+L49/100)</f>
        <v>0</v>
      </c>
      <c r="N49" s="157">
        <v>2.1</v>
      </c>
      <c r="O49" s="157">
        <f>ROUND(E45*N49,2)</f>
        <v>10.92</v>
      </c>
      <c r="P49" s="157">
        <v>0</v>
      </c>
      <c r="Q49" s="157">
        <f>ROUND(E45*P49,2)</f>
        <v>0</v>
      </c>
      <c r="R49" s="157"/>
      <c r="S49" s="157" t="s">
        <v>194</v>
      </c>
      <c r="T49" s="157" t="s">
        <v>120</v>
      </c>
      <c r="U49" s="157">
        <v>0.965</v>
      </c>
      <c r="V49" s="157">
        <f>ROUND(E45*U49,2)</f>
        <v>5.02</v>
      </c>
      <c r="W49" s="157"/>
      <c r="X49" s="157" t="s">
        <v>121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122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12.75" outlineLevel="1">
      <c r="A50" s="155"/>
      <c r="B50" s="156"/>
      <c r="C50" s="267" t="s">
        <v>202</v>
      </c>
      <c r="D50" s="268"/>
      <c r="E50" s="268"/>
      <c r="F50" s="268"/>
      <c r="G50" s="268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124</v>
      </c>
      <c r="AH50" s="148">
        <v>0</v>
      </c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ht="12.75" outlineLevel="1">
      <c r="A51" s="174">
        <v>33</v>
      </c>
      <c r="B51" s="175" t="s">
        <v>203</v>
      </c>
      <c r="C51" s="185" t="s">
        <v>204</v>
      </c>
      <c r="D51" s="176" t="s">
        <v>184</v>
      </c>
      <c r="E51" s="177">
        <v>0.027</v>
      </c>
      <c r="F51" s="178"/>
      <c r="G51" s="179">
        <f>ROUND(E51*F51,2)</f>
        <v>0</v>
      </c>
      <c r="H51" s="158"/>
      <c r="I51" s="157">
        <f>ROUND(E47*H51,2)</f>
        <v>0</v>
      </c>
      <c r="J51" s="158"/>
      <c r="K51" s="157">
        <f>ROUND(E47*J51,2)</f>
        <v>0</v>
      </c>
      <c r="L51" s="157">
        <v>21</v>
      </c>
      <c r="M51" s="157">
        <f>G47*(1+L51/100)</f>
        <v>0</v>
      </c>
      <c r="N51" s="157">
        <v>2.525</v>
      </c>
      <c r="O51" s="157">
        <f>ROUND(E47*N51,2)</f>
        <v>8.59</v>
      </c>
      <c r="P51" s="157">
        <v>0</v>
      </c>
      <c r="Q51" s="157">
        <f>ROUND(E47*P51,2)</f>
        <v>0</v>
      </c>
      <c r="R51" s="157"/>
      <c r="S51" s="157" t="s">
        <v>120</v>
      </c>
      <c r="T51" s="157" t="s">
        <v>120</v>
      </c>
      <c r="U51" s="157">
        <v>0.477</v>
      </c>
      <c r="V51" s="157">
        <f>ROUND(E47*U51,2)</f>
        <v>1.62</v>
      </c>
      <c r="W51" s="157"/>
      <c r="X51" s="157" t="s">
        <v>121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122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ht="12.75" outlineLevel="1">
      <c r="A52" s="162" t="s">
        <v>115</v>
      </c>
      <c r="B52" s="163" t="s">
        <v>60</v>
      </c>
      <c r="C52" s="182" t="s">
        <v>61</v>
      </c>
      <c r="D52" s="164"/>
      <c r="E52" s="165"/>
      <c r="F52" s="166"/>
      <c r="G52" s="167">
        <f>SUMIF(AG57:AG57,"&lt;&gt;NOR",G53:G53)</f>
        <v>0</v>
      </c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199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12.75" outlineLevel="1">
      <c r="A53" s="174">
        <v>34</v>
      </c>
      <c r="B53" s="175" t="s">
        <v>205</v>
      </c>
      <c r="C53" s="185" t="s">
        <v>206</v>
      </c>
      <c r="D53" s="176" t="s">
        <v>119</v>
      </c>
      <c r="E53" s="177">
        <v>0.4</v>
      </c>
      <c r="F53" s="178"/>
      <c r="G53" s="179">
        <f>ROUND(E53*F53,2)</f>
        <v>0</v>
      </c>
      <c r="H53" s="158"/>
      <c r="I53" s="157">
        <f>ROUND(E49*H53,2)</f>
        <v>0</v>
      </c>
      <c r="J53" s="158"/>
      <c r="K53" s="157">
        <f>ROUND(E49*J53,2)</f>
        <v>0</v>
      </c>
      <c r="L53" s="157">
        <v>21</v>
      </c>
      <c r="M53" s="157">
        <f>G49*(1+L53/100)</f>
        <v>0</v>
      </c>
      <c r="N53" s="157">
        <v>0.02395</v>
      </c>
      <c r="O53" s="157">
        <f>ROUND(E49*N53,2)</f>
        <v>0.22</v>
      </c>
      <c r="P53" s="157">
        <v>0</v>
      </c>
      <c r="Q53" s="157">
        <f>ROUND(E49*P53,2)</f>
        <v>0</v>
      </c>
      <c r="R53" s="157"/>
      <c r="S53" s="157" t="s">
        <v>120</v>
      </c>
      <c r="T53" s="157" t="s">
        <v>120</v>
      </c>
      <c r="U53" s="157">
        <v>0.565</v>
      </c>
      <c r="V53" s="157">
        <f>ROUND(E49*U53,2)</f>
        <v>5.2</v>
      </c>
      <c r="W53" s="157"/>
      <c r="X53" s="157" t="s">
        <v>121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122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ht="12.75" outlineLevel="1">
      <c r="A54" s="162" t="s">
        <v>115</v>
      </c>
      <c r="B54" s="163" t="s">
        <v>62</v>
      </c>
      <c r="C54" s="182" t="s">
        <v>63</v>
      </c>
      <c r="D54" s="164"/>
      <c r="E54" s="165"/>
      <c r="F54" s="166"/>
      <c r="G54" s="167">
        <f>SUMIF(AG59:AG67,"&lt;&gt;NOR",G55:G63)</f>
        <v>0</v>
      </c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199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12.75" outlineLevel="1">
      <c r="A55" s="168">
        <v>35</v>
      </c>
      <c r="B55" s="169" t="s">
        <v>207</v>
      </c>
      <c r="C55" s="183" t="s">
        <v>208</v>
      </c>
      <c r="D55" s="170" t="s">
        <v>119</v>
      </c>
      <c r="E55" s="171">
        <v>4.3</v>
      </c>
      <c r="F55" s="172"/>
      <c r="G55" s="173">
        <f>ROUND(E55*F55,2)</f>
        <v>0</v>
      </c>
      <c r="H55" s="158"/>
      <c r="I55" s="157">
        <f>ROUND(E51*H55,2)</f>
        <v>0</v>
      </c>
      <c r="J55" s="158"/>
      <c r="K55" s="157">
        <f>ROUND(E51*J55,2)</f>
        <v>0</v>
      </c>
      <c r="L55" s="157">
        <v>21</v>
      </c>
      <c r="M55" s="157">
        <f>G51*(1+L55/100)</f>
        <v>0</v>
      </c>
      <c r="N55" s="157">
        <v>1.05714</v>
      </c>
      <c r="O55" s="157">
        <f>ROUND(E51*N55,2)</f>
        <v>0.03</v>
      </c>
      <c r="P55" s="157">
        <v>0</v>
      </c>
      <c r="Q55" s="157">
        <f>ROUND(E51*P55,2)</f>
        <v>0</v>
      </c>
      <c r="R55" s="157"/>
      <c r="S55" s="157" t="s">
        <v>120</v>
      </c>
      <c r="T55" s="157" t="s">
        <v>120</v>
      </c>
      <c r="U55" s="157">
        <v>15.231</v>
      </c>
      <c r="V55" s="157">
        <f>ROUND(E51*U55,2)</f>
        <v>0.41</v>
      </c>
      <c r="W55" s="157"/>
      <c r="X55" s="157" t="s">
        <v>121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122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33" ht="12.75">
      <c r="A56" s="155"/>
      <c r="B56" s="156"/>
      <c r="C56" s="267" t="s">
        <v>210</v>
      </c>
      <c r="D56" s="268"/>
      <c r="E56" s="268"/>
      <c r="F56" s="268"/>
      <c r="G56" s="268"/>
      <c r="H56" s="161"/>
      <c r="I56" s="161">
        <f>SUM(I57:I57)</f>
        <v>0</v>
      </c>
      <c r="J56" s="161"/>
      <c r="K56" s="161">
        <f>SUM(K57:K57)</f>
        <v>0</v>
      </c>
      <c r="L56" s="161"/>
      <c r="M56" s="161">
        <f>SUM(M57:M57)</f>
        <v>0</v>
      </c>
      <c r="N56" s="161"/>
      <c r="O56" s="161">
        <f>SUM(O57:O57)</f>
        <v>1.18</v>
      </c>
      <c r="P56" s="161"/>
      <c r="Q56" s="161">
        <f>SUM(Q57:Q57)</f>
        <v>0</v>
      </c>
      <c r="R56" s="161"/>
      <c r="S56" s="161"/>
      <c r="T56" s="161"/>
      <c r="U56" s="161"/>
      <c r="V56" s="161">
        <f>SUM(V57:V57)</f>
        <v>1.55</v>
      </c>
      <c r="W56" s="161"/>
      <c r="X56" s="161"/>
      <c r="AG56" t="s">
        <v>116</v>
      </c>
    </row>
    <row r="57" spans="1:60" ht="12.75" outlineLevel="1">
      <c r="A57" s="168">
        <v>36</v>
      </c>
      <c r="B57" s="169" t="s">
        <v>211</v>
      </c>
      <c r="C57" s="183" t="s">
        <v>212</v>
      </c>
      <c r="D57" s="170" t="s">
        <v>142</v>
      </c>
      <c r="E57" s="171">
        <v>30.8</v>
      </c>
      <c r="F57" s="172"/>
      <c r="G57" s="173">
        <f>ROUND(E57*F57,2)</f>
        <v>0</v>
      </c>
      <c r="H57" s="158"/>
      <c r="I57" s="157">
        <f>ROUND(E53*H57,2)</f>
        <v>0</v>
      </c>
      <c r="J57" s="158"/>
      <c r="K57" s="157">
        <f>ROUND(E53*J57,2)</f>
        <v>0</v>
      </c>
      <c r="L57" s="157">
        <v>21</v>
      </c>
      <c r="M57" s="157">
        <f>G53*(1+L57/100)</f>
        <v>0</v>
      </c>
      <c r="N57" s="157">
        <v>2.95597</v>
      </c>
      <c r="O57" s="157">
        <f>ROUND(E53*N57,2)</f>
        <v>1.18</v>
      </c>
      <c r="P57" s="157">
        <v>0</v>
      </c>
      <c r="Q57" s="157">
        <f>ROUND(E53*P57,2)</f>
        <v>0</v>
      </c>
      <c r="R57" s="157"/>
      <c r="S57" s="157" t="s">
        <v>120</v>
      </c>
      <c r="T57" s="157" t="s">
        <v>120</v>
      </c>
      <c r="U57" s="157">
        <v>3.882</v>
      </c>
      <c r="V57" s="157">
        <f>ROUND(E53*U57,2)</f>
        <v>1.55</v>
      </c>
      <c r="W57" s="157"/>
      <c r="X57" s="157" t="s">
        <v>121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122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33" ht="12.75">
      <c r="A58" s="155"/>
      <c r="B58" s="156"/>
      <c r="C58" s="267" t="s">
        <v>210</v>
      </c>
      <c r="D58" s="268"/>
      <c r="E58" s="268"/>
      <c r="F58" s="268"/>
      <c r="G58" s="268"/>
      <c r="H58" s="161"/>
      <c r="I58" s="161">
        <f>SUM(I59:I67)</f>
        <v>0</v>
      </c>
      <c r="J58" s="161"/>
      <c r="K58" s="161">
        <f>SUM(K59:K67)</f>
        <v>0</v>
      </c>
      <c r="L58" s="161"/>
      <c r="M58" s="161">
        <f>SUM(M59:M67)</f>
        <v>0</v>
      </c>
      <c r="N58" s="161"/>
      <c r="O58" s="161">
        <f>SUM(O59:O67)</f>
        <v>71.55</v>
      </c>
      <c r="P58" s="161"/>
      <c r="Q58" s="161">
        <f>SUM(Q59:Q67)</f>
        <v>0</v>
      </c>
      <c r="R58" s="161"/>
      <c r="S58" s="161"/>
      <c r="T58" s="161"/>
      <c r="U58" s="161"/>
      <c r="V58" s="161">
        <f>SUM(V59:V67)</f>
        <v>44.07</v>
      </c>
      <c r="W58" s="161"/>
      <c r="X58" s="161"/>
      <c r="AG58" t="s">
        <v>116</v>
      </c>
    </row>
    <row r="59" spans="1:60" ht="12.75" outlineLevel="1">
      <c r="A59" s="168">
        <v>37</v>
      </c>
      <c r="B59" s="169" t="s">
        <v>213</v>
      </c>
      <c r="C59" s="183" t="s">
        <v>214</v>
      </c>
      <c r="D59" s="170" t="s">
        <v>142</v>
      </c>
      <c r="E59" s="171">
        <v>28.6</v>
      </c>
      <c r="F59" s="172"/>
      <c r="G59" s="173">
        <f>ROUND(E59*F59,2)</f>
        <v>0</v>
      </c>
      <c r="H59" s="158"/>
      <c r="I59" s="157">
        <f>ROUND(E55*H59,2)</f>
        <v>0</v>
      </c>
      <c r="J59" s="158"/>
      <c r="K59" s="157">
        <f>ROUND(E55*J59,2)</f>
        <v>0</v>
      </c>
      <c r="L59" s="157">
        <v>21</v>
      </c>
      <c r="M59" s="157">
        <f>G55*(1+L59/100)</f>
        <v>0</v>
      </c>
      <c r="N59" s="157">
        <v>2.47775</v>
      </c>
      <c r="O59" s="157">
        <f>ROUND(E55*N59,2)</f>
        <v>10.65</v>
      </c>
      <c r="P59" s="157">
        <v>0</v>
      </c>
      <c r="Q59" s="157">
        <f>ROUND(E55*P59,2)</f>
        <v>0</v>
      </c>
      <c r="R59" s="157"/>
      <c r="S59" s="157" t="s">
        <v>194</v>
      </c>
      <c r="T59" s="157" t="s">
        <v>209</v>
      </c>
      <c r="U59" s="157">
        <v>0</v>
      </c>
      <c r="V59" s="157">
        <f>ROUND(E55*U59,2)</f>
        <v>0</v>
      </c>
      <c r="W59" s="157"/>
      <c r="X59" s="157" t="s">
        <v>121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122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ht="12.75" outlineLevel="1">
      <c r="A60" s="155"/>
      <c r="B60" s="156"/>
      <c r="C60" s="267" t="s">
        <v>210</v>
      </c>
      <c r="D60" s="268"/>
      <c r="E60" s="268"/>
      <c r="F60" s="268"/>
      <c r="G60" s="268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199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ht="22.5" outlineLevel="1">
      <c r="A61" s="174">
        <v>38</v>
      </c>
      <c r="B61" s="175" t="s">
        <v>215</v>
      </c>
      <c r="C61" s="185" t="s">
        <v>216</v>
      </c>
      <c r="D61" s="176" t="s">
        <v>119</v>
      </c>
      <c r="E61" s="177">
        <v>9.2</v>
      </c>
      <c r="F61" s="178"/>
      <c r="G61" s="179">
        <f>ROUND(E61*F61,2)</f>
        <v>0</v>
      </c>
      <c r="H61" s="158"/>
      <c r="I61" s="157">
        <f>ROUND(E57*H61,2)</f>
        <v>0</v>
      </c>
      <c r="J61" s="158"/>
      <c r="K61" s="157">
        <f>ROUND(E57*J61,2)</f>
        <v>0</v>
      </c>
      <c r="L61" s="157">
        <v>21</v>
      </c>
      <c r="M61" s="157">
        <f>G57*(1+L61/100)</f>
        <v>0</v>
      </c>
      <c r="N61" s="157">
        <v>0.57966</v>
      </c>
      <c r="O61" s="157">
        <f>ROUND(E57*N61,2)</f>
        <v>17.85</v>
      </c>
      <c r="P61" s="157">
        <v>0</v>
      </c>
      <c r="Q61" s="157">
        <f>ROUND(E57*P61,2)</f>
        <v>0</v>
      </c>
      <c r="R61" s="157"/>
      <c r="S61" s="157" t="s">
        <v>194</v>
      </c>
      <c r="T61" s="157" t="s">
        <v>209</v>
      </c>
      <c r="U61" s="157">
        <v>0.6</v>
      </c>
      <c r="V61" s="157">
        <f>ROUND(E57*U61,2)</f>
        <v>18.48</v>
      </c>
      <c r="W61" s="157"/>
      <c r="X61" s="157" t="s">
        <v>121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122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ht="22.5" outlineLevel="1">
      <c r="A62" s="174">
        <v>39</v>
      </c>
      <c r="B62" s="175" t="s">
        <v>217</v>
      </c>
      <c r="C62" s="185" t="s">
        <v>218</v>
      </c>
      <c r="D62" s="176" t="s">
        <v>219</v>
      </c>
      <c r="E62" s="177">
        <v>42</v>
      </c>
      <c r="F62" s="178"/>
      <c r="G62" s="179">
        <f>ROUND(E62*F62,2)</f>
        <v>0</v>
      </c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199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ht="12.75" outlineLevel="1">
      <c r="A63" s="174">
        <v>40</v>
      </c>
      <c r="B63" s="175" t="s">
        <v>220</v>
      </c>
      <c r="C63" s="185" t="s">
        <v>221</v>
      </c>
      <c r="D63" s="176" t="s">
        <v>129</v>
      </c>
      <c r="E63" s="177">
        <v>21</v>
      </c>
      <c r="F63" s="178"/>
      <c r="G63" s="179">
        <f>ROUND(E63*F63,2)</f>
        <v>0</v>
      </c>
      <c r="H63" s="158"/>
      <c r="I63" s="157">
        <f>ROUND(E59*H63,2)</f>
        <v>0</v>
      </c>
      <c r="J63" s="158"/>
      <c r="K63" s="157">
        <f>ROUND(E59*J63,2)</f>
        <v>0</v>
      </c>
      <c r="L63" s="157">
        <v>21</v>
      </c>
      <c r="M63" s="157">
        <f>G59*(1+L63/100)</f>
        <v>0</v>
      </c>
      <c r="N63" s="157">
        <v>0</v>
      </c>
      <c r="O63" s="157">
        <f>ROUND(E59*N63,2)</f>
        <v>0</v>
      </c>
      <c r="P63" s="157">
        <v>0</v>
      </c>
      <c r="Q63" s="157">
        <f>ROUND(E59*P63,2)</f>
        <v>0</v>
      </c>
      <c r="R63" s="157"/>
      <c r="S63" s="157" t="s">
        <v>194</v>
      </c>
      <c r="T63" s="157" t="s">
        <v>209</v>
      </c>
      <c r="U63" s="157">
        <v>0.241</v>
      </c>
      <c r="V63" s="157">
        <f>ROUND(E59*U63,2)</f>
        <v>6.89</v>
      </c>
      <c r="W63" s="157"/>
      <c r="X63" s="157" t="s">
        <v>121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122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ht="12.75" outlineLevel="1">
      <c r="A64" s="162" t="s">
        <v>115</v>
      </c>
      <c r="B64" s="163" t="s">
        <v>64</v>
      </c>
      <c r="C64" s="182" t="s">
        <v>65</v>
      </c>
      <c r="D64" s="164"/>
      <c r="E64" s="165"/>
      <c r="F64" s="166"/>
      <c r="G64" s="167">
        <f>SUMIF(AG69:AG77,"&lt;&gt;NOR",G65:G73)</f>
        <v>0</v>
      </c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199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ht="12.75" outlineLevel="1">
      <c r="A65" s="174">
        <v>41</v>
      </c>
      <c r="B65" s="175" t="s">
        <v>222</v>
      </c>
      <c r="C65" s="185" t="s">
        <v>223</v>
      </c>
      <c r="D65" s="176" t="s">
        <v>142</v>
      </c>
      <c r="E65" s="177">
        <v>312</v>
      </c>
      <c r="F65" s="178"/>
      <c r="G65" s="179">
        <f aca="true" t="shared" si="14" ref="G65:G72">ROUND(E65*F65,2)</f>
        <v>0</v>
      </c>
      <c r="H65" s="158"/>
      <c r="I65" s="157">
        <f>ROUND(E61*H65,2)</f>
        <v>0</v>
      </c>
      <c r="J65" s="158"/>
      <c r="K65" s="157">
        <f>ROUND(E61*J65,2)</f>
        <v>0</v>
      </c>
      <c r="L65" s="157">
        <v>21</v>
      </c>
      <c r="M65" s="157">
        <f>G61*(1+L65/100)</f>
        <v>0</v>
      </c>
      <c r="N65" s="157">
        <v>1.89077</v>
      </c>
      <c r="O65" s="157">
        <f>ROUND(E61*N65,2)</f>
        <v>17.4</v>
      </c>
      <c r="P65" s="157">
        <v>0</v>
      </c>
      <c r="Q65" s="157">
        <f>ROUND(E61*P65,2)</f>
        <v>0</v>
      </c>
      <c r="R65" s="157"/>
      <c r="S65" s="157" t="s">
        <v>120</v>
      </c>
      <c r="T65" s="157" t="s">
        <v>120</v>
      </c>
      <c r="U65" s="157">
        <v>1.695</v>
      </c>
      <c r="V65" s="157">
        <f>ROUND(E61*U65,2)</f>
        <v>15.59</v>
      </c>
      <c r="W65" s="157"/>
      <c r="X65" s="157" t="s">
        <v>121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122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12.75" outlineLevel="1">
      <c r="A66" s="174">
        <v>42</v>
      </c>
      <c r="B66" s="175" t="s">
        <v>224</v>
      </c>
      <c r="C66" s="185" t="s">
        <v>225</v>
      </c>
      <c r="D66" s="176" t="s">
        <v>142</v>
      </c>
      <c r="E66" s="177">
        <v>312</v>
      </c>
      <c r="F66" s="178"/>
      <c r="G66" s="179">
        <f t="shared" si="14"/>
        <v>0</v>
      </c>
      <c r="H66" s="158"/>
      <c r="I66" s="157">
        <f>ROUND(E62*H66,2)</f>
        <v>0</v>
      </c>
      <c r="J66" s="158"/>
      <c r="K66" s="157">
        <f>ROUND(E62*J66,2)</f>
        <v>0</v>
      </c>
      <c r="L66" s="157">
        <v>21</v>
      </c>
      <c r="M66" s="157">
        <f>G62*(1+L66/100)</f>
        <v>0</v>
      </c>
      <c r="N66" s="157">
        <v>0.00165</v>
      </c>
      <c r="O66" s="157">
        <f>ROUND(E62*N66,2)</f>
        <v>0.07</v>
      </c>
      <c r="P66" s="157">
        <v>0</v>
      </c>
      <c r="Q66" s="157">
        <f>ROUND(E62*P66,2)</f>
        <v>0</v>
      </c>
      <c r="R66" s="157"/>
      <c r="S66" s="157" t="s">
        <v>120</v>
      </c>
      <c r="T66" s="157" t="s">
        <v>120</v>
      </c>
      <c r="U66" s="157">
        <v>0.074</v>
      </c>
      <c r="V66" s="157">
        <f>ROUND(E62*U66,2)</f>
        <v>3.11</v>
      </c>
      <c r="W66" s="157"/>
      <c r="X66" s="157" t="s">
        <v>121</v>
      </c>
      <c r="Y66" s="148"/>
      <c r="Z66" s="148"/>
      <c r="AA66" s="148"/>
      <c r="AB66" s="148"/>
      <c r="AC66" s="148"/>
      <c r="AD66" s="148"/>
      <c r="AE66" s="148"/>
      <c r="AF66" s="148"/>
      <c r="AG66" s="148" t="s">
        <v>122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ht="22.5" outlineLevel="1">
      <c r="A67" s="174">
        <v>43</v>
      </c>
      <c r="B67" s="175" t="s">
        <v>226</v>
      </c>
      <c r="C67" s="185" t="s">
        <v>227</v>
      </c>
      <c r="D67" s="176" t="s">
        <v>142</v>
      </c>
      <c r="E67" s="177">
        <v>312</v>
      </c>
      <c r="F67" s="178"/>
      <c r="G67" s="179">
        <f t="shared" si="14"/>
        <v>0</v>
      </c>
      <c r="H67" s="158"/>
      <c r="I67" s="157">
        <f>ROUND(E63*H67,2)</f>
        <v>0</v>
      </c>
      <c r="J67" s="158"/>
      <c r="K67" s="157">
        <f>ROUND(E63*J67,2)</f>
        <v>0</v>
      </c>
      <c r="L67" s="157">
        <v>21</v>
      </c>
      <c r="M67" s="157">
        <f>G63*(1+L67/100)</f>
        <v>0</v>
      </c>
      <c r="N67" s="157">
        <v>1.218</v>
      </c>
      <c r="O67" s="157">
        <f>ROUND(E63*N67,2)</f>
        <v>25.58</v>
      </c>
      <c r="P67" s="157">
        <v>0</v>
      </c>
      <c r="Q67" s="157">
        <f>ROUND(E63*P67,2)</f>
        <v>0</v>
      </c>
      <c r="R67" s="157"/>
      <c r="S67" s="157" t="s">
        <v>194</v>
      </c>
      <c r="T67" s="157" t="s">
        <v>209</v>
      </c>
      <c r="U67" s="157">
        <v>0</v>
      </c>
      <c r="V67" s="157">
        <f>ROUND(E63*U67,2)</f>
        <v>0</v>
      </c>
      <c r="W67" s="157"/>
      <c r="X67" s="157" t="s">
        <v>188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189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33" ht="22.5">
      <c r="A68" s="174">
        <v>44</v>
      </c>
      <c r="B68" s="175" t="s">
        <v>228</v>
      </c>
      <c r="C68" s="185" t="s">
        <v>229</v>
      </c>
      <c r="D68" s="176" t="s">
        <v>129</v>
      </c>
      <c r="E68" s="177">
        <v>36</v>
      </c>
      <c r="F68" s="178"/>
      <c r="G68" s="179">
        <f t="shared" si="14"/>
        <v>0</v>
      </c>
      <c r="H68" s="161"/>
      <c r="I68" s="161">
        <f>SUM(I69:I77)</f>
        <v>0</v>
      </c>
      <c r="J68" s="161"/>
      <c r="K68" s="161">
        <f>SUM(K69:K77)</f>
        <v>0</v>
      </c>
      <c r="L68" s="161"/>
      <c r="M68" s="161">
        <f>SUM(M69:M77)</f>
        <v>0</v>
      </c>
      <c r="N68" s="161"/>
      <c r="O68" s="161">
        <f>SUM(O69:O77)</f>
        <v>361.94000000000005</v>
      </c>
      <c r="P68" s="161"/>
      <c r="Q68" s="161">
        <f>SUM(Q69:Q77)</f>
        <v>0</v>
      </c>
      <c r="R68" s="161"/>
      <c r="S68" s="161"/>
      <c r="T68" s="161"/>
      <c r="U68" s="161"/>
      <c r="V68" s="161">
        <f>SUM(V69:V77)</f>
        <v>68.65</v>
      </c>
      <c r="W68" s="161"/>
      <c r="X68" s="161"/>
      <c r="AG68" t="s">
        <v>116</v>
      </c>
    </row>
    <row r="69" spans="1:60" ht="22.5" outlineLevel="1">
      <c r="A69" s="174">
        <v>45</v>
      </c>
      <c r="B69" s="175" t="s">
        <v>230</v>
      </c>
      <c r="C69" s="185" t="s">
        <v>231</v>
      </c>
      <c r="D69" s="176" t="s">
        <v>129</v>
      </c>
      <c r="E69" s="177">
        <v>36</v>
      </c>
      <c r="F69" s="178"/>
      <c r="G69" s="179">
        <f t="shared" si="14"/>
        <v>0</v>
      </c>
      <c r="H69" s="158"/>
      <c r="I69" s="157">
        <f aca="true" t="shared" si="15" ref="I69:I76">ROUND(E65*H69,2)</f>
        <v>0</v>
      </c>
      <c r="J69" s="158"/>
      <c r="K69" s="157">
        <f aca="true" t="shared" si="16" ref="K69:K76">ROUND(E65*J69,2)</f>
        <v>0</v>
      </c>
      <c r="L69" s="157">
        <v>21</v>
      </c>
      <c r="M69" s="157">
        <f aca="true" t="shared" si="17" ref="M69:M76">G65*(1+L69/100)</f>
        <v>0</v>
      </c>
      <c r="N69" s="157">
        <v>0.1012</v>
      </c>
      <c r="O69" s="157">
        <f aca="true" t="shared" si="18" ref="O69:O76">ROUND(E65*N69,2)</f>
        <v>31.57</v>
      </c>
      <c r="P69" s="157">
        <v>0</v>
      </c>
      <c r="Q69" s="157">
        <f aca="true" t="shared" si="19" ref="Q69:Q76">ROUND(E65*P69,2)</f>
        <v>0</v>
      </c>
      <c r="R69" s="157"/>
      <c r="S69" s="157" t="s">
        <v>120</v>
      </c>
      <c r="T69" s="157" t="s">
        <v>120</v>
      </c>
      <c r="U69" s="157">
        <v>0.024</v>
      </c>
      <c r="V69" s="157">
        <f aca="true" t="shared" si="20" ref="V69:V76">ROUND(E65*U69,2)</f>
        <v>7.49</v>
      </c>
      <c r="W69" s="157"/>
      <c r="X69" s="157" t="s">
        <v>121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122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ht="22.5" outlineLevel="1">
      <c r="A70" s="174">
        <v>46</v>
      </c>
      <c r="B70" s="175" t="s">
        <v>232</v>
      </c>
      <c r="C70" s="185" t="s">
        <v>233</v>
      </c>
      <c r="D70" s="176" t="s">
        <v>219</v>
      </c>
      <c r="E70" s="177">
        <v>6</v>
      </c>
      <c r="F70" s="178"/>
      <c r="G70" s="179">
        <f t="shared" si="14"/>
        <v>0</v>
      </c>
      <c r="H70" s="158"/>
      <c r="I70" s="157">
        <f t="shared" si="15"/>
        <v>0</v>
      </c>
      <c r="J70" s="158"/>
      <c r="K70" s="157">
        <f t="shared" si="16"/>
        <v>0</v>
      </c>
      <c r="L70" s="157">
        <v>21</v>
      </c>
      <c r="M70" s="157">
        <f t="shared" si="17"/>
        <v>0</v>
      </c>
      <c r="N70" s="157">
        <v>0.36834</v>
      </c>
      <c r="O70" s="157">
        <f t="shared" si="18"/>
        <v>114.92</v>
      </c>
      <c r="P70" s="157">
        <v>0</v>
      </c>
      <c r="Q70" s="157">
        <f t="shared" si="19"/>
        <v>0</v>
      </c>
      <c r="R70" s="157"/>
      <c r="S70" s="157" t="s">
        <v>120</v>
      </c>
      <c r="T70" s="157" t="s">
        <v>120</v>
      </c>
      <c r="U70" s="157">
        <v>0.055</v>
      </c>
      <c r="V70" s="157">
        <f t="shared" si="20"/>
        <v>17.16</v>
      </c>
      <c r="W70" s="157"/>
      <c r="X70" s="157" t="s">
        <v>121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122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>
      <c r="A71" s="174">
        <v>47</v>
      </c>
      <c r="B71" s="175" t="s">
        <v>234</v>
      </c>
      <c r="C71" s="185" t="s">
        <v>235</v>
      </c>
      <c r="D71" s="176" t="s">
        <v>236</v>
      </c>
      <c r="E71" s="177">
        <v>72</v>
      </c>
      <c r="F71" s="178"/>
      <c r="G71" s="179">
        <f t="shared" si="14"/>
        <v>0</v>
      </c>
      <c r="H71" s="158"/>
      <c r="I71" s="157">
        <f t="shared" si="15"/>
        <v>0</v>
      </c>
      <c r="J71" s="158"/>
      <c r="K71" s="157">
        <f t="shared" si="16"/>
        <v>0</v>
      </c>
      <c r="L71" s="157">
        <v>21</v>
      </c>
      <c r="M71" s="157">
        <f t="shared" si="17"/>
        <v>0</v>
      </c>
      <c r="N71" s="157">
        <v>0.48574</v>
      </c>
      <c r="O71" s="157">
        <f t="shared" si="18"/>
        <v>151.55</v>
      </c>
      <c r="P71" s="157">
        <v>0</v>
      </c>
      <c r="Q71" s="157">
        <f t="shared" si="19"/>
        <v>0</v>
      </c>
      <c r="R71" s="157"/>
      <c r="S71" s="157" t="s">
        <v>120</v>
      </c>
      <c r="T71" s="157" t="s">
        <v>120</v>
      </c>
      <c r="U71" s="157">
        <v>0.042</v>
      </c>
      <c r="V71" s="157">
        <f t="shared" si="20"/>
        <v>13.1</v>
      </c>
      <c r="W71" s="157"/>
      <c r="X71" s="157" t="s">
        <v>121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122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22.5" outlineLevel="1">
      <c r="A72" s="168">
        <v>48</v>
      </c>
      <c r="B72" s="169" t="s">
        <v>237</v>
      </c>
      <c r="C72" s="183" t="s">
        <v>238</v>
      </c>
      <c r="D72" s="170" t="s">
        <v>129</v>
      </c>
      <c r="E72" s="171">
        <v>182</v>
      </c>
      <c r="F72" s="172"/>
      <c r="G72" s="173">
        <f t="shared" si="14"/>
        <v>0</v>
      </c>
      <c r="H72" s="158"/>
      <c r="I72" s="157">
        <f t="shared" si="15"/>
        <v>0</v>
      </c>
      <c r="J72" s="158"/>
      <c r="K72" s="157">
        <f t="shared" si="16"/>
        <v>0</v>
      </c>
      <c r="L72" s="157">
        <v>21</v>
      </c>
      <c r="M72" s="157">
        <f t="shared" si="17"/>
        <v>0</v>
      </c>
      <c r="N72" s="157">
        <v>0.44576</v>
      </c>
      <c r="O72" s="157">
        <f t="shared" si="18"/>
        <v>16.05</v>
      </c>
      <c r="P72" s="157">
        <v>0</v>
      </c>
      <c r="Q72" s="157">
        <f t="shared" si="19"/>
        <v>0</v>
      </c>
      <c r="R72" s="157"/>
      <c r="S72" s="157" t="s">
        <v>120</v>
      </c>
      <c r="T72" s="157" t="s">
        <v>120</v>
      </c>
      <c r="U72" s="157">
        <v>0.206</v>
      </c>
      <c r="V72" s="157">
        <f t="shared" si="20"/>
        <v>7.42</v>
      </c>
      <c r="W72" s="157"/>
      <c r="X72" s="157" t="s">
        <v>121</v>
      </c>
      <c r="Y72" s="148"/>
      <c r="Z72" s="148"/>
      <c r="AA72" s="148"/>
      <c r="AB72" s="148"/>
      <c r="AC72" s="148"/>
      <c r="AD72" s="148"/>
      <c r="AE72" s="148"/>
      <c r="AF72" s="148"/>
      <c r="AG72" s="148" t="s">
        <v>122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ht="12.75" outlineLevel="1">
      <c r="A73" s="155"/>
      <c r="B73" s="156"/>
      <c r="C73" s="267" t="s">
        <v>239</v>
      </c>
      <c r="D73" s="268"/>
      <c r="E73" s="268"/>
      <c r="F73" s="268"/>
      <c r="G73" s="268"/>
      <c r="H73" s="158"/>
      <c r="I73" s="157">
        <f t="shared" si="15"/>
        <v>0</v>
      </c>
      <c r="J73" s="158"/>
      <c r="K73" s="157">
        <f t="shared" si="16"/>
        <v>0</v>
      </c>
      <c r="L73" s="157">
        <v>21</v>
      </c>
      <c r="M73" s="157">
        <f t="shared" si="17"/>
        <v>0</v>
      </c>
      <c r="N73" s="157">
        <v>0.2088</v>
      </c>
      <c r="O73" s="157">
        <f t="shared" si="18"/>
        <v>7.52</v>
      </c>
      <c r="P73" s="157">
        <v>0</v>
      </c>
      <c r="Q73" s="157">
        <f t="shared" si="19"/>
        <v>0</v>
      </c>
      <c r="R73" s="157"/>
      <c r="S73" s="157" t="s">
        <v>194</v>
      </c>
      <c r="T73" s="157" t="s">
        <v>209</v>
      </c>
      <c r="U73" s="157">
        <v>0</v>
      </c>
      <c r="V73" s="157">
        <f t="shared" si="20"/>
        <v>0</v>
      </c>
      <c r="W73" s="157"/>
      <c r="X73" s="157" t="s">
        <v>188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189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ht="25.5" outlineLevel="1">
      <c r="A74" s="162" t="s">
        <v>115</v>
      </c>
      <c r="B74" s="163" t="s">
        <v>66</v>
      </c>
      <c r="C74" s="182" t="s">
        <v>67</v>
      </c>
      <c r="D74" s="164"/>
      <c r="E74" s="165"/>
      <c r="F74" s="166"/>
      <c r="G74" s="167">
        <f>SUMIF(AG79:AG87,"&lt;&gt;NOR",G75:G83)</f>
        <v>0</v>
      </c>
      <c r="H74" s="158"/>
      <c r="I74" s="157">
        <f t="shared" si="15"/>
        <v>0</v>
      </c>
      <c r="J74" s="158"/>
      <c r="K74" s="157">
        <f t="shared" si="16"/>
        <v>0</v>
      </c>
      <c r="L74" s="157">
        <v>21</v>
      </c>
      <c r="M74" s="157">
        <f t="shared" si="17"/>
        <v>0</v>
      </c>
      <c r="N74" s="157">
        <v>0.00024</v>
      </c>
      <c r="O74" s="157">
        <f t="shared" si="18"/>
        <v>0</v>
      </c>
      <c r="P74" s="157">
        <v>0</v>
      </c>
      <c r="Q74" s="157">
        <f t="shared" si="19"/>
        <v>0</v>
      </c>
      <c r="R74" s="157"/>
      <c r="S74" s="157" t="s">
        <v>194</v>
      </c>
      <c r="T74" s="157" t="s">
        <v>209</v>
      </c>
      <c r="U74" s="157">
        <v>0</v>
      </c>
      <c r="V74" s="157">
        <f t="shared" si="20"/>
        <v>0</v>
      </c>
      <c r="W74" s="157"/>
      <c r="X74" s="157" t="s">
        <v>188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189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22.5" outlineLevel="1">
      <c r="A75" s="168">
        <v>49</v>
      </c>
      <c r="B75" s="169" t="s">
        <v>240</v>
      </c>
      <c r="C75" s="183" t="s">
        <v>241</v>
      </c>
      <c r="D75" s="170" t="s">
        <v>142</v>
      </c>
      <c r="E75" s="171">
        <v>64</v>
      </c>
      <c r="F75" s="172"/>
      <c r="G75" s="173">
        <f>ROUND(E75*F75,2)</f>
        <v>0</v>
      </c>
      <c r="H75" s="158"/>
      <c r="I75" s="157">
        <f t="shared" si="15"/>
        <v>0</v>
      </c>
      <c r="J75" s="158"/>
      <c r="K75" s="157">
        <f t="shared" si="16"/>
        <v>0</v>
      </c>
      <c r="L75" s="157">
        <v>21</v>
      </c>
      <c r="M75" s="157">
        <f t="shared" si="17"/>
        <v>0</v>
      </c>
      <c r="N75" s="157">
        <v>0.5544</v>
      </c>
      <c r="O75" s="157">
        <f t="shared" si="18"/>
        <v>39.92</v>
      </c>
      <c r="P75" s="157">
        <v>0</v>
      </c>
      <c r="Q75" s="157">
        <f t="shared" si="19"/>
        <v>0</v>
      </c>
      <c r="R75" s="157"/>
      <c r="S75" s="157" t="s">
        <v>194</v>
      </c>
      <c r="T75" s="157" t="s">
        <v>209</v>
      </c>
      <c r="U75" s="157">
        <v>0</v>
      </c>
      <c r="V75" s="157">
        <f t="shared" si="20"/>
        <v>0</v>
      </c>
      <c r="W75" s="157"/>
      <c r="X75" s="157" t="s">
        <v>188</v>
      </c>
      <c r="Y75" s="148"/>
      <c r="Z75" s="148"/>
      <c r="AA75" s="148"/>
      <c r="AB75" s="148"/>
      <c r="AC75" s="148"/>
      <c r="AD75" s="148"/>
      <c r="AE75" s="148"/>
      <c r="AF75" s="148"/>
      <c r="AG75" s="148" t="s">
        <v>189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12.75" outlineLevel="1">
      <c r="A76" s="155"/>
      <c r="B76" s="156"/>
      <c r="C76" s="267" t="s">
        <v>242</v>
      </c>
      <c r="D76" s="268"/>
      <c r="E76" s="268"/>
      <c r="F76" s="268"/>
      <c r="G76" s="268"/>
      <c r="H76" s="158"/>
      <c r="I76" s="157">
        <f t="shared" si="15"/>
        <v>0</v>
      </c>
      <c r="J76" s="158"/>
      <c r="K76" s="157">
        <f t="shared" si="16"/>
        <v>0</v>
      </c>
      <c r="L76" s="157">
        <v>21</v>
      </c>
      <c r="M76" s="157">
        <f t="shared" si="17"/>
        <v>0</v>
      </c>
      <c r="N76" s="157">
        <v>0.00224</v>
      </c>
      <c r="O76" s="157">
        <f t="shared" si="18"/>
        <v>0.41</v>
      </c>
      <c r="P76" s="157">
        <v>0</v>
      </c>
      <c r="Q76" s="157">
        <f t="shared" si="19"/>
        <v>0</v>
      </c>
      <c r="R76" s="157"/>
      <c r="S76" s="157" t="s">
        <v>120</v>
      </c>
      <c r="T76" s="157" t="s">
        <v>120</v>
      </c>
      <c r="U76" s="157">
        <v>0.129</v>
      </c>
      <c r="V76" s="157">
        <f t="shared" si="20"/>
        <v>23.48</v>
      </c>
      <c r="W76" s="157"/>
      <c r="X76" s="157" t="s">
        <v>121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122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ht="22.5" outlineLevel="1">
      <c r="A77" s="168">
        <v>50</v>
      </c>
      <c r="B77" s="169" t="s">
        <v>243</v>
      </c>
      <c r="C77" s="183" t="s">
        <v>244</v>
      </c>
      <c r="D77" s="170" t="s">
        <v>119</v>
      </c>
      <c r="E77" s="171">
        <v>62.4</v>
      </c>
      <c r="F77" s="172"/>
      <c r="G77" s="173">
        <f>ROUND(E77*F77,2)</f>
        <v>0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199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80" t="str">
        <f>C73</f>
        <v>Včetně odstranění zvětralé asfaltové zálivky, vyčištění spár, zalití spár asfaltovou zálivkou, nátěru asfaltovým lakem a posyp drtí.</v>
      </c>
      <c r="BB77" s="148"/>
      <c r="BC77" s="148"/>
      <c r="BD77" s="148"/>
      <c r="BE77" s="148"/>
      <c r="BF77" s="148"/>
      <c r="BG77" s="148"/>
      <c r="BH77" s="148"/>
    </row>
    <row r="78" spans="1:33" ht="12.75">
      <c r="A78" s="155"/>
      <c r="B78" s="156"/>
      <c r="C78" s="184" t="s">
        <v>245</v>
      </c>
      <c r="D78" s="159"/>
      <c r="E78" s="160">
        <v>62.4</v>
      </c>
      <c r="F78" s="157"/>
      <c r="G78" s="157"/>
      <c r="H78" s="161"/>
      <c r="I78" s="161">
        <f>SUM(I79:I87)</f>
        <v>0</v>
      </c>
      <c r="J78" s="161"/>
      <c r="K78" s="161">
        <f>SUM(K79:K87)</f>
        <v>0</v>
      </c>
      <c r="L78" s="161"/>
      <c r="M78" s="161">
        <f>SUM(M79:M87)</f>
        <v>0</v>
      </c>
      <c r="N78" s="161"/>
      <c r="O78" s="161">
        <f>SUM(O79:O87)</f>
        <v>164.58</v>
      </c>
      <c r="P78" s="161"/>
      <c r="Q78" s="161">
        <f>SUM(Q79:Q87)</f>
        <v>0</v>
      </c>
      <c r="R78" s="161"/>
      <c r="S78" s="161"/>
      <c r="T78" s="161"/>
      <c r="U78" s="161"/>
      <c r="V78" s="161">
        <f>SUM(V79:V87)</f>
        <v>278.57000000000005</v>
      </c>
      <c r="W78" s="161"/>
      <c r="X78" s="161"/>
      <c r="AG78" t="s">
        <v>116</v>
      </c>
    </row>
    <row r="79" spans="1:60" ht="12.75" outlineLevel="1">
      <c r="A79" s="174">
        <v>51</v>
      </c>
      <c r="B79" s="175" t="s">
        <v>246</v>
      </c>
      <c r="C79" s="185" t="s">
        <v>247</v>
      </c>
      <c r="D79" s="176" t="s">
        <v>119</v>
      </c>
      <c r="E79" s="177">
        <v>62.4</v>
      </c>
      <c r="F79" s="178"/>
      <c r="G79" s="179">
        <f>ROUND(E79*F79,2)</f>
        <v>0</v>
      </c>
      <c r="H79" s="158"/>
      <c r="I79" s="157">
        <f>ROUND(E75*H79,2)</f>
        <v>0</v>
      </c>
      <c r="J79" s="158"/>
      <c r="K79" s="157">
        <f>ROUND(E75*J79,2)</f>
        <v>0</v>
      </c>
      <c r="L79" s="157">
        <v>21</v>
      </c>
      <c r="M79" s="157">
        <f>G75*(1+L79/100)</f>
        <v>0</v>
      </c>
      <c r="N79" s="157">
        <v>0.02449</v>
      </c>
      <c r="O79" s="157">
        <f>ROUND(E75*N79,2)</f>
        <v>1.57</v>
      </c>
      <c r="P79" s="157">
        <v>0</v>
      </c>
      <c r="Q79" s="157">
        <f>ROUND(E75*P79,2)</f>
        <v>0</v>
      </c>
      <c r="R79" s="157"/>
      <c r="S79" s="157" t="s">
        <v>120</v>
      </c>
      <c r="T79" s="157" t="s">
        <v>120</v>
      </c>
      <c r="U79" s="157">
        <v>0.69166</v>
      </c>
      <c r="V79" s="157">
        <f>ROUND(E75*U79,2)</f>
        <v>44.27</v>
      </c>
      <c r="W79" s="157"/>
      <c r="X79" s="157" t="s">
        <v>121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122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12.75" outlineLevel="1">
      <c r="A80" s="174">
        <v>52</v>
      </c>
      <c r="B80" s="175" t="s">
        <v>248</v>
      </c>
      <c r="C80" s="185" t="s">
        <v>249</v>
      </c>
      <c r="D80" s="176" t="s">
        <v>184</v>
      </c>
      <c r="E80" s="177">
        <v>1.248</v>
      </c>
      <c r="F80" s="178"/>
      <c r="G80" s="179">
        <f>ROUND(E80*F80,2)</f>
        <v>0</v>
      </c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199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12.75" outlineLevel="1">
      <c r="A81" s="174">
        <v>53</v>
      </c>
      <c r="B81" s="175" t="s">
        <v>250</v>
      </c>
      <c r="C81" s="185" t="s">
        <v>251</v>
      </c>
      <c r="D81" s="176" t="s">
        <v>184</v>
      </c>
      <c r="E81" s="177">
        <v>1.872</v>
      </c>
      <c r="F81" s="178"/>
      <c r="G81" s="179">
        <f>ROUND(E81*F81,2)</f>
        <v>0</v>
      </c>
      <c r="H81" s="158"/>
      <c r="I81" s="157">
        <f>ROUND(E77*H81,2)</f>
        <v>0</v>
      </c>
      <c r="J81" s="158"/>
      <c r="K81" s="157">
        <f>ROUND(E77*J81,2)</f>
        <v>0</v>
      </c>
      <c r="L81" s="157">
        <v>21</v>
      </c>
      <c r="M81" s="157">
        <f>G77*(1+L81/100)</f>
        <v>0</v>
      </c>
      <c r="N81" s="157">
        <v>2.55</v>
      </c>
      <c r="O81" s="157">
        <f>ROUND(E77*N81,2)</f>
        <v>159.12</v>
      </c>
      <c r="P81" s="157">
        <v>0</v>
      </c>
      <c r="Q81" s="157">
        <f>ROUND(E77*P81,2)</f>
        <v>0</v>
      </c>
      <c r="R81" s="157"/>
      <c r="S81" s="157" t="s">
        <v>120</v>
      </c>
      <c r="T81" s="157" t="s">
        <v>120</v>
      </c>
      <c r="U81" s="157">
        <v>2.317</v>
      </c>
      <c r="V81" s="157">
        <f>ROUND(E77*U81,2)</f>
        <v>144.58</v>
      </c>
      <c r="W81" s="157"/>
      <c r="X81" s="157" t="s">
        <v>121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122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ht="22.5" outlineLevel="1">
      <c r="A82" s="168">
        <v>54</v>
      </c>
      <c r="B82" s="169" t="s">
        <v>252</v>
      </c>
      <c r="C82" s="183" t="s">
        <v>253</v>
      </c>
      <c r="D82" s="170" t="s">
        <v>129</v>
      </c>
      <c r="E82" s="171">
        <v>33.2</v>
      </c>
      <c r="F82" s="172"/>
      <c r="G82" s="173">
        <f>ROUND(E82*F82,2)</f>
        <v>0</v>
      </c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124</v>
      </c>
      <c r="AH82" s="148">
        <v>0</v>
      </c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ht="12.75" outlineLevel="1">
      <c r="A83" s="155"/>
      <c r="B83" s="156"/>
      <c r="C83" s="267" t="s">
        <v>210</v>
      </c>
      <c r="D83" s="268"/>
      <c r="E83" s="268"/>
      <c r="F83" s="268"/>
      <c r="G83" s="268"/>
      <c r="H83" s="158"/>
      <c r="I83" s="157">
        <f>ROUND(E79*H83,2)</f>
        <v>0</v>
      </c>
      <c r="J83" s="158"/>
      <c r="K83" s="157">
        <f>ROUND(E79*J83,2)</f>
        <v>0</v>
      </c>
      <c r="L83" s="157">
        <v>21</v>
      </c>
      <c r="M83" s="157">
        <f>G79*(1+L83/100)</f>
        <v>0</v>
      </c>
      <c r="N83" s="157">
        <v>0.01</v>
      </c>
      <c r="O83" s="157">
        <f>ROUND(E79*N83,2)</f>
        <v>0.62</v>
      </c>
      <c r="P83" s="157">
        <v>0</v>
      </c>
      <c r="Q83" s="157">
        <f>ROUND(E79*P83,2)</f>
        <v>0</v>
      </c>
      <c r="R83" s="157"/>
      <c r="S83" s="157" t="s">
        <v>120</v>
      </c>
      <c r="T83" s="157" t="s">
        <v>120</v>
      </c>
      <c r="U83" s="157">
        <v>0.675</v>
      </c>
      <c r="V83" s="157">
        <f>ROUND(E79*U83,2)</f>
        <v>42.12</v>
      </c>
      <c r="W83" s="157"/>
      <c r="X83" s="157" t="s">
        <v>121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122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ht="12.75" outlineLevel="1">
      <c r="A84" s="162" t="s">
        <v>115</v>
      </c>
      <c r="B84" s="163" t="s">
        <v>68</v>
      </c>
      <c r="C84" s="182" t="s">
        <v>69</v>
      </c>
      <c r="D84" s="164"/>
      <c r="E84" s="165"/>
      <c r="F84" s="166"/>
      <c r="G84" s="167">
        <f>SUMIF(AG89:AG99,"&lt;&gt;NOR",G85:G95)</f>
        <v>0</v>
      </c>
      <c r="H84" s="158"/>
      <c r="I84" s="157">
        <f>ROUND(E80*H84,2)</f>
        <v>0</v>
      </c>
      <c r="J84" s="158"/>
      <c r="K84" s="157">
        <f>ROUND(E80*J84,2)</f>
        <v>0</v>
      </c>
      <c r="L84" s="157">
        <v>21</v>
      </c>
      <c r="M84" s="157">
        <f>G80*(1+L84/100)</f>
        <v>0</v>
      </c>
      <c r="N84" s="157">
        <v>1.0185</v>
      </c>
      <c r="O84" s="157">
        <f>ROUND(E80*N84,2)</f>
        <v>1.27</v>
      </c>
      <c r="P84" s="157">
        <v>0</v>
      </c>
      <c r="Q84" s="157">
        <f>ROUND(E80*P84,2)</f>
        <v>0</v>
      </c>
      <c r="R84" s="157"/>
      <c r="S84" s="157" t="s">
        <v>120</v>
      </c>
      <c r="T84" s="157" t="s">
        <v>120</v>
      </c>
      <c r="U84" s="157">
        <v>15.293</v>
      </c>
      <c r="V84" s="157">
        <f>ROUND(E80*U84,2)</f>
        <v>19.09</v>
      </c>
      <c r="W84" s="157"/>
      <c r="X84" s="157" t="s">
        <v>121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122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ht="22.5" outlineLevel="1">
      <c r="A85" s="174">
        <v>55</v>
      </c>
      <c r="B85" s="175" t="s">
        <v>254</v>
      </c>
      <c r="C85" s="185" t="s">
        <v>255</v>
      </c>
      <c r="D85" s="176" t="s">
        <v>129</v>
      </c>
      <c r="E85" s="177">
        <v>42</v>
      </c>
      <c r="F85" s="178"/>
      <c r="G85" s="179">
        <f aca="true" t="shared" si="21" ref="G85:G95">ROUND(E85*F85,2)</f>
        <v>0</v>
      </c>
      <c r="H85" s="158"/>
      <c r="I85" s="157">
        <f>ROUND(E81*H85,2)</f>
        <v>0</v>
      </c>
      <c r="J85" s="158"/>
      <c r="K85" s="157">
        <f>ROUND(E81*J85,2)</f>
        <v>0</v>
      </c>
      <c r="L85" s="157">
        <v>21</v>
      </c>
      <c r="M85" s="157">
        <f>G81*(1+L85/100)</f>
        <v>0</v>
      </c>
      <c r="N85" s="157">
        <v>1.06625</v>
      </c>
      <c r="O85" s="157">
        <f>ROUND(E81*N85,2)</f>
        <v>2</v>
      </c>
      <c r="P85" s="157">
        <v>0</v>
      </c>
      <c r="Q85" s="157">
        <f>ROUND(E81*P85,2)</f>
        <v>0</v>
      </c>
      <c r="R85" s="157"/>
      <c r="S85" s="157" t="s">
        <v>120</v>
      </c>
      <c r="T85" s="157" t="s">
        <v>120</v>
      </c>
      <c r="U85" s="157">
        <v>15.231</v>
      </c>
      <c r="V85" s="157">
        <f>ROUND(E81*U85,2)</f>
        <v>28.51</v>
      </c>
      <c r="W85" s="157"/>
      <c r="X85" s="157" t="s">
        <v>121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122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22.5" outlineLevel="1">
      <c r="A86" s="174">
        <v>56</v>
      </c>
      <c r="B86" s="175" t="s">
        <v>256</v>
      </c>
      <c r="C86" s="185" t="s">
        <v>257</v>
      </c>
      <c r="D86" s="176" t="s">
        <v>129</v>
      </c>
      <c r="E86" s="177">
        <v>42.63</v>
      </c>
      <c r="F86" s="178"/>
      <c r="G86" s="179">
        <f t="shared" si="21"/>
        <v>0</v>
      </c>
      <c r="H86" s="158"/>
      <c r="I86" s="157">
        <f>ROUND(E82*H86,2)</f>
        <v>0</v>
      </c>
      <c r="J86" s="158"/>
      <c r="K86" s="157">
        <f>ROUND(E82*J86,2)</f>
        <v>0</v>
      </c>
      <c r="L86" s="157">
        <v>21</v>
      </c>
      <c r="M86" s="157">
        <f>G82*(1+L86/100)</f>
        <v>0</v>
      </c>
      <c r="N86" s="157">
        <v>0.00012</v>
      </c>
      <c r="O86" s="157">
        <f>ROUND(E82*N86,2)</f>
        <v>0</v>
      </c>
      <c r="P86" s="157">
        <v>0</v>
      </c>
      <c r="Q86" s="157">
        <f>ROUND(E82*P86,2)</f>
        <v>0</v>
      </c>
      <c r="R86" s="157"/>
      <c r="S86" s="157" t="s">
        <v>194</v>
      </c>
      <c r="T86" s="157" t="s">
        <v>209</v>
      </c>
      <c r="U86" s="157">
        <v>0</v>
      </c>
      <c r="V86" s="157">
        <f>ROUND(E82*U86,2)</f>
        <v>0</v>
      </c>
      <c r="W86" s="157"/>
      <c r="X86" s="157" t="s">
        <v>121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122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22.5" outlineLevel="1">
      <c r="A87" s="174">
        <v>57</v>
      </c>
      <c r="B87" s="175" t="s">
        <v>258</v>
      </c>
      <c r="C87" s="185" t="s">
        <v>259</v>
      </c>
      <c r="D87" s="176" t="s">
        <v>219</v>
      </c>
      <c r="E87" s="177">
        <v>12</v>
      </c>
      <c r="F87" s="178"/>
      <c r="G87" s="179">
        <f t="shared" si="21"/>
        <v>0</v>
      </c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199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33" ht="22.5">
      <c r="A88" s="174">
        <v>58</v>
      </c>
      <c r="B88" s="175" t="s">
        <v>260</v>
      </c>
      <c r="C88" s="185" t="s">
        <v>261</v>
      </c>
      <c r="D88" s="176" t="s">
        <v>219</v>
      </c>
      <c r="E88" s="177">
        <v>12.18</v>
      </c>
      <c r="F88" s="178"/>
      <c r="G88" s="179">
        <f t="shared" si="21"/>
        <v>0</v>
      </c>
      <c r="H88" s="161"/>
      <c r="I88" s="161">
        <f>SUM(I89:I99)</f>
        <v>0</v>
      </c>
      <c r="J88" s="161"/>
      <c r="K88" s="161">
        <f>SUM(K89:K99)</f>
        <v>0</v>
      </c>
      <c r="L88" s="161"/>
      <c r="M88" s="161">
        <f>SUM(M89:M99)</f>
        <v>0</v>
      </c>
      <c r="N88" s="161"/>
      <c r="O88" s="161">
        <f>SUM(O89:O99)</f>
        <v>41.36</v>
      </c>
      <c r="P88" s="161"/>
      <c r="Q88" s="161">
        <f>SUM(Q89:Q99)</f>
        <v>0</v>
      </c>
      <c r="R88" s="161"/>
      <c r="S88" s="161"/>
      <c r="T88" s="161"/>
      <c r="U88" s="161"/>
      <c r="V88" s="161">
        <f>SUM(V89:V99)</f>
        <v>88.75999999999999</v>
      </c>
      <c r="W88" s="161"/>
      <c r="X88" s="161"/>
      <c r="AG88" t="s">
        <v>116</v>
      </c>
    </row>
    <row r="89" spans="1:60" ht="12.75" outlineLevel="1">
      <c r="A89" s="174">
        <v>59</v>
      </c>
      <c r="B89" s="175" t="s">
        <v>262</v>
      </c>
      <c r="C89" s="185" t="s">
        <v>263</v>
      </c>
      <c r="D89" s="176" t="s">
        <v>219</v>
      </c>
      <c r="E89" s="177">
        <v>3</v>
      </c>
      <c r="F89" s="178"/>
      <c r="G89" s="179">
        <f t="shared" si="21"/>
        <v>0</v>
      </c>
      <c r="H89" s="158"/>
      <c r="I89" s="157">
        <f aca="true" t="shared" si="22" ref="I89:I99">ROUND(E85*H89,2)</f>
        <v>0</v>
      </c>
      <c r="J89" s="158"/>
      <c r="K89" s="157">
        <f aca="true" t="shared" si="23" ref="K89:K99">ROUND(E85*J89,2)</f>
        <v>0</v>
      </c>
      <c r="L89" s="157">
        <v>21</v>
      </c>
      <c r="M89" s="157">
        <f aca="true" t="shared" si="24" ref="M89:M99">G85*(1+L89/100)</f>
        <v>0</v>
      </c>
      <c r="N89" s="157">
        <v>2E-05</v>
      </c>
      <c r="O89" s="157">
        <f aca="true" t="shared" si="25" ref="O89:O99">ROUND(E85*N89,2)</f>
        <v>0</v>
      </c>
      <c r="P89" s="157">
        <v>0</v>
      </c>
      <c r="Q89" s="157">
        <f aca="true" t="shared" si="26" ref="Q89:Q99">ROUND(E85*P89,2)</f>
        <v>0</v>
      </c>
      <c r="R89" s="157"/>
      <c r="S89" s="157" t="s">
        <v>120</v>
      </c>
      <c r="T89" s="157" t="s">
        <v>120</v>
      </c>
      <c r="U89" s="157">
        <v>0.354</v>
      </c>
      <c r="V89" s="157">
        <f aca="true" t="shared" si="27" ref="V89:V99">ROUND(E85*U89,2)</f>
        <v>14.87</v>
      </c>
      <c r="W89" s="157"/>
      <c r="X89" s="157" t="s">
        <v>121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122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22.5" outlineLevel="1">
      <c r="A90" s="174">
        <v>60</v>
      </c>
      <c r="B90" s="175" t="s">
        <v>264</v>
      </c>
      <c r="C90" s="185" t="s">
        <v>265</v>
      </c>
      <c r="D90" s="176" t="s">
        <v>219</v>
      </c>
      <c r="E90" s="177">
        <v>1</v>
      </c>
      <c r="F90" s="178"/>
      <c r="G90" s="179">
        <f t="shared" si="21"/>
        <v>0</v>
      </c>
      <c r="H90" s="158"/>
      <c r="I90" s="157">
        <f t="shared" si="22"/>
        <v>0</v>
      </c>
      <c r="J90" s="158"/>
      <c r="K90" s="157">
        <f t="shared" si="23"/>
        <v>0</v>
      </c>
      <c r="L90" s="157">
        <v>21</v>
      </c>
      <c r="M90" s="157">
        <f t="shared" si="24"/>
        <v>0</v>
      </c>
      <c r="N90" s="157">
        <v>0.024</v>
      </c>
      <c r="O90" s="157">
        <f t="shared" si="25"/>
        <v>1.02</v>
      </c>
      <c r="P90" s="157">
        <v>0</v>
      </c>
      <c r="Q90" s="157">
        <f t="shared" si="26"/>
        <v>0</v>
      </c>
      <c r="R90" s="157" t="s">
        <v>187</v>
      </c>
      <c r="S90" s="157" t="s">
        <v>120</v>
      </c>
      <c r="T90" s="157" t="s">
        <v>120</v>
      </c>
      <c r="U90" s="157">
        <v>0</v>
      </c>
      <c r="V90" s="157">
        <f t="shared" si="27"/>
        <v>0</v>
      </c>
      <c r="W90" s="157"/>
      <c r="X90" s="157" t="s">
        <v>188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189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ht="12.75" outlineLevel="1">
      <c r="A91" s="174">
        <v>61</v>
      </c>
      <c r="B91" s="175" t="s">
        <v>266</v>
      </c>
      <c r="C91" s="185" t="s">
        <v>267</v>
      </c>
      <c r="D91" s="176" t="s">
        <v>219</v>
      </c>
      <c r="E91" s="177">
        <v>1</v>
      </c>
      <c r="F91" s="178"/>
      <c r="G91" s="179">
        <f t="shared" si="21"/>
        <v>0</v>
      </c>
      <c r="H91" s="158"/>
      <c r="I91" s="157">
        <f t="shared" si="22"/>
        <v>0</v>
      </c>
      <c r="J91" s="158"/>
      <c r="K91" s="157">
        <f t="shared" si="23"/>
        <v>0</v>
      </c>
      <c r="L91" s="157">
        <v>21</v>
      </c>
      <c r="M91" s="157">
        <f t="shared" si="24"/>
        <v>0</v>
      </c>
      <c r="N91" s="157">
        <v>2E-05</v>
      </c>
      <c r="O91" s="157">
        <f t="shared" si="25"/>
        <v>0</v>
      </c>
      <c r="P91" s="157">
        <v>0</v>
      </c>
      <c r="Q91" s="157">
        <f t="shared" si="26"/>
        <v>0</v>
      </c>
      <c r="R91" s="157"/>
      <c r="S91" s="157" t="s">
        <v>120</v>
      </c>
      <c r="T91" s="157" t="s">
        <v>120</v>
      </c>
      <c r="U91" s="157">
        <v>0.236</v>
      </c>
      <c r="V91" s="157">
        <f t="shared" si="27"/>
        <v>2.83</v>
      </c>
      <c r="W91" s="157"/>
      <c r="X91" s="157" t="s">
        <v>121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122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ht="22.5" outlineLevel="1">
      <c r="A92" s="174">
        <v>62</v>
      </c>
      <c r="B92" s="175" t="s">
        <v>268</v>
      </c>
      <c r="C92" s="185" t="s">
        <v>269</v>
      </c>
      <c r="D92" s="176" t="s">
        <v>219</v>
      </c>
      <c r="E92" s="177">
        <v>1</v>
      </c>
      <c r="F92" s="178"/>
      <c r="G92" s="179">
        <f t="shared" si="21"/>
        <v>0</v>
      </c>
      <c r="H92" s="158"/>
      <c r="I92" s="157">
        <f t="shared" si="22"/>
        <v>0</v>
      </c>
      <c r="J92" s="158"/>
      <c r="K92" s="157">
        <f t="shared" si="23"/>
        <v>0</v>
      </c>
      <c r="L92" s="157">
        <v>21</v>
      </c>
      <c r="M92" s="157">
        <f t="shared" si="24"/>
        <v>0</v>
      </c>
      <c r="N92" s="157">
        <v>0.1218</v>
      </c>
      <c r="O92" s="157">
        <f t="shared" si="25"/>
        <v>1.48</v>
      </c>
      <c r="P92" s="157">
        <v>0</v>
      </c>
      <c r="Q92" s="157">
        <f t="shared" si="26"/>
        <v>0</v>
      </c>
      <c r="R92" s="157"/>
      <c r="S92" s="157" t="s">
        <v>194</v>
      </c>
      <c r="T92" s="157" t="s">
        <v>209</v>
      </c>
      <c r="U92" s="157">
        <v>0</v>
      </c>
      <c r="V92" s="157">
        <f t="shared" si="27"/>
        <v>0</v>
      </c>
      <c r="W92" s="157"/>
      <c r="X92" s="157" t="s">
        <v>188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189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ht="22.5" outlineLevel="1">
      <c r="A93" s="174">
        <v>63</v>
      </c>
      <c r="B93" s="175" t="s">
        <v>270</v>
      </c>
      <c r="C93" s="185" t="s">
        <v>271</v>
      </c>
      <c r="D93" s="176" t="s">
        <v>119</v>
      </c>
      <c r="E93" s="177">
        <v>14.2</v>
      </c>
      <c r="F93" s="178"/>
      <c r="G93" s="179">
        <f t="shared" si="21"/>
        <v>0</v>
      </c>
      <c r="H93" s="158"/>
      <c r="I93" s="157">
        <f t="shared" si="22"/>
        <v>0</v>
      </c>
      <c r="J93" s="158"/>
      <c r="K93" s="157">
        <f t="shared" si="23"/>
        <v>0</v>
      </c>
      <c r="L93" s="157">
        <v>21</v>
      </c>
      <c r="M93" s="157">
        <f t="shared" si="24"/>
        <v>0</v>
      </c>
      <c r="N93" s="157">
        <v>0.6261</v>
      </c>
      <c r="O93" s="157">
        <f t="shared" si="25"/>
        <v>1.88</v>
      </c>
      <c r="P93" s="157">
        <v>0</v>
      </c>
      <c r="Q93" s="157">
        <f t="shared" si="26"/>
        <v>0</v>
      </c>
      <c r="R93" s="157"/>
      <c r="S93" s="157" t="s">
        <v>120</v>
      </c>
      <c r="T93" s="157" t="s">
        <v>120</v>
      </c>
      <c r="U93" s="157">
        <v>3.921</v>
      </c>
      <c r="V93" s="157">
        <f t="shared" si="27"/>
        <v>11.76</v>
      </c>
      <c r="W93" s="157"/>
      <c r="X93" s="157" t="s">
        <v>121</v>
      </c>
      <c r="Y93" s="148"/>
      <c r="Z93" s="148"/>
      <c r="AA93" s="148"/>
      <c r="AB93" s="148"/>
      <c r="AC93" s="148"/>
      <c r="AD93" s="148"/>
      <c r="AE93" s="148"/>
      <c r="AF93" s="148"/>
      <c r="AG93" s="148" t="s">
        <v>122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12.75" outlineLevel="1">
      <c r="A94" s="174">
        <v>64</v>
      </c>
      <c r="B94" s="175" t="s">
        <v>272</v>
      </c>
      <c r="C94" s="185" t="s">
        <v>273</v>
      </c>
      <c r="D94" s="176" t="s">
        <v>142</v>
      </c>
      <c r="E94" s="177">
        <v>31.9</v>
      </c>
      <c r="F94" s="178"/>
      <c r="G94" s="179">
        <f t="shared" si="21"/>
        <v>0</v>
      </c>
      <c r="H94" s="158"/>
      <c r="I94" s="157">
        <f t="shared" si="22"/>
        <v>0</v>
      </c>
      <c r="J94" s="158"/>
      <c r="K94" s="157">
        <f t="shared" si="23"/>
        <v>0</v>
      </c>
      <c r="L94" s="157">
        <v>21</v>
      </c>
      <c r="M94" s="157">
        <f t="shared" si="24"/>
        <v>0</v>
      </c>
      <c r="N94" s="157">
        <v>0.21734</v>
      </c>
      <c r="O94" s="157">
        <f t="shared" si="25"/>
        <v>0.22</v>
      </c>
      <c r="P94" s="157">
        <v>0</v>
      </c>
      <c r="Q94" s="157">
        <f t="shared" si="26"/>
        <v>0</v>
      </c>
      <c r="R94" s="157"/>
      <c r="S94" s="157" t="s">
        <v>194</v>
      </c>
      <c r="T94" s="157" t="s">
        <v>209</v>
      </c>
      <c r="U94" s="157">
        <v>0</v>
      </c>
      <c r="V94" s="157">
        <f t="shared" si="27"/>
        <v>0</v>
      </c>
      <c r="W94" s="157"/>
      <c r="X94" s="157" t="s">
        <v>121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122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ht="12.75" outlineLevel="1">
      <c r="A95" s="174">
        <v>65</v>
      </c>
      <c r="B95" s="175" t="s">
        <v>274</v>
      </c>
      <c r="C95" s="185" t="s">
        <v>275</v>
      </c>
      <c r="D95" s="176" t="s">
        <v>219</v>
      </c>
      <c r="E95" s="177">
        <v>4</v>
      </c>
      <c r="F95" s="178"/>
      <c r="G95" s="179">
        <f t="shared" si="21"/>
        <v>0</v>
      </c>
      <c r="H95" s="158"/>
      <c r="I95" s="157">
        <f t="shared" si="22"/>
        <v>0</v>
      </c>
      <c r="J95" s="158"/>
      <c r="K95" s="157">
        <f t="shared" si="23"/>
        <v>0</v>
      </c>
      <c r="L95" s="157">
        <v>21</v>
      </c>
      <c r="M95" s="157">
        <f t="shared" si="24"/>
        <v>0</v>
      </c>
      <c r="N95" s="157">
        <v>0.0506</v>
      </c>
      <c r="O95" s="157">
        <f t="shared" si="25"/>
        <v>0.05</v>
      </c>
      <c r="P95" s="157">
        <v>0</v>
      </c>
      <c r="Q95" s="157">
        <f t="shared" si="26"/>
        <v>0</v>
      </c>
      <c r="R95" s="157"/>
      <c r="S95" s="157" t="s">
        <v>194</v>
      </c>
      <c r="T95" s="157" t="s">
        <v>209</v>
      </c>
      <c r="U95" s="157">
        <v>0</v>
      </c>
      <c r="V95" s="157">
        <f t="shared" si="27"/>
        <v>0</v>
      </c>
      <c r="W95" s="157"/>
      <c r="X95" s="157" t="s">
        <v>188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189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ht="12.75" outlineLevel="1">
      <c r="A96" s="162" t="s">
        <v>115</v>
      </c>
      <c r="B96" s="163" t="s">
        <v>70</v>
      </c>
      <c r="C96" s="182" t="s">
        <v>71</v>
      </c>
      <c r="D96" s="164"/>
      <c r="E96" s="165"/>
      <c r="F96" s="166"/>
      <c r="G96" s="167">
        <f>SUMIF(AG101:AG130,"&lt;&gt;NOR",G97:G126)</f>
        <v>0</v>
      </c>
      <c r="H96" s="158"/>
      <c r="I96" s="157">
        <f t="shared" si="22"/>
        <v>0</v>
      </c>
      <c r="J96" s="158"/>
      <c r="K96" s="157">
        <f t="shared" si="23"/>
        <v>0</v>
      </c>
      <c r="L96" s="157">
        <v>21</v>
      </c>
      <c r="M96" s="157">
        <f t="shared" si="24"/>
        <v>0</v>
      </c>
      <c r="N96" s="157">
        <v>0.43382</v>
      </c>
      <c r="O96" s="157">
        <f t="shared" si="25"/>
        <v>0.43</v>
      </c>
      <c r="P96" s="157">
        <v>0</v>
      </c>
      <c r="Q96" s="157">
        <f t="shared" si="26"/>
        <v>0</v>
      </c>
      <c r="R96" s="157"/>
      <c r="S96" s="157" t="s">
        <v>120</v>
      </c>
      <c r="T96" s="157" t="s">
        <v>120</v>
      </c>
      <c r="U96" s="157">
        <v>3.839</v>
      </c>
      <c r="V96" s="157">
        <f t="shared" si="27"/>
        <v>3.84</v>
      </c>
      <c r="W96" s="157"/>
      <c r="X96" s="157" t="s">
        <v>121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122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ht="22.5" outlineLevel="1">
      <c r="A97" s="168">
        <v>66</v>
      </c>
      <c r="B97" s="169" t="s">
        <v>276</v>
      </c>
      <c r="C97" s="183" t="s">
        <v>277</v>
      </c>
      <c r="D97" s="170" t="s">
        <v>219</v>
      </c>
      <c r="E97" s="171">
        <v>22</v>
      </c>
      <c r="F97" s="172"/>
      <c r="G97" s="173">
        <f>ROUND(E97*F97,2)</f>
        <v>0</v>
      </c>
      <c r="H97" s="158"/>
      <c r="I97" s="157">
        <f t="shared" si="22"/>
        <v>0</v>
      </c>
      <c r="J97" s="158"/>
      <c r="K97" s="157">
        <f t="shared" si="23"/>
        <v>0</v>
      </c>
      <c r="L97" s="157">
        <v>21</v>
      </c>
      <c r="M97" s="157">
        <f t="shared" si="24"/>
        <v>0</v>
      </c>
      <c r="N97" s="157">
        <v>2.525</v>
      </c>
      <c r="O97" s="157">
        <f t="shared" si="25"/>
        <v>35.86</v>
      </c>
      <c r="P97" s="157">
        <v>0</v>
      </c>
      <c r="Q97" s="157">
        <f t="shared" si="26"/>
        <v>0</v>
      </c>
      <c r="R97" s="157"/>
      <c r="S97" s="157" t="s">
        <v>120</v>
      </c>
      <c r="T97" s="157" t="s">
        <v>120</v>
      </c>
      <c r="U97" s="157">
        <v>1.303</v>
      </c>
      <c r="V97" s="157">
        <f t="shared" si="27"/>
        <v>18.5</v>
      </c>
      <c r="W97" s="157"/>
      <c r="X97" s="157" t="s">
        <v>121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122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12.75" outlineLevel="1">
      <c r="A98" s="155"/>
      <c r="B98" s="156"/>
      <c r="C98" s="267" t="s">
        <v>210</v>
      </c>
      <c r="D98" s="268"/>
      <c r="E98" s="268"/>
      <c r="F98" s="268"/>
      <c r="G98" s="268"/>
      <c r="H98" s="158"/>
      <c r="I98" s="157">
        <f t="shared" si="22"/>
        <v>0</v>
      </c>
      <c r="J98" s="158"/>
      <c r="K98" s="157">
        <f t="shared" si="23"/>
        <v>0</v>
      </c>
      <c r="L98" s="157">
        <v>21</v>
      </c>
      <c r="M98" s="157">
        <f t="shared" si="24"/>
        <v>0</v>
      </c>
      <c r="N98" s="157">
        <v>0.00418</v>
      </c>
      <c r="O98" s="157">
        <f t="shared" si="25"/>
        <v>0.13</v>
      </c>
      <c r="P98" s="157">
        <v>0</v>
      </c>
      <c r="Q98" s="157">
        <f t="shared" si="26"/>
        <v>0</v>
      </c>
      <c r="R98" s="157"/>
      <c r="S98" s="157" t="s">
        <v>120</v>
      </c>
      <c r="T98" s="157" t="s">
        <v>120</v>
      </c>
      <c r="U98" s="157">
        <v>0.963</v>
      </c>
      <c r="V98" s="157">
        <f t="shared" si="27"/>
        <v>30.72</v>
      </c>
      <c r="W98" s="157"/>
      <c r="X98" s="157" t="s">
        <v>121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122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ht="12.75" outlineLevel="1">
      <c r="A99" s="174">
        <v>67</v>
      </c>
      <c r="B99" s="175" t="s">
        <v>278</v>
      </c>
      <c r="C99" s="185" t="s">
        <v>279</v>
      </c>
      <c r="D99" s="176" t="s">
        <v>129</v>
      </c>
      <c r="E99" s="177">
        <v>182</v>
      </c>
      <c r="F99" s="178"/>
      <c r="G99" s="179">
        <f aca="true" t="shared" si="28" ref="G99:G104">ROUND(E99*F99,2)</f>
        <v>0</v>
      </c>
      <c r="H99" s="158"/>
      <c r="I99" s="157">
        <f t="shared" si="22"/>
        <v>0</v>
      </c>
      <c r="J99" s="158"/>
      <c r="K99" s="157">
        <f t="shared" si="23"/>
        <v>0</v>
      </c>
      <c r="L99" s="157">
        <v>21</v>
      </c>
      <c r="M99" s="157">
        <f t="shared" si="24"/>
        <v>0</v>
      </c>
      <c r="N99" s="157">
        <v>0.07335</v>
      </c>
      <c r="O99" s="157">
        <f t="shared" si="25"/>
        <v>0.29</v>
      </c>
      <c r="P99" s="157">
        <v>0</v>
      </c>
      <c r="Q99" s="157">
        <f t="shared" si="26"/>
        <v>0</v>
      </c>
      <c r="R99" s="157"/>
      <c r="S99" s="157" t="s">
        <v>194</v>
      </c>
      <c r="T99" s="157" t="s">
        <v>209</v>
      </c>
      <c r="U99" s="157">
        <v>1.56</v>
      </c>
      <c r="V99" s="157">
        <f t="shared" si="27"/>
        <v>6.24</v>
      </c>
      <c r="W99" s="157"/>
      <c r="X99" s="157" t="s">
        <v>121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122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33" ht="12.75">
      <c r="A100" s="174">
        <v>68</v>
      </c>
      <c r="B100" s="175" t="s">
        <v>280</v>
      </c>
      <c r="C100" s="185" t="s">
        <v>281</v>
      </c>
      <c r="D100" s="176" t="s">
        <v>219</v>
      </c>
      <c r="E100" s="177">
        <v>5</v>
      </c>
      <c r="F100" s="178"/>
      <c r="G100" s="179">
        <f t="shared" si="28"/>
        <v>0</v>
      </c>
      <c r="H100" s="161"/>
      <c r="I100" s="161">
        <f>SUM(I101:I130)</f>
        <v>0</v>
      </c>
      <c r="J100" s="161"/>
      <c r="K100" s="161">
        <f>SUM(K101:K130)</f>
        <v>0</v>
      </c>
      <c r="L100" s="161"/>
      <c r="M100" s="161">
        <f>SUM(M101:M130)</f>
        <v>0</v>
      </c>
      <c r="N100" s="161"/>
      <c r="O100" s="161">
        <f>SUM(O101:O130)</f>
        <v>80.69</v>
      </c>
      <c r="P100" s="161"/>
      <c r="Q100" s="161">
        <f>SUM(Q101:Q130)</f>
        <v>140.54</v>
      </c>
      <c r="R100" s="161"/>
      <c r="S100" s="161"/>
      <c r="T100" s="161"/>
      <c r="U100" s="161"/>
      <c r="V100" s="161">
        <f>SUM(V101:V130)</f>
        <v>1032.48</v>
      </c>
      <c r="W100" s="161"/>
      <c r="X100" s="161"/>
      <c r="AG100" t="s">
        <v>116</v>
      </c>
    </row>
    <row r="101" spans="1:60" ht="12.75" outlineLevel="1">
      <c r="A101" s="174">
        <v>69</v>
      </c>
      <c r="B101" s="175" t="s">
        <v>282</v>
      </c>
      <c r="C101" s="185" t="s">
        <v>283</v>
      </c>
      <c r="D101" s="176" t="s">
        <v>219</v>
      </c>
      <c r="E101" s="177">
        <v>1</v>
      </c>
      <c r="F101" s="178"/>
      <c r="G101" s="179">
        <f t="shared" si="28"/>
        <v>0</v>
      </c>
      <c r="H101" s="158"/>
      <c r="I101" s="157">
        <f>ROUND(E97*H101,2)</f>
        <v>0</v>
      </c>
      <c r="J101" s="158"/>
      <c r="K101" s="157">
        <f>ROUND(E97*J101,2)</f>
        <v>0</v>
      </c>
      <c r="L101" s="157">
        <v>21</v>
      </c>
      <c r="M101" s="157">
        <f>G97*(1+L101/100)</f>
        <v>0</v>
      </c>
      <c r="N101" s="157">
        <v>0</v>
      </c>
      <c r="O101" s="157">
        <f>ROUND(E97*N101,2)</f>
        <v>0</v>
      </c>
      <c r="P101" s="157">
        <v>0</v>
      </c>
      <c r="Q101" s="157">
        <f>ROUND(E97*P101,2)</f>
        <v>0</v>
      </c>
      <c r="R101" s="157"/>
      <c r="S101" s="157" t="s">
        <v>194</v>
      </c>
      <c r="T101" s="157" t="s">
        <v>209</v>
      </c>
      <c r="U101" s="157">
        <v>0</v>
      </c>
      <c r="V101" s="157">
        <f>ROUND(E97*U101,2)</f>
        <v>0</v>
      </c>
      <c r="W101" s="157"/>
      <c r="X101" s="157" t="s">
        <v>121</v>
      </c>
      <c r="Y101" s="148"/>
      <c r="Z101" s="148"/>
      <c r="AA101" s="148"/>
      <c r="AB101" s="148"/>
      <c r="AC101" s="148"/>
      <c r="AD101" s="148"/>
      <c r="AE101" s="148"/>
      <c r="AF101" s="148"/>
      <c r="AG101" s="148" t="s">
        <v>122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ht="12.75" outlineLevel="1">
      <c r="A102" s="174">
        <v>70</v>
      </c>
      <c r="B102" s="175" t="s">
        <v>284</v>
      </c>
      <c r="C102" s="185" t="s">
        <v>285</v>
      </c>
      <c r="D102" s="176" t="s">
        <v>219</v>
      </c>
      <c r="E102" s="177">
        <v>1</v>
      </c>
      <c r="F102" s="178"/>
      <c r="G102" s="179">
        <f t="shared" si="28"/>
        <v>0</v>
      </c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199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ht="22.5" outlineLevel="1">
      <c r="A103" s="174">
        <v>71</v>
      </c>
      <c r="B103" s="175" t="s">
        <v>286</v>
      </c>
      <c r="C103" s="185" t="s">
        <v>287</v>
      </c>
      <c r="D103" s="176" t="s">
        <v>119</v>
      </c>
      <c r="E103" s="177">
        <v>1.6</v>
      </c>
      <c r="F103" s="178"/>
      <c r="G103" s="179">
        <f t="shared" si="28"/>
        <v>0</v>
      </c>
      <c r="H103" s="158"/>
      <c r="I103" s="157">
        <f aca="true" t="shared" si="29" ref="I103:I108">ROUND(E99*H103,2)</f>
        <v>0</v>
      </c>
      <c r="J103" s="158"/>
      <c r="K103" s="157">
        <f aca="true" t="shared" si="30" ref="K103:K108">ROUND(E99*J103,2)</f>
        <v>0</v>
      </c>
      <c r="L103" s="157">
        <v>21</v>
      </c>
      <c r="M103" s="157">
        <f aca="true" t="shared" si="31" ref="M103:M108">G99*(1+L103/100)</f>
        <v>0</v>
      </c>
      <c r="N103" s="157">
        <v>0</v>
      </c>
      <c r="O103" s="157">
        <f aca="true" t="shared" si="32" ref="O103:O108">ROUND(E99*N103,2)</f>
        <v>0</v>
      </c>
      <c r="P103" s="157">
        <v>0</v>
      </c>
      <c r="Q103" s="157">
        <f aca="true" t="shared" si="33" ref="Q103:Q108">ROUND(E99*P103,2)</f>
        <v>0</v>
      </c>
      <c r="R103" s="157"/>
      <c r="S103" s="157" t="s">
        <v>120</v>
      </c>
      <c r="T103" s="157" t="s">
        <v>120</v>
      </c>
      <c r="U103" s="157">
        <v>0.13</v>
      </c>
      <c r="V103" s="157">
        <f aca="true" t="shared" si="34" ref="V103:V108">ROUND(E99*U103,2)</f>
        <v>23.66</v>
      </c>
      <c r="W103" s="157"/>
      <c r="X103" s="157" t="s">
        <v>121</v>
      </c>
      <c r="Y103" s="148"/>
      <c r="Z103" s="148"/>
      <c r="AA103" s="148"/>
      <c r="AB103" s="148"/>
      <c r="AC103" s="148"/>
      <c r="AD103" s="148"/>
      <c r="AE103" s="148"/>
      <c r="AF103" s="148"/>
      <c r="AG103" s="148" t="s">
        <v>122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33.75" outlineLevel="1">
      <c r="A104" s="168">
        <v>72</v>
      </c>
      <c r="B104" s="169" t="s">
        <v>288</v>
      </c>
      <c r="C104" s="183" t="s">
        <v>289</v>
      </c>
      <c r="D104" s="170" t="s">
        <v>142</v>
      </c>
      <c r="E104" s="171">
        <v>124</v>
      </c>
      <c r="F104" s="172"/>
      <c r="G104" s="173">
        <f t="shared" si="28"/>
        <v>0</v>
      </c>
      <c r="H104" s="158"/>
      <c r="I104" s="157">
        <f t="shared" si="29"/>
        <v>0</v>
      </c>
      <c r="J104" s="158"/>
      <c r="K104" s="157">
        <f t="shared" si="30"/>
        <v>0</v>
      </c>
      <c r="L104" s="157">
        <v>21</v>
      </c>
      <c r="M104" s="157">
        <f t="shared" si="31"/>
        <v>0</v>
      </c>
      <c r="N104" s="157">
        <v>0</v>
      </c>
      <c r="O104" s="157">
        <f t="shared" si="32"/>
        <v>0</v>
      </c>
      <c r="P104" s="157">
        <v>0</v>
      </c>
      <c r="Q104" s="157">
        <f t="shared" si="33"/>
        <v>0</v>
      </c>
      <c r="R104" s="157"/>
      <c r="S104" s="157" t="s">
        <v>194</v>
      </c>
      <c r="T104" s="157" t="s">
        <v>209</v>
      </c>
      <c r="U104" s="157">
        <v>0</v>
      </c>
      <c r="V104" s="157">
        <f t="shared" si="34"/>
        <v>0</v>
      </c>
      <c r="W104" s="157"/>
      <c r="X104" s="157" t="s">
        <v>121</v>
      </c>
      <c r="Y104" s="148"/>
      <c r="Z104" s="148"/>
      <c r="AA104" s="148"/>
      <c r="AB104" s="148"/>
      <c r="AC104" s="148"/>
      <c r="AD104" s="148"/>
      <c r="AE104" s="148"/>
      <c r="AF104" s="148"/>
      <c r="AG104" s="148" t="s">
        <v>122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ht="12.75" outlineLevel="1">
      <c r="A105" s="155"/>
      <c r="B105" s="156"/>
      <c r="C105" s="267" t="s">
        <v>210</v>
      </c>
      <c r="D105" s="268"/>
      <c r="E105" s="268"/>
      <c r="F105" s="268"/>
      <c r="G105" s="268"/>
      <c r="H105" s="158"/>
      <c r="I105" s="157">
        <f t="shared" si="29"/>
        <v>0</v>
      </c>
      <c r="J105" s="158"/>
      <c r="K105" s="157">
        <f t="shared" si="30"/>
        <v>0</v>
      </c>
      <c r="L105" s="157">
        <v>21</v>
      </c>
      <c r="M105" s="157">
        <f t="shared" si="31"/>
        <v>0</v>
      </c>
      <c r="N105" s="157">
        <v>0</v>
      </c>
      <c r="O105" s="157">
        <f t="shared" si="32"/>
        <v>0</v>
      </c>
      <c r="P105" s="157">
        <v>0</v>
      </c>
      <c r="Q105" s="157">
        <f t="shared" si="33"/>
        <v>0</v>
      </c>
      <c r="R105" s="157"/>
      <c r="S105" s="157" t="s">
        <v>194</v>
      </c>
      <c r="T105" s="157" t="s">
        <v>209</v>
      </c>
      <c r="U105" s="157">
        <v>0</v>
      </c>
      <c r="V105" s="157">
        <f t="shared" si="34"/>
        <v>0</v>
      </c>
      <c r="W105" s="157"/>
      <c r="X105" s="157" t="s">
        <v>121</v>
      </c>
      <c r="Y105" s="148"/>
      <c r="Z105" s="148"/>
      <c r="AA105" s="148"/>
      <c r="AB105" s="148"/>
      <c r="AC105" s="148"/>
      <c r="AD105" s="148"/>
      <c r="AE105" s="148"/>
      <c r="AF105" s="148"/>
      <c r="AG105" s="148" t="s">
        <v>122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22.5" outlineLevel="1">
      <c r="A106" s="168">
        <v>73</v>
      </c>
      <c r="B106" s="169" t="s">
        <v>290</v>
      </c>
      <c r="C106" s="183" t="s">
        <v>291</v>
      </c>
      <c r="D106" s="170" t="s">
        <v>142</v>
      </c>
      <c r="E106" s="171">
        <v>3720</v>
      </c>
      <c r="F106" s="172"/>
      <c r="G106" s="173">
        <f>ROUND(E106*F106,2)</f>
        <v>0</v>
      </c>
      <c r="H106" s="158"/>
      <c r="I106" s="157">
        <f t="shared" si="29"/>
        <v>0</v>
      </c>
      <c r="J106" s="158"/>
      <c r="K106" s="157">
        <f t="shared" si="30"/>
        <v>0</v>
      </c>
      <c r="L106" s="157">
        <v>21</v>
      </c>
      <c r="M106" s="157">
        <f t="shared" si="31"/>
        <v>0</v>
      </c>
      <c r="N106" s="157">
        <v>0</v>
      </c>
      <c r="O106" s="157">
        <f t="shared" si="32"/>
        <v>0</v>
      </c>
      <c r="P106" s="157">
        <v>0</v>
      </c>
      <c r="Q106" s="157">
        <f t="shared" si="33"/>
        <v>0</v>
      </c>
      <c r="R106" s="157"/>
      <c r="S106" s="157" t="s">
        <v>194</v>
      </c>
      <c r="T106" s="157" t="s">
        <v>209</v>
      </c>
      <c r="U106" s="157">
        <v>0</v>
      </c>
      <c r="V106" s="157">
        <f t="shared" si="34"/>
        <v>0</v>
      </c>
      <c r="W106" s="157"/>
      <c r="X106" s="157" t="s">
        <v>121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122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ht="12.75" outlineLevel="1">
      <c r="A107" s="155"/>
      <c r="B107" s="156"/>
      <c r="C107" s="267" t="s">
        <v>210</v>
      </c>
      <c r="D107" s="268"/>
      <c r="E107" s="268"/>
      <c r="F107" s="268"/>
      <c r="G107" s="268"/>
      <c r="H107" s="158"/>
      <c r="I107" s="157">
        <f t="shared" si="29"/>
        <v>0</v>
      </c>
      <c r="J107" s="158"/>
      <c r="K107" s="157">
        <f t="shared" si="30"/>
        <v>0</v>
      </c>
      <c r="L107" s="157">
        <v>21</v>
      </c>
      <c r="M107" s="157">
        <f t="shared" si="31"/>
        <v>0</v>
      </c>
      <c r="N107" s="157">
        <v>0</v>
      </c>
      <c r="O107" s="157">
        <f t="shared" si="32"/>
        <v>0</v>
      </c>
      <c r="P107" s="157">
        <v>1.5</v>
      </c>
      <c r="Q107" s="157">
        <f t="shared" si="33"/>
        <v>2.4</v>
      </c>
      <c r="R107" s="157"/>
      <c r="S107" s="157" t="s">
        <v>120</v>
      </c>
      <c r="T107" s="157" t="s">
        <v>120</v>
      </c>
      <c r="U107" s="157">
        <v>6.476</v>
      </c>
      <c r="V107" s="157">
        <f t="shared" si="34"/>
        <v>10.36</v>
      </c>
      <c r="W107" s="157"/>
      <c r="X107" s="157" t="s">
        <v>121</v>
      </c>
      <c r="Y107" s="148"/>
      <c r="Z107" s="148"/>
      <c r="AA107" s="148"/>
      <c r="AB107" s="148"/>
      <c r="AC107" s="148"/>
      <c r="AD107" s="148"/>
      <c r="AE107" s="148"/>
      <c r="AF107" s="148"/>
      <c r="AG107" s="148" t="s">
        <v>122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ht="12.75" outlineLevel="1">
      <c r="A108" s="168">
        <v>74</v>
      </c>
      <c r="B108" s="169" t="s">
        <v>292</v>
      </c>
      <c r="C108" s="183" t="s">
        <v>293</v>
      </c>
      <c r="D108" s="170" t="s">
        <v>294</v>
      </c>
      <c r="E108" s="171">
        <v>32</v>
      </c>
      <c r="F108" s="172"/>
      <c r="G108" s="173">
        <f>ROUND(E108*F108,2)</f>
        <v>0</v>
      </c>
      <c r="H108" s="158"/>
      <c r="I108" s="157">
        <f t="shared" si="29"/>
        <v>0</v>
      </c>
      <c r="J108" s="158"/>
      <c r="K108" s="157">
        <f t="shared" si="30"/>
        <v>0</v>
      </c>
      <c r="L108" s="157">
        <v>21</v>
      </c>
      <c r="M108" s="157">
        <f t="shared" si="31"/>
        <v>0</v>
      </c>
      <c r="N108" s="157">
        <v>0</v>
      </c>
      <c r="O108" s="157">
        <f t="shared" si="32"/>
        <v>0</v>
      </c>
      <c r="P108" s="157">
        <v>0</v>
      </c>
      <c r="Q108" s="157">
        <f t="shared" si="33"/>
        <v>0</v>
      </c>
      <c r="R108" s="157"/>
      <c r="S108" s="157" t="s">
        <v>194</v>
      </c>
      <c r="T108" s="157" t="s">
        <v>209</v>
      </c>
      <c r="U108" s="157">
        <v>0</v>
      </c>
      <c r="V108" s="157">
        <f t="shared" si="34"/>
        <v>0</v>
      </c>
      <c r="W108" s="157"/>
      <c r="X108" s="157" t="s">
        <v>121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122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ht="22.5" outlineLevel="1">
      <c r="A109" s="155"/>
      <c r="B109" s="156"/>
      <c r="C109" s="184" t="s">
        <v>298</v>
      </c>
      <c r="D109" s="159"/>
      <c r="E109" s="160">
        <v>32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199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22.5" outlineLevel="1">
      <c r="A110" s="174">
        <v>75</v>
      </c>
      <c r="B110" s="175" t="s">
        <v>299</v>
      </c>
      <c r="C110" s="185" t="s">
        <v>300</v>
      </c>
      <c r="D110" s="176" t="s">
        <v>142</v>
      </c>
      <c r="E110" s="177">
        <v>312</v>
      </c>
      <c r="F110" s="178"/>
      <c r="G110" s="179">
        <f>ROUND(E110*F110,2)</f>
        <v>0</v>
      </c>
      <c r="H110" s="158"/>
      <c r="I110" s="157">
        <f>ROUND(E106*H110,2)</f>
        <v>0</v>
      </c>
      <c r="J110" s="158"/>
      <c r="K110" s="157">
        <f>ROUND(E106*J110,2)</f>
        <v>0</v>
      </c>
      <c r="L110" s="157">
        <v>21</v>
      </c>
      <c r="M110" s="157">
        <f>G106*(1+L110/100)</f>
        <v>0</v>
      </c>
      <c r="N110" s="157">
        <v>0</v>
      </c>
      <c r="O110" s="157">
        <f>ROUND(E106*N110,2)</f>
        <v>0</v>
      </c>
      <c r="P110" s="157">
        <v>0</v>
      </c>
      <c r="Q110" s="157">
        <f>ROUND(E106*P110,2)</f>
        <v>0</v>
      </c>
      <c r="R110" s="157"/>
      <c r="S110" s="157" t="s">
        <v>194</v>
      </c>
      <c r="T110" s="157" t="s">
        <v>209</v>
      </c>
      <c r="U110" s="157">
        <v>0</v>
      </c>
      <c r="V110" s="157">
        <f>ROUND(E106*U110,2)</f>
        <v>0</v>
      </c>
      <c r="W110" s="157"/>
      <c r="X110" s="157" t="s">
        <v>121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122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ht="22.5" outlineLevel="1">
      <c r="A111" s="174">
        <v>76</v>
      </c>
      <c r="B111" s="175" t="s">
        <v>301</v>
      </c>
      <c r="C111" s="185" t="s">
        <v>302</v>
      </c>
      <c r="D111" s="176" t="s">
        <v>236</v>
      </c>
      <c r="E111" s="177">
        <v>1</v>
      </c>
      <c r="F111" s="178"/>
      <c r="G111" s="179">
        <f>ROUND(E111*F111,2)</f>
        <v>0</v>
      </c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199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ht="12.75" outlineLevel="1">
      <c r="A112" s="174">
        <v>77</v>
      </c>
      <c r="B112" s="175" t="s">
        <v>303</v>
      </c>
      <c r="C112" s="185" t="s">
        <v>304</v>
      </c>
      <c r="D112" s="176" t="s">
        <v>236</v>
      </c>
      <c r="E112" s="177">
        <v>1</v>
      </c>
      <c r="F112" s="178"/>
      <c r="G112" s="179">
        <f>ROUND(E112*F112,2)</f>
        <v>0</v>
      </c>
      <c r="H112" s="158"/>
      <c r="I112" s="157">
        <f>ROUND(E108*H112,2)</f>
        <v>0</v>
      </c>
      <c r="J112" s="158"/>
      <c r="K112" s="157">
        <f>ROUND(E108*J112,2)</f>
        <v>0</v>
      </c>
      <c r="L112" s="157">
        <v>21</v>
      </c>
      <c r="M112" s="157">
        <f>G108*(1+L112/100)</f>
        <v>0</v>
      </c>
      <c r="N112" s="157">
        <v>0</v>
      </c>
      <c r="O112" s="157">
        <f>ROUND(E108*N112,2)</f>
        <v>0</v>
      </c>
      <c r="P112" s="157">
        <v>0</v>
      </c>
      <c r="Q112" s="157">
        <f>ROUND(E108*P112,2)</f>
        <v>0</v>
      </c>
      <c r="R112" s="157" t="s">
        <v>295</v>
      </c>
      <c r="S112" s="157" t="s">
        <v>120</v>
      </c>
      <c r="T112" s="157" t="s">
        <v>120</v>
      </c>
      <c r="U112" s="157">
        <v>1</v>
      </c>
      <c r="V112" s="157">
        <f>ROUND(E108*U112,2)</f>
        <v>32</v>
      </c>
      <c r="W112" s="157"/>
      <c r="X112" s="157" t="s">
        <v>296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297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ht="22.5" outlineLevel="1">
      <c r="A113" s="168">
        <v>78</v>
      </c>
      <c r="B113" s="169" t="s">
        <v>305</v>
      </c>
      <c r="C113" s="183" t="s">
        <v>306</v>
      </c>
      <c r="D113" s="170" t="s">
        <v>219</v>
      </c>
      <c r="E113" s="171">
        <v>248</v>
      </c>
      <c r="F113" s="172"/>
      <c r="G113" s="173">
        <f>ROUND(E113*F113,2)</f>
        <v>0</v>
      </c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124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12.75" outlineLevel="1">
      <c r="A114" s="155"/>
      <c r="B114" s="156"/>
      <c r="C114" s="267" t="s">
        <v>210</v>
      </c>
      <c r="D114" s="268"/>
      <c r="E114" s="268"/>
      <c r="F114" s="268"/>
      <c r="G114" s="268"/>
      <c r="H114" s="158"/>
      <c r="I114" s="157">
        <f>ROUND(E110*H114,2)</f>
        <v>0</v>
      </c>
      <c r="J114" s="158"/>
      <c r="K114" s="157">
        <f>ROUND(E110*J114,2)</f>
        <v>0</v>
      </c>
      <c r="L114" s="157">
        <v>21</v>
      </c>
      <c r="M114" s="157">
        <f>G110*(1+L114/100)</f>
        <v>0</v>
      </c>
      <c r="N114" s="157">
        <v>4E-05</v>
      </c>
      <c r="O114" s="157">
        <f>ROUND(E110*N114,2)</f>
        <v>0.01</v>
      </c>
      <c r="P114" s="157">
        <v>0</v>
      </c>
      <c r="Q114" s="157">
        <f>ROUND(E110*P114,2)</f>
        <v>0</v>
      </c>
      <c r="R114" s="157"/>
      <c r="S114" s="157" t="s">
        <v>120</v>
      </c>
      <c r="T114" s="157" t="s">
        <v>120</v>
      </c>
      <c r="U114" s="157">
        <v>0.354</v>
      </c>
      <c r="V114" s="157">
        <f>ROUND(E110*U114,2)</f>
        <v>110.45</v>
      </c>
      <c r="W114" s="157"/>
      <c r="X114" s="157" t="s">
        <v>121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122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ht="33.75" outlineLevel="1">
      <c r="A115" s="174">
        <v>79</v>
      </c>
      <c r="B115" s="175" t="s">
        <v>307</v>
      </c>
      <c r="C115" s="185" t="s">
        <v>308</v>
      </c>
      <c r="D115" s="176" t="s">
        <v>219</v>
      </c>
      <c r="E115" s="177">
        <v>248</v>
      </c>
      <c r="F115" s="178"/>
      <c r="G115" s="179">
        <f aca="true" t="shared" si="35" ref="G115:G120">ROUND(E115*F115,2)</f>
        <v>0</v>
      </c>
      <c r="H115" s="158"/>
      <c r="I115" s="157">
        <f>ROUND(E111*H115,2)</f>
        <v>0</v>
      </c>
      <c r="J115" s="158"/>
      <c r="K115" s="157">
        <f>ROUND(E111*J115,2)</f>
        <v>0</v>
      </c>
      <c r="L115" s="157">
        <v>21</v>
      </c>
      <c r="M115" s="157">
        <f>G111*(1+L115/100)</f>
        <v>0</v>
      </c>
      <c r="N115" s="157">
        <v>4E-05</v>
      </c>
      <c r="O115" s="157">
        <f>ROUND(E111*N115,2)</f>
        <v>0</v>
      </c>
      <c r="P115" s="157">
        <v>0</v>
      </c>
      <c r="Q115" s="157">
        <f>ROUND(E111*P115,2)</f>
        <v>0</v>
      </c>
      <c r="R115" s="157"/>
      <c r="S115" s="157" t="s">
        <v>194</v>
      </c>
      <c r="T115" s="157" t="s">
        <v>209</v>
      </c>
      <c r="U115" s="157">
        <v>0</v>
      </c>
      <c r="V115" s="157">
        <f>ROUND(E111*U115,2)</f>
        <v>0</v>
      </c>
      <c r="W115" s="157"/>
      <c r="X115" s="157" t="s">
        <v>121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122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ht="22.5" outlineLevel="1">
      <c r="A116" s="174">
        <v>80</v>
      </c>
      <c r="B116" s="175" t="s">
        <v>309</v>
      </c>
      <c r="C116" s="185" t="s">
        <v>310</v>
      </c>
      <c r="D116" s="176" t="s">
        <v>129</v>
      </c>
      <c r="E116" s="177">
        <v>182</v>
      </c>
      <c r="F116" s="178"/>
      <c r="G116" s="179">
        <f t="shared" si="35"/>
        <v>0</v>
      </c>
      <c r="H116" s="158"/>
      <c r="I116" s="157">
        <f>ROUND(E112*H116,2)</f>
        <v>0</v>
      </c>
      <c r="J116" s="158"/>
      <c r="K116" s="157">
        <f>ROUND(E112*J116,2)</f>
        <v>0</v>
      </c>
      <c r="L116" s="157">
        <v>21</v>
      </c>
      <c r="M116" s="157">
        <f>G112*(1+L116/100)</f>
        <v>0</v>
      </c>
      <c r="N116" s="157">
        <v>4E-05</v>
      </c>
      <c r="O116" s="157">
        <f>ROUND(E112*N116,2)</f>
        <v>0</v>
      </c>
      <c r="P116" s="157">
        <v>0</v>
      </c>
      <c r="Q116" s="157">
        <f>ROUND(E112*P116,2)</f>
        <v>0</v>
      </c>
      <c r="R116" s="157"/>
      <c r="S116" s="157" t="s">
        <v>194</v>
      </c>
      <c r="T116" s="157" t="s">
        <v>209</v>
      </c>
      <c r="U116" s="157">
        <v>0</v>
      </c>
      <c r="V116" s="157">
        <f>ROUND(E112*U116,2)</f>
        <v>0</v>
      </c>
      <c r="W116" s="157"/>
      <c r="X116" s="157" t="s">
        <v>121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122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ht="12.75" outlineLevel="1">
      <c r="A117" s="174">
        <v>81</v>
      </c>
      <c r="B117" s="175" t="s">
        <v>311</v>
      </c>
      <c r="C117" s="185" t="s">
        <v>312</v>
      </c>
      <c r="D117" s="176" t="s">
        <v>119</v>
      </c>
      <c r="E117" s="177">
        <v>4.3</v>
      </c>
      <c r="F117" s="178"/>
      <c r="G117" s="179">
        <f t="shared" si="35"/>
        <v>0</v>
      </c>
      <c r="H117" s="158"/>
      <c r="I117" s="157">
        <f>ROUND(E113*H117,2)</f>
        <v>0</v>
      </c>
      <c r="J117" s="158"/>
      <c r="K117" s="157">
        <f>ROUND(E113*J117,2)</f>
        <v>0</v>
      </c>
      <c r="L117" s="157">
        <v>21</v>
      </c>
      <c r="M117" s="157">
        <f>G113*(1+L117/100)</f>
        <v>0</v>
      </c>
      <c r="N117" s="157">
        <v>0</v>
      </c>
      <c r="O117" s="157">
        <f>ROUND(E113*N117,2)</f>
        <v>0</v>
      </c>
      <c r="P117" s="157">
        <v>0</v>
      </c>
      <c r="Q117" s="157">
        <f>ROUND(E113*P117,2)</f>
        <v>0</v>
      </c>
      <c r="R117" s="157"/>
      <c r="S117" s="157" t="s">
        <v>194</v>
      </c>
      <c r="T117" s="157" t="s">
        <v>209</v>
      </c>
      <c r="U117" s="157">
        <v>0</v>
      </c>
      <c r="V117" s="157">
        <f>ROUND(E113*U117,2)</f>
        <v>0</v>
      </c>
      <c r="W117" s="157"/>
      <c r="X117" s="157" t="s">
        <v>121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122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ht="33.75" outlineLevel="1">
      <c r="A118" s="174">
        <v>82</v>
      </c>
      <c r="B118" s="175" t="s">
        <v>313</v>
      </c>
      <c r="C118" s="185" t="s">
        <v>314</v>
      </c>
      <c r="D118" s="176" t="s">
        <v>119</v>
      </c>
      <c r="E118" s="177">
        <v>58.1</v>
      </c>
      <c r="F118" s="178"/>
      <c r="G118" s="179">
        <f t="shared" si="35"/>
        <v>0</v>
      </c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199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ht="22.5" outlineLevel="1">
      <c r="A119" s="174">
        <v>83</v>
      </c>
      <c r="B119" s="175" t="s">
        <v>315</v>
      </c>
      <c r="C119" s="185" t="s">
        <v>316</v>
      </c>
      <c r="D119" s="176" t="s">
        <v>119</v>
      </c>
      <c r="E119" s="177">
        <v>58.1</v>
      </c>
      <c r="F119" s="178"/>
      <c r="G119" s="179">
        <f t="shared" si="35"/>
        <v>0</v>
      </c>
      <c r="H119" s="158"/>
      <c r="I119" s="157">
        <f aca="true" t="shared" si="36" ref="I119:I124">ROUND(E115*H119,2)</f>
        <v>0</v>
      </c>
      <c r="J119" s="158"/>
      <c r="K119" s="157">
        <f aca="true" t="shared" si="37" ref="K119:K124">ROUND(E115*J119,2)</f>
        <v>0</v>
      </c>
      <c r="L119" s="157">
        <v>21</v>
      </c>
      <c r="M119" s="157">
        <f aca="true" t="shared" si="38" ref="M119:M124">G115*(1+L119/100)</f>
        <v>0</v>
      </c>
      <c r="N119" s="157">
        <v>0.00992</v>
      </c>
      <c r="O119" s="157">
        <f aca="true" t="shared" si="39" ref="O119:O124">ROUND(E115*N119,2)</f>
        <v>2.46</v>
      </c>
      <c r="P119" s="157">
        <v>0</v>
      </c>
      <c r="Q119" s="157">
        <f aca="true" t="shared" si="40" ref="Q119:Q124">ROUND(E115*P119,2)</f>
        <v>0</v>
      </c>
      <c r="R119" s="157"/>
      <c r="S119" s="157" t="s">
        <v>194</v>
      </c>
      <c r="T119" s="157" t="s">
        <v>209</v>
      </c>
      <c r="U119" s="157">
        <v>0</v>
      </c>
      <c r="V119" s="157">
        <f aca="true" t="shared" si="41" ref="V119:V124">ROUND(E115*U119,2)</f>
        <v>0</v>
      </c>
      <c r="W119" s="157"/>
      <c r="X119" s="157" t="s">
        <v>188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189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ht="22.5" outlineLevel="1">
      <c r="A120" s="168">
        <v>84</v>
      </c>
      <c r="B120" s="169" t="s">
        <v>317</v>
      </c>
      <c r="C120" s="183" t="s">
        <v>318</v>
      </c>
      <c r="D120" s="170" t="s">
        <v>129</v>
      </c>
      <c r="E120" s="171">
        <v>48</v>
      </c>
      <c r="F120" s="172"/>
      <c r="G120" s="173">
        <f t="shared" si="35"/>
        <v>0</v>
      </c>
      <c r="H120" s="158"/>
      <c r="I120" s="157">
        <f t="shared" si="36"/>
        <v>0</v>
      </c>
      <c r="J120" s="158"/>
      <c r="K120" s="157">
        <f t="shared" si="37"/>
        <v>0</v>
      </c>
      <c r="L120" s="157">
        <v>21</v>
      </c>
      <c r="M120" s="157">
        <f t="shared" si="38"/>
        <v>0</v>
      </c>
      <c r="N120" s="157">
        <v>0.4186</v>
      </c>
      <c r="O120" s="157">
        <f t="shared" si="39"/>
        <v>76.19</v>
      </c>
      <c r="P120" s="157">
        <v>0</v>
      </c>
      <c r="Q120" s="157">
        <f t="shared" si="40"/>
        <v>0</v>
      </c>
      <c r="R120" s="157"/>
      <c r="S120" s="157" t="s">
        <v>194</v>
      </c>
      <c r="T120" s="157" t="s">
        <v>209</v>
      </c>
      <c r="U120" s="157">
        <v>0</v>
      </c>
      <c r="V120" s="157">
        <f t="shared" si="41"/>
        <v>0</v>
      </c>
      <c r="W120" s="157"/>
      <c r="X120" s="157" t="s">
        <v>121</v>
      </c>
      <c r="Y120" s="148"/>
      <c r="Z120" s="148"/>
      <c r="AA120" s="148"/>
      <c r="AB120" s="148"/>
      <c r="AC120" s="148"/>
      <c r="AD120" s="148"/>
      <c r="AE120" s="148"/>
      <c r="AF120" s="148"/>
      <c r="AG120" s="148" t="s">
        <v>122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ht="12.75" outlineLevel="1">
      <c r="A121" s="155"/>
      <c r="B121" s="156"/>
      <c r="C121" s="267" t="s">
        <v>319</v>
      </c>
      <c r="D121" s="268"/>
      <c r="E121" s="268"/>
      <c r="F121" s="268"/>
      <c r="G121" s="268"/>
      <c r="H121" s="158"/>
      <c r="I121" s="157">
        <f t="shared" si="36"/>
        <v>0</v>
      </c>
      <c r="J121" s="158"/>
      <c r="K121" s="157">
        <f t="shared" si="37"/>
        <v>0</v>
      </c>
      <c r="L121" s="157">
        <v>21</v>
      </c>
      <c r="M121" s="157">
        <f t="shared" si="38"/>
        <v>0</v>
      </c>
      <c r="N121" s="157">
        <v>0</v>
      </c>
      <c r="O121" s="157">
        <f t="shared" si="39"/>
        <v>0</v>
      </c>
      <c r="P121" s="157">
        <v>2.4</v>
      </c>
      <c r="Q121" s="157">
        <f t="shared" si="40"/>
        <v>10.32</v>
      </c>
      <c r="R121" s="157"/>
      <c r="S121" s="157" t="s">
        <v>120</v>
      </c>
      <c r="T121" s="157" t="s">
        <v>120</v>
      </c>
      <c r="U121" s="157">
        <v>13.301</v>
      </c>
      <c r="V121" s="157">
        <f t="shared" si="41"/>
        <v>57.19</v>
      </c>
      <c r="W121" s="157"/>
      <c r="X121" s="157" t="s">
        <v>121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122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ht="12.75" outlineLevel="1">
      <c r="A122" s="155"/>
      <c r="B122" s="156"/>
      <c r="C122" s="269" t="s">
        <v>320</v>
      </c>
      <c r="D122" s="270"/>
      <c r="E122" s="270"/>
      <c r="F122" s="270"/>
      <c r="G122" s="270"/>
      <c r="H122" s="158"/>
      <c r="I122" s="157">
        <f t="shared" si="36"/>
        <v>0</v>
      </c>
      <c r="J122" s="158"/>
      <c r="K122" s="157">
        <f t="shared" si="37"/>
        <v>0</v>
      </c>
      <c r="L122" s="157">
        <v>21</v>
      </c>
      <c r="M122" s="157">
        <f t="shared" si="38"/>
        <v>0</v>
      </c>
      <c r="N122" s="157">
        <v>0</v>
      </c>
      <c r="O122" s="157">
        <f t="shared" si="39"/>
        <v>0</v>
      </c>
      <c r="P122" s="157">
        <v>2.2</v>
      </c>
      <c r="Q122" s="157">
        <f t="shared" si="40"/>
        <v>127.82</v>
      </c>
      <c r="R122" s="157"/>
      <c r="S122" s="157" t="s">
        <v>120</v>
      </c>
      <c r="T122" s="157" t="s">
        <v>120</v>
      </c>
      <c r="U122" s="157">
        <v>5.867</v>
      </c>
      <c r="V122" s="157">
        <f t="shared" si="41"/>
        <v>340.87</v>
      </c>
      <c r="W122" s="157"/>
      <c r="X122" s="157" t="s">
        <v>121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122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ht="12.75" outlineLevel="1">
      <c r="A123" s="155"/>
      <c r="B123" s="156"/>
      <c r="C123" s="269" t="s">
        <v>321</v>
      </c>
      <c r="D123" s="270"/>
      <c r="E123" s="270"/>
      <c r="F123" s="270"/>
      <c r="G123" s="270"/>
      <c r="H123" s="158"/>
      <c r="I123" s="157">
        <f t="shared" si="36"/>
        <v>0</v>
      </c>
      <c r="J123" s="158"/>
      <c r="K123" s="157">
        <f t="shared" si="37"/>
        <v>0</v>
      </c>
      <c r="L123" s="157">
        <v>21</v>
      </c>
      <c r="M123" s="157">
        <f t="shared" si="38"/>
        <v>0</v>
      </c>
      <c r="N123" s="157">
        <v>0</v>
      </c>
      <c r="O123" s="157">
        <f t="shared" si="39"/>
        <v>0</v>
      </c>
      <c r="P123" s="157">
        <v>0</v>
      </c>
      <c r="Q123" s="157">
        <f t="shared" si="40"/>
        <v>0</v>
      </c>
      <c r="R123" s="157"/>
      <c r="S123" s="157" t="s">
        <v>120</v>
      </c>
      <c r="T123" s="157" t="s">
        <v>120</v>
      </c>
      <c r="U123" s="157">
        <v>4.029</v>
      </c>
      <c r="V123" s="157">
        <f t="shared" si="41"/>
        <v>234.08</v>
      </c>
      <c r="W123" s="157"/>
      <c r="X123" s="157" t="s">
        <v>121</v>
      </c>
      <c r="Y123" s="148"/>
      <c r="Z123" s="148"/>
      <c r="AA123" s="148"/>
      <c r="AB123" s="148"/>
      <c r="AC123" s="148"/>
      <c r="AD123" s="148"/>
      <c r="AE123" s="148"/>
      <c r="AF123" s="148"/>
      <c r="AG123" s="148" t="s">
        <v>122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ht="33.75" outlineLevel="1">
      <c r="A124" s="174">
        <v>85</v>
      </c>
      <c r="B124" s="175" t="s">
        <v>322</v>
      </c>
      <c r="C124" s="185" t="s">
        <v>323</v>
      </c>
      <c r="D124" s="176" t="s">
        <v>129</v>
      </c>
      <c r="E124" s="177">
        <v>48</v>
      </c>
      <c r="F124" s="178"/>
      <c r="G124" s="179">
        <f>ROUND(E124*F124,2)</f>
        <v>0</v>
      </c>
      <c r="H124" s="158"/>
      <c r="I124" s="157">
        <f t="shared" si="36"/>
        <v>0</v>
      </c>
      <c r="J124" s="158"/>
      <c r="K124" s="157">
        <f t="shared" si="37"/>
        <v>0</v>
      </c>
      <c r="L124" s="157">
        <v>21</v>
      </c>
      <c r="M124" s="157">
        <f t="shared" si="38"/>
        <v>0</v>
      </c>
      <c r="N124" s="157">
        <v>0.0365</v>
      </c>
      <c r="O124" s="157">
        <f t="shared" si="39"/>
        <v>1.75</v>
      </c>
      <c r="P124" s="157">
        <v>0</v>
      </c>
      <c r="Q124" s="157">
        <f t="shared" si="40"/>
        <v>0</v>
      </c>
      <c r="R124" s="157"/>
      <c r="S124" s="157" t="s">
        <v>120</v>
      </c>
      <c r="T124" s="157" t="s">
        <v>120</v>
      </c>
      <c r="U124" s="157">
        <v>4.513</v>
      </c>
      <c r="V124" s="157">
        <f t="shared" si="41"/>
        <v>216.62</v>
      </c>
      <c r="W124" s="157"/>
      <c r="X124" s="157" t="s">
        <v>121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122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ht="22.5" outlineLevel="1">
      <c r="A125" s="168">
        <v>86</v>
      </c>
      <c r="B125" s="169" t="s">
        <v>324</v>
      </c>
      <c r="C125" s="183" t="s">
        <v>325</v>
      </c>
      <c r="D125" s="170" t="s">
        <v>219</v>
      </c>
      <c r="E125" s="171">
        <v>248</v>
      </c>
      <c r="F125" s="172"/>
      <c r="G125" s="173">
        <f>ROUND(E125*F125,2)</f>
        <v>0</v>
      </c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199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ht="22.5" outlineLevel="1">
      <c r="A126" s="155"/>
      <c r="B126" s="156"/>
      <c r="C126" s="267" t="s">
        <v>210</v>
      </c>
      <c r="D126" s="268"/>
      <c r="E126" s="268"/>
      <c r="F126" s="268"/>
      <c r="G126" s="268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199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80" t="str">
        <f>C122</f>
        <v>- jednostranného podpěrného dřevení; při oboustranném podpěrném dřevení oceňuje se podpírání na každé straně samostatně,</v>
      </c>
      <c r="BB126" s="148"/>
      <c r="BC126" s="148"/>
      <c r="BD126" s="148"/>
      <c r="BE126" s="148"/>
      <c r="BF126" s="148"/>
      <c r="BG126" s="148"/>
      <c r="BH126" s="148"/>
    </row>
    <row r="127" spans="1:60" ht="12.75" outlineLevel="1">
      <c r="A127" s="162" t="s">
        <v>115</v>
      </c>
      <c r="B127" s="163" t="s">
        <v>72</v>
      </c>
      <c r="C127" s="182" t="s">
        <v>73</v>
      </c>
      <c r="D127" s="164"/>
      <c r="E127" s="165"/>
      <c r="F127" s="166"/>
      <c r="G127" s="167">
        <f>SUMIF(AG132:AG149,"&lt;&gt;NOR",G128:G145)</f>
        <v>0</v>
      </c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199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ht="12.75" outlineLevel="1">
      <c r="A128" s="174">
        <v>87</v>
      </c>
      <c r="B128" s="175" t="s">
        <v>326</v>
      </c>
      <c r="C128" s="185" t="s">
        <v>327</v>
      </c>
      <c r="D128" s="176" t="s">
        <v>236</v>
      </c>
      <c r="E128" s="177">
        <v>1</v>
      </c>
      <c r="F128" s="178"/>
      <c r="G128" s="179">
        <f>ROUND(E128*F128,2)</f>
        <v>0</v>
      </c>
      <c r="H128" s="158"/>
      <c r="I128" s="157">
        <f>ROUND(E124*H128,2)</f>
        <v>0</v>
      </c>
      <c r="J128" s="158"/>
      <c r="K128" s="157">
        <f>ROUND(E124*J128,2)</f>
        <v>0</v>
      </c>
      <c r="L128" s="157">
        <v>21</v>
      </c>
      <c r="M128" s="157">
        <f>G124*(1+L128/100)</f>
        <v>0</v>
      </c>
      <c r="N128" s="157">
        <v>0.00562</v>
      </c>
      <c r="O128" s="157">
        <f>ROUND(E124*N128,2)</f>
        <v>0.27</v>
      </c>
      <c r="P128" s="157">
        <v>0</v>
      </c>
      <c r="Q128" s="157">
        <f>ROUND(E124*P128,2)</f>
        <v>0</v>
      </c>
      <c r="R128" s="157"/>
      <c r="S128" s="157" t="s">
        <v>120</v>
      </c>
      <c r="T128" s="157" t="s">
        <v>120</v>
      </c>
      <c r="U128" s="157">
        <v>0.151</v>
      </c>
      <c r="V128" s="157">
        <f>ROUND(E124*U128,2)</f>
        <v>7.25</v>
      </c>
      <c r="W128" s="157"/>
      <c r="X128" s="157" t="s">
        <v>121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122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ht="22.5" outlineLevel="1">
      <c r="A129" s="168">
        <v>88</v>
      </c>
      <c r="B129" s="169" t="s">
        <v>328</v>
      </c>
      <c r="C129" s="183" t="s">
        <v>329</v>
      </c>
      <c r="D129" s="170" t="s">
        <v>184</v>
      </c>
      <c r="E129" s="171">
        <v>291.342</v>
      </c>
      <c r="F129" s="172"/>
      <c r="G129" s="173">
        <f>ROUND(E129*F129,2)</f>
        <v>0</v>
      </c>
      <c r="H129" s="158"/>
      <c r="I129" s="157">
        <f>ROUND(E125*H129,2)</f>
        <v>0</v>
      </c>
      <c r="J129" s="158"/>
      <c r="K129" s="157">
        <f>ROUND(E125*J129,2)</f>
        <v>0</v>
      </c>
      <c r="L129" s="157">
        <v>21</v>
      </c>
      <c r="M129" s="157">
        <f>G125*(1+L129/100)</f>
        <v>0</v>
      </c>
      <c r="N129" s="157">
        <v>5E-05</v>
      </c>
      <c r="O129" s="157">
        <f>ROUND(E125*N129,2)</f>
        <v>0.01</v>
      </c>
      <c r="P129" s="157">
        <v>0</v>
      </c>
      <c r="Q129" s="157">
        <f>ROUND(E125*P129,2)</f>
        <v>0</v>
      </c>
      <c r="R129" s="157"/>
      <c r="S129" s="157" t="s">
        <v>194</v>
      </c>
      <c r="T129" s="157" t="s">
        <v>209</v>
      </c>
      <c r="U129" s="157">
        <v>0</v>
      </c>
      <c r="V129" s="157">
        <f>ROUND(E125*U129,2)</f>
        <v>0</v>
      </c>
      <c r="W129" s="157"/>
      <c r="X129" s="157" t="s">
        <v>121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122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ht="12.75" outlineLevel="1">
      <c r="A130" s="155"/>
      <c r="B130" s="156"/>
      <c r="C130" s="267" t="s">
        <v>210</v>
      </c>
      <c r="D130" s="268"/>
      <c r="E130" s="268"/>
      <c r="F130" s="268"/>
      <c r="G130" s="268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199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33" ht="22.5">
      <c r="A131" s="168">
        <v>89</v>
      </c>
      <c r="B131" s="169" t="s">
        <v>330</v>
      </c>
      <c r="C131" s="183" t="s">
        <v>331</v>
      </c>
      <c r="D131" s="170" t="s">
        <v>184</v>
      </c>
      <c r="E131" s="171">
        <v>3204.762</v>
      </c>
      <c r="F131" s="172"/>
      <c r="G131" s="173">
        <f>ROUND(E131*F131,2)</f>
        <v>0</v>
      </c>
      <c r="H131" s="161"/>
      <c r="I131" s="161">
        <f>SUM(I132:I149)</f>
        <v>0</v>
      </c>
      <c r="J131" s="161"/>
      <c r="K131" s="161">
        <f>SUM(K132:K149)</f>
        <v>0</v>
      </c>
      <c r="L131" s="161"/>
      <c r="M131" s="161">
        <f>SUM(M132:M149)</f>
        <v>0</v>
      </c>
      <c r="N131" s="161"/>
      <c r="O131" s="161">
        <f>SUM(O132:O149)</f>
        <v>0</v>
      </c>
      <c r="P131" s="161"/>
      <c r="Q131" s="161">
        <f>SUM(Q132:Q149)</f>
        <v>2.4</v>
      </c>
      <c r="R131" s="161"/>
      <c r="S131" s="161"/>
      <c r="T131" s="161"/>
      <c r="U131" s="161"/>
      <c r="V131" s="161">
        <f>SUM(V132:V149)</f>
        <v>80.7</v>
      </c>
      <c r="W131" s="161"/>
      <c r="X131" s="161"/>
      <c r="AG131" t="s">
        <v>116</v>
      </c>
    </row>
    <row r="132" spans="1:60" ht="12.75" outlineLevel="1">
      <c r="A132" s="155"/>
      <c r="B132" s="156"/>
      <c r="C132" s="267" t="s">
        <v>210</v>
      </c>
      <c r="D132" s="268"/>
      <c r="E132" s="268"/>
      <c r="F132" s="268"/>
      <c r="G132" s="268"/>
      <c r="H132" s="158"/>
      <c r="I132" s="157">
        <f>ROUND(E128*H132,2)</f>
        <v>0</v>
      </c>
      <c r="J132" s="158"/>
      <c r="K132" s="157">
        <f>ROUND(E128*J132,2)</f>
        <v>0</v>
      </c>
      <c r="L132" s="157">
        <v>21</v>
      </c>
      <c r="M132" s="157">
        <f>G128*(1+L132/100)</f>
        <v>0</v>
      </c>
      <c r="N132" s="157">
        <v>0</v>
      </c>
      <c r="O132" s="157">
        <f>ROUND(E128*N132,2)</f>
        <v>0</v>
      </c>
      <c r="P132" s="157">
        <v>0</v>
      </c>
      <c r="Q132" s="157">
        <f>ROUND(E128*P132,2)</f>
        <v>0</v>
      </c>
      <c r="R132" s="157"/>
      <c r="S132" s="157" t="s">
        <v>194</v>
      </c>
      <c r="T132" s="157" t="s">
        <v>209</v>
      </c>
      <c r="U132" s="157">
        <v>0</v>
      </c>
      <c r="V132" s="157">
        <f>ROUND(E128*U132,2)</f>
        <v>0</v>
      </c>
      <c r="W132" s="157"/>
      <c r="X132" s="157" t="s">
        <v>121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122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ht="12.75" outlineLevel="1">
      <c r="A133" s="168">
        <v>90</v>
      </c>
      <c r="B133" s="169" t="s">
        <v>332</v>
      </c>
      <c r="C133" s="183" t="s">
        <v>333</v>
      </c>
      <c r="D133" s="170" t="s">
        <v>184</v>
      </c>
      <c r="E133" s="171">
        <v>291.342</v>
      </c>
      <c r="F133" s="172"/>
      <c r="G133" s="173">
        <f>ROUND(E133*F133,2)</f>
        <v>0</v>
      </c>
      <c r="H133" s="158"/>
      <c r="I133" s="157">
        <f>ROUND(E129*H133,2)</f>
        <v>0</v>
      </c>
      <c r="J133" s="158"/>
      <c r="K133" s="157">
        <f>ROUND(E129*J133,2)</f>
        <v>0</v>
      </c>
      <c r="L133" s="157">
        <v>21</v>
      </c>
      <c r="M133" s="157">
        <f>G129*(1+L133/100)</f>
        <v>0</v>
      </c>
      <c r="N133" s="157">
        <v>0</v>
      </c>
      <c r="O133" s="157">
        <f>ROUND(E129*N133,2)</f>
        <v>0</v>
      </c>
      <c r="P133" s="157">
        <v>0</v>
      </c>
      <c r="Q133" s="157">
        <f>ROUND(E129*P133,2)</f>
        <v>0</v>
      </c>
      <c r="R133" s="157"/>
      <c r="S133" s="157" t="s">
        <v>194</v>
      </c>
      <c r="T133" s="157" t="s">
        <v>209</v>
      </c>
      <c r="U133" s="157">
        <v>0</v>
      </c>
      <c r="V133" s="157">
        <f>ROUND(E129*U133,2)</f>
        <v>0</v>
      </c>
      <c r="W133" s="157"/>
      <c r="X133" s="157" t="s">
        <v>121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122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ht="12.75" outlineLevel="1">
      <c r="A134" s="155"/>
      <c r="B134" s="156"/>
      <c r="C134" s="267" t="s">
        <v>319</v>
      </c>
      <c r="D134" s="268"/>
      <c r="E134" s="268"/>
      <c r="F134" s="268"/>
      <c r="G134" s="268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199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ht="12.75" outlineLevel="1">
      <c r="A135" s="155"/>
      <c r="B135" s="156"/>
      <c r="C135" s="269" t="s">
        <v>334</v>
      </c>
      <c r="D135" s="270"/>
      <c r="E135" s="270"/>
      <c r="F135" s="270"/>
      <c r="G135" s="270"/>
      <c r="H135" s="158"/>
      <c r="I135" s="157">
        <f>ROUND(E131*H135,2)</f>
        <v>0</v>
      </c>
      <c r="J135" s="158"/>
      <c r="K135" s="157">
        <f>ROUND(E131*J135,2)</f>
        <v>0</v>
      </c>
      <c r="L135" s="157">
        <v>21</v>
      </c>
      <c r="M135" s="157">
        <f>G131*(1+L135/100)</f>
        <v>0</v>
      </c>
      <c r="N135" s="157">
        <v>0</v>
      </c>
      <c r="O135" s="157">
        <f>ROUND(E131*N135,2)</f>
        <v>0</v>
      </c>
      <c r="P135" s="157">
        <v>0</v>
      </c>
      <c r="Q135" s="157">
        <f>ROUND(E131*P135,2)</f>
        <v>0</v>
      </c>
      <c r="R135" s="157"/>
      <c r="S135" s="157" t="s">
        <v>194</v>
      </c>
      <c r="T135" s="157" t="s">
        <v>209</v>
      </c>
      <c r="U135" s="157">
        <v>0</v>
      </c>
      <c r="V135" s="157">
        <f>ROUND(E131*U135,2)</f>
        <v>0</v>
      </c>
      <c r="W135" s="157"/>
      <c r="X135" s="157" t="s">
        <v>121</v>
      </c>
      <c r="Y135" s="148"/>
      <c r="Z135" s="148"/>
      <c r="AA135" s="148"/>
      <c r="AB135" s="148"/>
      <c r="AC135" s="148"/>
      <c r="AD135" s="148"/>
      <c r="AE135" s="148"/>
      <c r="AF135" s="148"/>
      <c r="AG135" s="148" t="s">
        <v>122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ht="12.75" outlineLevel="1">
      <c r="A136" s="155"/>
      <c r="B136" s="156"/>
      <c r="C136" s="269" t="s">
        <v>335</v>
      </c>
      <c r="D136" s="270"/>
      <c r="E136" s="270"/>
      <c r="F136" s="270"/>
      <c r="G136" s="270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199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ht="12.75" outlineLevel="1">
      <c r="A137" s="155"/>
      <c r="B137" s="156"/>
      <c r="C137" s="269" t="s">
        <v>336</v>
      </c>
      <c r="D137" s="270"/>
      <c r="E137" s="270"/>
      <c r="F137" s="270"/>
      <c r="G137" s="270"/>
      <c r="H137" s="158"/>
      <c r="I137" s="157">
        <f>ROUND(E133*H137,2)</f>
        <v>0</v>
      </c>
      <c r="J137" s="158"/>
      <c r="K137" s="157">
        <f>ROUND(E133*J137,2)</f>
        <v>0</v>
      </c>
      <c r="L137" s="157">
        <v>21</v>
      </c>
      <c r="M137" s="157">
        <f>G133*(1+L137/100)</f>
        <v>0</v>
      </c>
      <c r="N137" s="157">
        <v>0</v>
      </c>
      <c r="O137" s="157">
        <f>ROUND(E133*N137,2)</f>
        <v>0</v>
      </c>
      <c r="P137" s="157">
        <v>0</v>
      </c>
      <c r="Q137" s="157">
        <f>ROUND(E133*P137,2)</f>
        <v>0</v>
      </c>
      <c r="R137" s="157"/>
      <c r="S137" s="157" t="s">
        <v>120</v>
      </c>
      <c r="T137" s="157" t="s">
        <v>120</v>
      </c>
      <c r="U137" s="157">
        <v>0.277</v>
      </c>
      <c r="V137" s="157">
        <f>ROUND(E133*U137,2)</f>
        <v>80.7</v>
      </c>
      <c r="W137" s="157"/>
      <c r="X137" s="157" t="s">
        <v>121</v>
      </c>
      <c r="Y137" s="148"/>
      <c r="Z137" s="148"/>
      <c r="AA137" s="148"/>
      <c r="AB137" s="148"/>
      <c r="AC137" s="148"/>
      <c r="AD137" s="148"/>
      <c r="AE137" s="148"/>
      <c r="AF137" s="148"/>
      <c r="AG137" s="148" t="s">
        <v>122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ht="22.5" outlineLevel="1">
      <c r="A138" s="168">
        <v>91</v>
      </c>
      <c r="B138" s="169" t="s">
        <v>337</v>
      </c>
      <c r="C138" s="183" t="s">
        <v>338</v>
      </c>
      <c r="D138" s="170" t="s">
        <v>119</v>
      </c>
      <c r="E138" s="171">
        <v>1.6</v>
      </c>
      <c r="F138" s="172"/>
      <c r="G138" s="173">
        <f>ROUND(E138*F138,2)</f>
        <v>0</v>
      </c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199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ht="12.75" outlineLevel="1">
      <c r="A139" s="155"/>
      <c r="B139" s="156"/>
      <c r="C139" s="267" t="s">
        <v>210</v>
      </c>
      <c r="D139" s="268"/>
      <c r="E139" s="268"/>
      <c r="F139" s="268"/>
      <c r="G139" s="268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199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ht="22.5" outlineLevel="1">
      <c r="A140" s="168">
        <v>92</v>
      </c>
      <c r="B140" s="169" t="s">
        <v>339</v>
      </c>
      <c r="C140" s="183" t="s">
        <v>340</v>
      </c>
      <c r="D140" s="170" t="s">
        <v>184</v>
      </c>
      <c r="E140" s="171">
        <v>291.342</v>
      </c>
      <c r="F140" s="172"/>
      <c r="G140" s="173">
        <f>ROUND(E140*F140,2)</f>
        <v>0</v>
      </c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199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80" t="str">
        <f>C136</f>
        <v>- při vodorovné dopravě po vodě : vyložení na hromady na suchu nebo na přeložení na dopravní prostředek na suchu do 15 m vodorovně a současně do 4 m svisle,</v>
      </c>
      <c r="BB140" s="148"/>
      <c r="BC140" s="148"/>
      <c r="BD140" s="148"/>
      <c r="BE140" s="148"/>
      <c r="BF140" s="148"/>
      <c r="BG140" s="148"/>
      <c r="BH140" s="148"/>
    </row>
    <row r="141" spans="1:60" ht="12.75" outlineLevel="1">
      <c r="A141" s="155"/>
      <c r="B141" s="156"/>
      <c r="C141" s="267" t="s">
        <v>210</v>
      </c>
      <c r="D141" s="268"/>
      <c r="E141" s="268"/>
      <c r="F141" s="268"/>
      <c r="G141" s="268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199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ht="33.75" outlineLevel="1">
      <c r="A142" s="168">
        <v>93</v>
      </c>
      <c r="B142" s="169" t="s">
        <v>341</v>
      </c>
      <c r="C142" s="183" t="s">
        <v>342</v>
      </c>
      <c r="D142" s="170" t="s">
        <v>184</v>
      </c>
      <c r="E142" s="171">
        <v>582.684</v>
      </c>
      <c r="F142" s="172"/>
      <c r="G142" s="173">
        <f>ROUND(E142*F142,2)</f>
        <v>0</v>
      </c>
      <c r="H142" s="158"/>
      <c r="I142" s="157">
        <f>ROUND(E138*H142,2)</f>
        <v>0</v>
      </c>
      <c r="J142" s="158"/>
      <c r="K142" s="157">
        <f>ROUND(E138*J142,2)</f>
        <v>0</v>
      </c>
      <c r="L142" s="157">
        <v>21</v>
      </c>
      <c r="M142" s="157">
        <f>G138*(1+L142/100)</f>
        <v>0</v>
      </c>
      <c r="N142" s="157">
        <v>0</v>
      </c>
      <c r="O142" s="157">
        <f>ROUND(E138*N142,2)</f>
        <v>0</v>
      </c>
      <c r="P142" s="157">
        <v>1.5</v>
      </c>
      <c r="Q142" s="157">
        <f>ROUND(E138*P142,2)</f>
        <v>2.4</v>
      </c>
      <c r="R142" s="157"/>
      <c r="S142" s="157" t="s">
        <v>194</v>
      </c>
      <c r="T142" s="157" t="s">
        <v>209</v>
      </c>
      <c r="U142" s="157">
        <v>0</v>
      </c>
      <c r="V142" s="157">
        <f>ROUND(E138*U142,2)</f>
        <v>0</v>
      </c>
      <c r="W142" s="157"/>
      <c r="X142" s="157" t="s">
        <v>121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122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ht="12.75" outlineLevel="1">
      <c r="A143" s="155"/>
      <c r="B143" s="156"/>
      <c r="C143" s="267" t="s">
        <v>210</v>
      </c>
      <c r="D143" s="268"/>
      <c r="E143" s="268"/>
      <c r="F143" s="268"/>
      <c r="G143" s="268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199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ht="12.75" outlineLevel="1">
      <c r="A144" s="174">
        <v>94</v>
      </c>
      <c r="B144" s="175" t="s">
        <v>343</v>
      </c>
      <c r="C144" s="185" t="s">
        <v>344</v>
      </c>
      <c r="D144" s="176" t="s">
        <v>184</v>
      </c>
      <c r="E144" s="177">
        <v>291.342</v>
      </c>
      <c r="F144" s="178"/>
      <c r="G144" s="179">
        <f>ROUND(E144*F144,2)</f>
        <v>0</v>
      </c>
      <c r="H144" s="158"/>
      <c r="I144" s="157">
        <f>ROUND(E140*H144,2)</f>
        <v>0</v>
      </c>
      <c r="J144" s="158"/>
      <c r="K144" s="157">
        <f>ROUND(E140*J144,2)</f>
        <v>0</v>
      </c>
      <c r="L144" s="157">
        <v>21</v>
      </c>
      <c r="M144" s="157">
        <f>G140*(1+L144/100)</f>
        <v>0</v>
      </c>
      <c r="N144" s="157">
        <v>0</v>
      </c>
      <c r="O144" s="157">
        <f>ROUND(E140*N144,2)</f>
        <v>0</v>
      </c>
      <c r="P144" s="157">
        <v>0</v>
      </c>
      <c r="Q144" s="157">
        <f>ROUND(E140*P144,2)</f>
        <v>0</v>
      </c>
      <c r="R144" s="157"/>
      <c r="S144" s="157" t="s">
        <v>194</v>
      </c>
      <c r="T144" s="157" t="s">
        <v>209</v>
      </c>
      <c r="U144" s="157">
        <v>0</v>
      </c>
      <c r="V144" s="157">
        <f>ROUND(E140*U144,2)</f>
        <v>0</v>
      </c>
      <c r="W144" s="157"/>
      <c r="X144" s="157" t="s">
        <v>121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122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ht="22.5" outlineLevel="1">
      <c r="A145" s="174">
        <v>95</v>
      </c>
      <c r="B145" s="175" t="s">
        <v>345</v>
      </c>
      <c r="C145" s="185" t="s">
        <v>346</v>
      </c>
      <c r="D145" s="176" t="s">
        <v>184</v>
      </c>
      <c r="E145" s="177">
        <v>3.2</v>
      </c>
      <c r="F145" s="178"/>
      <c r="G145" s="179">
        <f>ROUND(E145*F145,2)</f>
        <v>0</v>
      </c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199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ht="12.75" outlineLevel="1">
      <c r="A146" s="162" t="s">
        <v>115</v>
      </c>
      <c r="B146" s="163" t="s">
        <v>74</v>
      </c>
      <c r="C146" s="182" t="s">
        <v>75</v>
      </c>
      <c r="D146" s="164"/>
      <c r="E146" s="165"/>
      <c r="F146" s="166"/>
      <c r="G146" s="167">
        <f>SUMIF(AG151:AG151,"&lt;&gt;NOR",G147:G147)</f>
        <v>0</v>
      </c>
      <c r="H146" s="158"/>
      <c r="I146" s="157">
        <f>ROUND(E142*H146,2)</f>
        <v>0</v>
      </c>
      <c r="J146" s="158"/>
      <c r="K146" s="157">
        <f>ROUND(E142*J146,2)</f>
        <v>0</v>
      </c>
      <c r="L146" s="157">
        <v>21</v>
      </c>
      <c r="M146" s="157">
        <f>G142*(1+L146/100)</f>
        <v>0</v>
      </c>
      <c r="N146" s="157">
        <v>0</v>
      </c>
      <c r="O146" s="157">
        <f>ROUND(E142*N146,2)</f>
        <v>0</v>
      </c>
      <c r="P146" s="157">
        <v>0</v>
      </c>
      <c r="Q146" s="157">
        <f>ROUND(E142*P146,2)</f>
        <v>0</v>
      </c>
      <c r="R146" s="157"/>
      <c r="S146" s="157" t="s">
        <v>194</v>
      </c>
      <c r="T146" s="157" t="s">
        <v>209</v>
      </c>
      <c r="U146" s="157">
        <v>0</v>
      </c>
      <c r="V146" s="157">
        <f>ROUND(E142*U146,2)</f>
        <v>0</v>
      </c>
      <c r="W146" s="157"/>
      <c r="X146" s="157" t="s">
        <v>121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122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ht="22.5" outlineLevel="1">
      <c r="A147" s="174">
        <v>96</v>
      </c>
      <c r="B147" s="175" t="s">
        <v>347</v>
      </c>
      <c r="C147" s="185" t="s">
        <v>348</v>
      </c>
      <c r="D147" s="176" t="s">
        <v>184</v>
      </c>
      <c r="E147" s="177">
        <v>985.826</v>
      </c>
      <c r="F147" s="178"/>
      <c r="G147" s="179">
        <f>ROUND(E147*F147,2)</f>
        <v>0</v>
      </c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199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ht="12.75" outlineLevel="1">
      <c r="A148" s="162" t="s">
        <v>115</v>
      </c>
      <c r="B148" s="163" t="s">
        <v>76</v>
      </c>
      <c r="C148" s="182" t="s">
        <v>77</v>
      </c>
      <c r="D148" s="164"/>
      <c r="E148" s="165"/>
      <c r="F148" s="166"/>
      <c r="G148" s="167">
        <f>SUMIF(AG153:AG160,"&lt;&gt;NOR",G149:G156)</f>
        <v>0</v>
      </c>
      <c r="H148" s="158"/>
      <c r="I148" s="157">
        <f>ROUND(E144*H148,2)</f>
        <v>0</v>
      </c>
      <c r="J148" s="158"/>
      <c r="K148" s="157">
        <f>ROUND(E144*J148,2)</f>
        <v>0</v>
      </c>
      <c r="L148" s="157">
        <v>21</v>
      </c>
      <c r="M148" s="157">
        <f>G144*(1+L148/100)</f>
        <v>0</v>
      </c>
      <c r="N148" s="157">
        <v>0</v>
      </c>
      <c r="O148" s="157">
        <f>ROUND(E144*N148,2)</f>
        <v>0</v>
      </c>
      <c r="P148" s="157">
        <v>0</v>
      </c>
      <c r="Q148" s="157">
        <f>ROUND(E144*P148,2)</f>
        <v>0</v>
      </c>
      <c r="R148" s="157"/>
      <c r="S148" s="157" t="s">
        <v>194</v>
      </c>
      <c r="T148" s="157" t="s">
        <v>209</v>
      </c>
      <c r="U148" s="157">
        <v>0</v>
      </c>
      <c r="V148" s="157">
        <f>ROUND(E144*U148,2)</f>
        <v>0</v>
      </c>
      <c r="W148" s="157"/>
      <c r="X148" s="157" t="s">
        <v>121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122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ht="12.75" outlineLevel="1">
      <c r="A149" s="174">
        <v>97</v>
      </c>
      <c r="B149" s="175" t="s">
        <v>349</v>
      </c>
      <c r="C149" s="185" t="s">
        <v>350</v>
      </c>
      <c r="D149" s="176" t="s">
        <v>142</v>
      </c>
      <c r="E149" s="177">
        <v>312</v>
      </c>
      <c r="F149" s="178"/>
      <c r="G149" s="179">
        <f aca="true" t="shared" si="42" ref="G149:G156">ROUND(E149*F149,2)</f>
        <v>0</v>
      </c>
      <c r="H149" s="158"/>
      <c r="I149" s="157">
        <f>ROUND(E145*H149,2)</f>
        <v>0</v>
      </c>
      <c r="J149" s="158"/>
      <c r="K149" s="157">
        <f>ROUND(E145*J149,2)</f>
        <v>0</v>
      </c>
      <c r="L149" s="157">
        <v>21</v>
      </c>
      <c r="M149" s="157">
        <f>G145*(1+L149/100)</f>
        <v>0</v>
      </c>
      <c r="N149" s="157">
        <v>0</v>
      </c>
      <c r="O149" s="157">
        <f>ROUND(E145*N149,2)</f>
        <v>0</v>
      </c>
      <c r="P149" s="157">
        <v>0</v>
      </c>
      <c r="Q149" s="157">
        <f>ROUND(E145*P149,2)</f>
        <v>0</v>
      </c>
      <c r="R149" s="157"/>
      <c r="S149" s="157" t="s">
        <v>194</v>
      </c>
      <c r="T149" s="157" t="s">
        <v>209</v>
      </c>
      <c r="U149" s="157">
        <v>0</v>
      </c>
      <c r="V149" s="157">
        <f>ROUND(E145*U149,2)</f>
        <v>0</v>
      </c>
      <c r="W149" s="157"/>
      <c r="X149" s="157" t="s">
        <v>121</v>
      </c>
      <c r="Y149" s="148"/>
      <c r="Z149" s="148"/>
      <c r="AA149" s="148"/>
      <c r="AB149" s="148"/>
      <c r="AC149" s="148"/>
      <c r="AD149" s="148"/>
      <c r="AE149" s="148"/>
      <c r="AF149" s="148"/>
      <c r="AG149" s="148" t="s">
        <v>122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33" ht="12.75">
      <c r="A150" s="174">
        <v>98</v>
      </c>
      <c r="B150" s="175" t="s">
        <v>352</v>
      </c>
      <c r="C150" s="185" t="s">
        <v>353</v>
      </c>
      <c r="D150" s="176" t="s">
        <v>142</v>
      </c>
      <c r="E150" s="177">
        <v>312</v>
      </c>
      <c r="F150" s="178"/>
      <c r="G150" s="179">
        <f t="shared" si="42"/>
        <v>0</v>
      </c>
      <c r="H150" s="161"/>
      <c r="I150" s="161">
        <f>SUM(I151:I151)</f>
        <v>0</v>
      </c>
      <c r="J150" s="161"/>
      <c r="K150" s="161">
        <f>SUM(K151:K151)</f>
        <v>0</v>
      </c>
      <c r="L150" s="161"/>
      <c r="M150" s="161">
        <f>SUM(M151:M151)</f>
        <v>0</v>
      </c>
      <c r="N150" s="161"/>
      <c r="O150" s="161">
        <f>SUM(O151:O151)</f>
        <v>0</v>
      </c>
      <c r="P150" s="161"/>
      <c r="Q150" s="161">
        <f>SUM(Q151:Q151)</f>
        <v>0</v>
      </c>
      <c r="R150" s="161"/>
      <c r="S150" s="161"/>
      <c r="T150" s="161"/>
      <c r="U150" s="161"/>
      <c r="V150" s="161">
        <f>SUM(V151:V151)</f>
        <v>331.24</v>
      </c>
      <c r="W150" s="161"/>
      <c r="X150" s="161"/>
      <c r="AG150" t="s">
        <v>116</v>
      </c>
    </row>
    <row r="151" spans="1:60" ht="22.5" outlineLevel="1">
      <c r="A151" s="174">
        <v>99</v>
      </c>
      <c r="B151" s="175" t="s">
        <v>354</v>
      </c>
      <c r="C151" s="185" t="s">
        <v>355</v>
      </c>
      <c r="D151" s="176" t="s">
        <v>142</v>
      </c>
      <c r="E151" s="177">
        <v>343.2</v>
      </c>
      <c r="F151" s="178"/>
      <c r="G151" s="179">
        <f t="shared" si="42"/>
        <v>0</v>
      </c>
      <c r="H151" s="158"/>
      <c r="I151" s="157">
        <f>ROUND(E147*H151,2)</f>
        <v>0</v>
      </c>
      <c r="J151" s="158"/>
      <c r="K151" s="157">
        <f>ROUND(E147*J151,2)</f>
        <v>0</v>
      </c>
      <c r="L151" s="157">
        <v>21</v>
      </c>
      <c r="M151" s="157">
        <f>G147*(1+L151/100)</f>
        <v>0</v>
      </c>
      <c r="N151" s="157">
        <v>0</v>
      </c>
      <c r="O151" s="157">
        <f>ROUND(E147*N151,2)</f>
        <v>0</v>
      </c>
      <c r="P151" s="157">
        <v>0</v>
      </c>
      <c r="Q151" s="157">
        <f>ROUND(E147*P151,2)</f>
        <v>0</v>
      </c>
      <c r="R151" s="157"/>
      <c r="S151" s="157" t="s">
        <v>120</v>
      </c>
      <c r="T151" s="157" t="s">
        <v>120</v>
      </c>
      <c r="U151" s="157">
        <v>0.336</v>
      </c>
      <c r="V151" s="157">
        <f>ROUND(E147*U151,2)</f>
        <v>331.24</v>
      </c>
      <c r="W151" s="157"/>
      <c r="X151" s="157" t="s">
        <v>121</v>
      </c>
      <c r="Y151" s="148"/>
      <c r="Z151" s="148"/>
      <c r="AA151" s="148"/>
      <c r="AB151" s="148"/>
      <c r="AC151" s="148"/>
      <c r="AD151" s="148"/>
      <c r="AE151" s="148"/>
      <c r="AF151" s="148"/>
      <c r="AG151" s="148" t="s">
        <v>122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33" ht="22.5">
      <c r="A152" s="174">
        <v>100</v>
      </c>
      <c r="B152" s="175" t="s">
        <v>356</v>
      </c>
      <c r="C152" s="185" t="s">
        <v>357</v>
      </c>
      <c r="D152" s="176" t="s">
        <v>142</v>
      </c>
      <c r="E152" s="177">
        <v>312</v>
      </c>
      <c r="F152" s="178"/>
      <c r="G152" s="179">
        <f t="shared" si="42"/>
        <v>0</v>
      </c>
      <c r="H152" s="161"/>
      <c r="I152" s="161">
        <f>SUM(I153:I160)</f>
        <v>0</v>
      </c>
      <c r="J152" s="161"/>
      <c r="K152" s="161">
        <f>SUM(K153:K160)</f>
        <v>0</v>
      </c>
      <c r="L152" s="161"/>
      <c r="M152" s="161">
        <f>SUM(M153:M160)</f>
        <v>0</v>
      </c>
      <c r="N152" s="161"/>
      <c r="O152" s="161">
        <f>SUM(O153:O160)</f>
        <v>73.7</v>
      </c>
      <c r="P152" s="161"/>
      <c r="Q152" s="161">
        <f>SUM(Q153:Q160)</f>
        <v>3.04</v>
      </c>
      <c r="R152" s="161"/>
      <c r="S152" s="161"/>
      <c r="T152" s="161"/>
      <c r="U152" s="161"/>
      <c r="V152" s="161">
        <f>SUM(V153:V160)</f>
        <v>189.07</v>
      </c>
      <c r="W152" s="161"/>
      <c r="X152" s="161"/>
      <c r="AG152" t="s">
        <v>116</v>
      </c>
    </row>
    <row r="153" spans="1:60" ht="12.75" outlineLevel="1">
      <c r="A153" s="174">
        <v>101</v>
      </c>
      <c r="B153" s="175" t="s">
        <v>358</v>
      </c>
      <c r="C153" s="185" t="s">
        <v>359</v>
      </c>
      <c r="D153" s="176" t="s">
        <v>142</v>
      </c>
      <c r="E153" s="177">
        <v>343.2</v>
      </c>
      <c r="F153" s="178"/>
      <c r="G153" s="179">
        <f t="shared" si="42"/>
        <v>0</v>
      </c>
      <c r="H153" s="158"/>
      <c r="I153" s="157">
        <f aca="true" t="shared" si="43" ref="I153:I160">ROUND(E149*H153,2)</f>
        <v>0</v>
      </c>
      <c r="J153" s="158"/>
      <c r="K153" s="157">
        <f aca="true" t="shared" si="44" ref="K153:K160">ROUND(E149*J153,2)</f>
        <v>0</v>
      </c>
      <c r="L153" s="157">
        <v>21</v>
      </c>
      <c r="M153" s="157">
        <f aca="true" t="shared" si="45" ref="M153:M160">G149*(1+L153/100)</f>
        <v>0</v>
      </c>
      <c r="N153" s="157">
        <v>0</v>
      </c>
      <c r="O153" s="157">
        <f aca="true" t="shared" si="46" ref="O153:O160">ROUND(E149*N153,2)</f>
        <v>0</v>
      </c>
      <c r="P153" s="157">
        <v>0.00974</v>
      </c>
      <c r="Q153" s="157">
        <f aca="true" t="shared" si="47" ref="Q153:Q160">ROUND(E149*P153,2)</f>
        <v>3.04</v>
      </c>
      <c r="R153" s="157"/>
      <c r="S153" s="157" t="s">
        <v>120</v>
      </c>
      <c r="T153" s="157" t="s">
        <v>120</v>
      </c>
      <c r="U153" s="157">
        <v>0.044</v>
      </c>
      <c r="V153" s="157">
        <f aca="true" t="shared" si="48" ref="V153:V160">ROUND(E149*U153,2)</f>
        <v>13.73</v>
      </c>
      <c r="W153" s="157"/>
      <c r="X153" s="157" t="s">
        <v>121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351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ht="22.5" outlineLevel="1">
      <c r="A154" s="174">
        <v>102</v>
      </c>
      <c r="B154" s="175" t="s">
        <v>360</v>
      </c>
      <c r="C154" s="185" t="s">
        <v>361</v>
      </c>
      <c r="D154" s="176" t="s">
        <v>142</v>
      </c>
      <c r="E154" s="177">
        <v>312</v>
      </c>
      <c r="F154" s="178"/>
      <c r="G154" s="179">
        <f t="shared" si="42"/>
        <v>0</v>
      </c>
      <c r="H154" s="158"/>
      <c r="I154" s="157">
        <f t="shared" si="43"/>
        <v>0</v>
      </c>
      <c r="J154" s="158"/>
      <c r="K154" s="157">
        <f t="shared" si="44"/>
        <v>0</v>
      </c>
      <c r="L154" s="157">
        <v>21</v>
      </c>
      <c r="M154" s="157">
        <f t="shared" si="45"/>
        <v>0</v>
      </c>
      <c r="N154" s="157">
        <v>0</v>
      </c>
      <c r="O154" s="157">
        <f t="shared" si="46"/>
        <v>0</v>
      </c>
      <c r="P154" s="157">
        <v>0</v>
      </c>
      <c r="Q154" s="157">
        <f t="shared" si="47"/>
        <v>0</v>
      </c>
      <c r="R154" s="157"/>
      <c r="S154" s="157" t="s">
        <v>120</v>
      </c>
      <c r="T154" s="157" t="s">
        <v>120</v>
      </c>
      <c r="U154" s="157">
        <v>0.36</v>
      </c>
      <c r="V154" s="157">
        <f t="shared" si="48"/>
        <v>112.32</v>
      </c>
      <c r="W154" s="157"/>
      <c r="X154" s="157" t="s">
        <v>121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351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ht="22.5" outlineLevel="1">
      <c r="A155" s="174">
        <v>103</v>
      </c>
      <c r="B155" s="175" t="s">
        <v>362</v>
      </c>
      <c r="C155" s="185" t="s">
        <v>363</v>
      </c>
      <c r="D155" s="176" t="s">
        <v>142</v>
      </c>
      <c r="E155" s="177">
        <v>343.2</v>
      </c>
      <c r="F155" s="178"/>
      <c r="G155" s="179">
        <f t="shared" si="42"/>
        <v>0</v>
      </c>
      <c r="H155" s="158"/>
      <c r="I155" s="157">
        <f t="shared" si="43"/>
        <v>0</v>
      </c>
      <c r="J155" s="158"/>
      <c r="K155" s="157">
        <f t="shared" si="44"/>
        <v>0</v>
      </c>
      <c r="L155" s="157">
        <v>21</v>
      </c>
      <c r="M155" s="157">
        <f t="shared" si="45"/>
        <v>0</v>
      </c>
      <c r="N155" s="157">
        <v>0.00196</v>
      </c>
      <c r="O155" s="157">
        <f t="shared" si="46"/>
        <v>0.67</v>
      </c>
      <c r="P155" s="157">
        <v>0</v>
      </c>
      <c r="Q155" s="157">
        <f t="shared" si="47"/>
        <v>0</v>
      </c>
      <c r="R155" s="157" t="s">
        <v>187</v>
      </c>
      <c r="S155" s="157" t="s">
        <v>120</v>
      </c>
      <c r="T155" s="157" t="s">
        <v>120</v>
      </c>
      <c r="U155" s="157">
        <v>0</v>
      </c>
      <c r="V155" s="157">
        <f t="shared" si="48"/>
        <v>0</v>
      </c>
      <c r="W155" s="157"/>
      <c r="X155" s="157" t="s">
        <v>188</v>
      </c>
      <c r="Y155" s="148"/>
      <c r="Z155" s="148"/>
      <c r="AA155" s="148"/>
      <c r="AB155" s="148"/>
      <c r="AC155" s="148"/>
      <c r="AD155" s="148"/>
      <c r="AE155" s="148"/>
      <c r="AF155" s="148"/>
      <c r="AG155" s="148" t="s">
        <v>189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ht="22.5" outlineLevel="1">
      <c r="A156" s="174">
        <v>104</v>
      </c>
      <c r="B156" s="175" t="s">
        <v>364</v>
      </c>
      <c r="C156" s="185" t="s">
        <v>365</v>
      </c>
      <c r="D156" s="176" t="s">
        <v>0</v>
      </c>
      <c r="E156" s="177">
        <v>1937.614</v>
      </c>
      <c r="F156" s="178"/>
      <c r="G156" s="179">
        <f t="shared" si="42"/>
        <v>0</v>
      </c>
      <c r="H156" s="158"/>
      <c r="I156" s="157">
        <f t="shared" si="43"/>
        <v>0</v>
      </c>
      <c r="J156" s="158"/>
      <c r="K156" s="157">
        <f t="shared" si="44"/>
        <v>0</v>
      </c>
      <c r="L156" s="157">
        <v>21</v>
      </c>
      <c r="M156" s="157">
        <f t="shared" si="45"/>
        <v>0</v>
      </c>
      <c r="N156" s="157">
        <v>0</v>
      </c>
      <c r="O156" s="157">
        <f t="shared" si="46"/>
        <v>0</v>
      </c>
      <c r="P156" s="157">
        <v>0</v>
      </c>
      <c r="Q156" s="157">
        <f t="shared" si="47"/>
        <v>0</v>
      </c>
      <c r="R156" s="157"/>
      <c r="S156" s="157" t="s">
        <v>120</v>
      </c>
      <c r="T156" s="157" t="s">
        <v>120</v>
      </c>
      <c r="U156" s="157">
        <v>0.09</v>
      </c>
      <c r="V156" s="157">
        <f t="shared" si="48"/>
        <v>28.08</v>
      </c>
      <c r="W156" s="157"/>
      <c r="X156" s="157" t="s">
        <v>121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351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ht="12.75" outlineLevel="1">
      <c r="A157" s="162" t="s">
        <v>115</v>
      </c>
      <c r="B157" s="163" t="s">
        <v>78</v>
      </c>
      <c r="C157" s="182" t="s">
        <v>79</v>
      </c>
      <c r="D157" s="164"/>
      <c r="E157" s="165"/>
      <c r="F157" s="166"/>
      <c r="G157" s="167">
        <f>SUMIF(AG162:AG164,"&lt;&gt;NOR",G158:G160)</f>
        <v>0</v>
      </c>
      <c r="H157" s="158"/>
      <c r="I157" s="157">
        <f t="shared" si="43"/>
        <v>0</v>
      </c>
      <c r="J157" s="158"/>
      <c r="K157" s="157">
        <f t="shared" si="44"/>
        <v>0</v>
      </c>
      <c r="L157" s="157">
        <v>21</v>
      </c>
      <c r="M157" s="157">
        <f t="shared" si="45"/>
        <v>0</v>
      </c>
      <c r="N157" s="157">
        <v>0.13385</v>
      </c>
      <c r="O157" s="157">
        <f t="shared" si="46"/>
        <v>45.94</v>
      </c>
      <c r="P157" s="157">
        <v>0</v>
      </c>
      <c r="Q157" s="157">
        <f t="shared" si="47"/>
        <v>0</v>
      </c>
      <c r="R157" s="157"/>
      <c r="S157" s="157" t="s">
        <v>194</v>
      </c>
      <c r="T157" s="157" t="s">
        <v>209</v>
      </c>
      <c r="U157" s="157">
        <v>0</v>
      </c>
      <c r="V157" s="157">
        <f t="shared" si="48"/>
        <v>0</v>
      </c>
      <c r="W157" s="157"/>
      <c r="X157" s="157" t="s">
        <v>188</v>
      </c>
      <c r="Y157" s="148"/>
      <c r="Z157" s="148"/>
      <c r="AA157" s="148"/>
      <c r="AB157" s="148"/>
      <c r="AC157" s="148"/>
      <c r="AD157" s="148"/>
      <c r="AE157" s="148"/>
      <c r="AF157" s="148"/>
      <c r="AG157" s="148" t="s">
        <v>189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ht="22.5" outlineLevel="1">
      <c r="A158" s="168">
        <v>105</v>
      </c>
      <c r="B158" s="169" t="s">
        <v>366</v>
      </c>
      <c r="C158" s="183" t="s">
        <v>367</v>
      </c>
      <c r="D158" s="170" t="s">
        <v>142</v>
      </c>
      <c r="E158" s="171">
        <v>27.5</v>
      </c>
      <c r="F158" s="172"/>
      <c r="G158" s="173">
        <f>ROUND(E158*F158,2)</f>
        <v>0</v>
      </c>
      <c r="H158" s="158"/>
      <c r="I158" s="157">
        <f t="shared" si="43"/>
        <v>0</v>
      </c>
      <c r="J158" s="158"/>
      <c r="K158" s="157">
        <f t="shared" si="44"/>
        <v>0</v>
      </c>
      <c r="L158" s="157">
        <v>21</v>
      </c>
      <c r="M158" s="157">
        <f t="shared" si="45"/>
        <v>0</v>
      </c>
      <c r="N158" s="157">
        <v>0</v>
      </c>
      <c r="O158" s="157">
        <f t="shared" si="46"/>
        <v>0</v>
      </c>
      <c r="P158" s="157">
        <v>0</v>
      </c>
      <c r="Q158" s="157">
        <f t="shared" si="47"/>
        <v>0</v>
      </c>
      <c r="R158" s="157"/>
      <c r="S158" s="157" t="s">
        <v>120</v>
      </c>
      <c r="T158" s="157" t="s">
        <v>120</v>
      </c>
      <c r="U158" s="157">
        <v>0.112</v>
      </c>
      <c r="V158" s="157">
        <f t="shared" si="48"/>
        <v>34.94</v>
      </c>
      <c r="W158" s="157"/>
      <c r="X158" s="157" t="s">
        <v>121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351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ht="12.75" outlineLevel="1">
      <c r="A159" s="155"/>
      <c r="B159" s="156"/>
      <c r="C159" s="267" t="s">
        <v>210</v>
      </c>
      <c r="D159" s="268"/>
      <c r="E159" s="268"/>
      <c r="F159" s="268"/>
      <c r="G159" s="268"/>
      <c r="H159" s="158"/>
      <c r="I159" s="157">
        <f t="shared" si="43"/>
        <v>0</v>
      </c>
      <c r="J159" s="158"/>
      <c r="K159" s="157">
        <f t="shared" si="44"/>
        <v>0</v>
      </c>
      <c r="L159" s="157">
        <v>21</v>
      </c>
      <c r="M159" s="157">
        <f t="shared" si="45"/>
        <v>0</v>
      </c>
      <c r="N159" s="157">
        <v>0.07894</v>
      </c>
      <c r="O159" s="157">
        <f t="shared" si="46"/>
        <v>27.09</v>
      </c>
      <c r="P159" s="157">
        <v>0</v>
      </c>
      <c r="Q159" s="157">
        <f t="shared" si="47"/>
        <v>0</v>
      </c>
      <c r="R159" s="157"/>
      <c r="S159" s="157" t="s">
        <v>194</v>
      </c>
      <c r="T159" s="157" t="s">
        <v>209</v>
      </c>
      <c r="U159" s="157">
        <v>0</v>
      </c>
      <c r="V159" s="157">
        <f t="shared" si="48"/>
        <v>0</v>
      </c>
      <c r="W159" s="157"/>
      <c r="X159" s="157" t="s">
        <v>188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189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ht="12.75" outlineLevel="1">
      <c r="A160" s="174">
        <v>106</v>
      </c>
      <c r="B160" s="175" t="s">
        <v>368</v>
      </c>
      <c r="C160" s="185" t="s">
        <v>369</v>
      </c>
      <c r="D160" s="176" t="s">
        <v>142</v>
      </c>
      <c r="E160" s="177">
        <v>30.25</v>
      </c>
      <c r="F160" s="178"/>
      <c r="G160" s="179">
        <f>ROUND(E160*F160,2)</f>
        <v>0</v>
      </c>
      <c r="H160" s="158"/>
      <c r="I160" s="157">
        <f t="shared" si="43"/>
        <v>0</v>
      </c>
      <c r="J160" s="158"/>
      <c r="K160" s="157">
        <f t="shared" si="44"/>
        <v>0</v>
      </c>
      <c r="L160" s="157">
        <v>21</v>
      </c>
      <c r="M160" s="157">
        <f t="shared" si="45"/>
        <v>0</v>
      </c>
      <c r="N160" s="157">
        <v>0</v>
      </c>
      <c r="O160" s="157">
        <f t="shared" si="46"/>
        <v>0</v>
      </c>
      <c r="P160" s="157">
        <v>0</v>
      </c>
      <c r="Q160" s="157">
        <f t="shared" si="47"/>
        <v>0</v>
      </c>
      <c r="R160" s="157"/>
      <c r="S160" s="157" t="s">
        <v>120</v>
      </c>
      <c r="T160" s="157" t="s">
        <v>120</v>
      </c>
      <c r="U160" s="157">
        <v>0</v>
      </c>
      <c r="V160" s="157">
        <f t="shared" si="48"/>
        <v>0</v>
      </c>
      <c r="W160" s="157"/>
      <c r="X160" s="157" t="s">
        <v>121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351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33" ht="12.75">
      <c r="A161" s="162" t="s">
        <v>115</v>
      </c>
      <c r="B161" s="163" t="s">
        <v>80</v>
      </c>
      <c r="C161" s="182" t="s">
        <v>81</v>
      </c>
      <c r="D161" s="164"/>
      <c r="E161" s="165"/>
      <c r="F161" s="166"/>
      <c r="G161" s="167">
        <f>SUMIF(AG166:AG171,"&lt;&gt;NOR",G162:G167)</f>
        <v>0</v>
      </c>
      <c r="H161" s="161"/>
      <c r="I161" s="161">
        <f>SUM(I162:I164)</f>
        <v>0</v>
      </c>
      <c r="J161" s="161"/>
      <c r="K161" s="161">
        <f>SUM(K162:K164)</f>
        <v>0</v>
      </c>
      <c r="L161" s="161"/>
      <c r="M161" s="161">
        <f>SUM(M162:M164)</f>
        <v>0</v>
      </c>
      <c r="N161" s="161"/>
      <c r="O161" s="161">
        <f>SUM(O162:O164)</f>
        <v>0.57</v>
      </c>
      <c r="P161" s="161"/>
      <c r="Q161" s="161">
        <f>SUM(Q162:Q164)</f>
        <v>0</v>
      </c>
      <c r="R161" s="161"/>
      <c r="S161" s="161"/>
      <c r="T161" s="161"/>
      <c r="U161" s="161"/>
      <c r="V161" s="161">
        <f>SUM(V162:V164)</f>
        <v>0</v>
      </c>
      <c r="W161" s="161"/>
      <c r="X161" s="161"/>
      <c r="AG161" t="s">
        <v>116</v>
      </c>
    </row>
    <row r="162" spans="1:60" ht="22.5" outlineLevel="1">
      <c r="A162" s="174">
        <v>107</v>
      </c>
      <c r="B162" s="175" t="s">
        <v>370</v>
      </c>
      <c r="C162" s="185" t="s">
        <v>371</v>
      </c>
      <c r="D162" s="176" t="s">
        <v>142</v>
      </c>
      <c r="E162" s="177">
        <v>27.5</v>
      </c>
      <c r="F162" s="178"/>
      <c r="G162" s="179">
        <f>ROUND(E162*F162,2)</f>
        <v>0</v>
      </c>
      <c r="H162" s="158"/>
      <c r="I162" s="157">
        <f>ROUND(E158*H162,2)</f>
        <v>0</v>
      </c>
      <c r="J162" s="158"/>
      <c r="K162" s="157">
        <f>ROUND(E158*J162,2)</f>
        <v>0</v>
      </c>
      <c r="L162" s="157">
        <v>21</v>
      </c>
      <c r="M162" s="157">
        <f>G158*(1+L162/100)</f>
        <v>0</v>
      </c>
      <c r="N162" s="157">
        <v>0.0001</v>
      </c>
      <c r="O162" s="157">
        <f>ROUND(E158*N162,2)</f>
        <v>0</v>
      </c>
      <c r="P162" s="157">
        <v>0</v>
      </c>
      <c r="Q162" s="157">
        <f>ROUND(E158*P162,2)</f>
        <v>0</v>
      </c>
      <c r="R162" s="157"/>
      <c r="S162" s="157" t="s">
        <v>194</v>
      </c>
      <c r="T162" s="157" t="s">
        <v>209</v>
      </c>
      <c r="U162" s="157">
        <v>0</v>
      </c>
      <c r="V162" s="157">
        <f>ROUND(E158*U162,2)</f>
        <v>0</v>
      </c>
      <c r="W162" s="157"/>
      <c r="X162" s="157" t="s">
        <v>121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351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ht="22.5" outlineLevel="1">
      <c r="A163" s="168">
        <v>108</v>
      </c>
      <c r="B163" s="169" t="s">
        <v>373</v>
      </c>
      <c r="C163" s="183" t="s">
        <v>374</v>
      </c>
      <c r="D163" s="170" t="s">
        <v>375</v>
      </c>
      <c r="E163" s="171">
        <v>57.7</v>
      </c>
      <c r="F163" s="172"/>
      <c r="G163" s="173">
        <f>ROUND(E163*F163,2)</f>
        <v>0</v>
      </c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199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ht="12.75" outlineLevel="1">
      <c r="A164" s="155"/>
      <c r="B164" s="156"/>
      <c r="C164" s="267" t="s">
        <v>210</v>
      </c>
      <c r="D164" s="268"/>
      <c r="E164" s="268"/>
      <c r="F164" s="268"/>
      <c r="G164" s="268"/>
      <c r="H164" s="158"/>
      <c r="I164" s="157">
        <f>ROUND(E160*H164,2)</f>
        <v>0</v>
      </c>
      <c r="J164" s="158"/>
      <c r="K164" s="157">
        <f>ROUND(E160*J164,2)</f>
        <v>0</v>
      </c>
      <c r="L164" s="157">
        <v>21</v>
      </c>
      <c r="M164" s="157">
        <f>G160*(1+L164/100)</f>
        <v>0</v>
      </c>
      <c r="N164" s="157">
        <v>0.0187</v>
      </c>
      <c r="O164" s="157">
        <f>ROUND(E160*N164,2)</f>
        <v>0.57</v>
      </c>
      <c r="P164" s="157">
        <v>0</v>
      </c>
      <c r="Q164" s="157">
        <f>ROUND(E160*P164,2)</f>
        <v>0</v>
      </c>
      <c r="R164" s="157" t="s">
        <v>187</v>
      </c>
      <c r="S164" s="157" t="s">
        <v>120</v>
      </c>
      <c r="T164" s="157" t="s">
        <v>120</v>
      </c>
      <c r="U164" s="157">
        <v>0</v>
      </c>
      <c r="V164" s="157">
        <f>ROUND(E160*U164,2)</f>
        <v>0</v>
      </c>
      <c r="W164" s="157"/>
      <c r="X164" s="157" t="s">
        <v>188</v>
      </c>
      <c r="Y164" s="148"/>
      <c r="Z164" s="148"/>
      <c r="AA164" s="148"/>
      <c r="AB164" s="148"/>
      <c r="AC164" s="148"/>
      <c r="AD164" s="148"/>
      <c r="AE164" s="148"/>
      <c r="AF164" s="148"/>
      <c r="AG164" s="148" t="s">
        <v>189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33" ht="12.75">
      <c r="A165" s="174">
        <v>109</v>
      </c>
      <c r="B165" s="175" t="s">
        <v>376</v>
      </c>
      <c r="C165" s="185" t="s">
        <v>377</v>
      </c>
      <c r="D165" s="176" t="s">
        <v>375</v>
      </c>
      <c r="E165" s="177">
        <v>57.7</v>
      </c>
      <c r="F165" s="178"/>
      <c r="G165" s="179">
        <f>ROUND(E165*F165,2)</f>
        <v>0</v>
      </c>
      <c r="H165" s="161"/>
      <c r="I165" s="161">
        <f>SUM(I166:I171)</f>
        <v>0</v>
      </c>
      <c r="J165" s="161"/>
      <c r="K165" s="161">
        <f>SUM(K166:K171)</f>
        <v>0</v>
      </c>
      <c r="L165" s="161"/>
      <c r="M165" s="161">
        <f>SUM(M166:M171)</f>
        <v>0</v>
      </c>
      <c r="N165" s="161"/>
      <c r="O165" s="161">
        <f>SUM(O166:O171)</f>
        <v>0.17</v>
      </c>
      <c r="P165" s="161"/>
      <c r="Q165" s="161">
        <f>SUM(Q166:Q171)</f>
        <v>0.06</v>
      </c>
      <c r="R165" s="161"/>
      <c r="S165" s="161"/>
      <c r="T165" s="161"/>
      <c r="U165" s="161"/>
      <c r="V165" s="161">
        <f>SUM(V166:V171)</f>
        <v>21</v>
      </c>
      <c r="W165" s="161"/>
      <c r="X165" s="161"/>
      <c r="AG165" t="s">
        <v>116</v>
      </c>
    </row>
    <row r="166" spans="1:60" ht="22.5" outlineLevel="1">
      <c r="A166" s="174">
        <v>110</v>
      </c>
      <c r="B166" s="175" t="s">
        <v>378</v>
      </c>
      <c r="C166" s="185" t="s">
        <v>379</v>
      </c>
      <c r="D166" s="176" t="s">
        <v>375</v>
      </c>
      <c r="E166" s="177">
        <v>57.7</v>
      </c>
      <c r="F166" s="178"/>
      <c r="G166" s="179">
        <f>ROUND(E166*F166,2)</f>
        <v>0</v>
      </c>
      <c r="H166" s="158"/>
      <c r="I166" s="157">
        <f>ROUND(E162*H166,2)</f>
        <v>0</v>
      </c>
      <c r="J166" s="158"/>
      <c r="K166" s="157">
        <f>ROUND(E162*J166,2)</f>
        <v>0</v>
      </c>
      <c r="L166" s="157">
        <v>21</v>
      </c>
      <c r="M166" s="157">
        <f>G162*(1+L166/100)</f>
        <v>0</v>
      </c>
      <c r="N166" s="157">
        <v>1E-05</v>
      </c>
      <c r="O166" s="157">
        <f>ROUND(E162*N166,2)</f>
        <v>0</v>
      </c>
      <c r="P166" s="157">
        <v>0</v>
      </c>
      <c r="Q166" s="157">
        <f>ROUND(E162*P166,2)</f>
        <v>0</v>
      </c>
      <c r="R166" s="157"/>
      <c r="S166" s="157" t="s">
        <v>372</v>
      </c>
      <c r="T166" s="157" t="s">
        <v>372</v>
      </c>
      <c r="U166" s="157">
        <v>0.56</v>
      </c>
      <c r="V166" s="157">
        <f>ROUND(E162*U166,2)</f>
        <v>15.4</v>
      </c>
      <c r="W166" s="157"/>
      <c r="X166" s="157" t="s">
        <v>121</v>
      </c>
      <c r="Y166" s="148"/>
      <c r="Z166" s="148"/>
      <c r="AA166" s="148"/>
      <c r="AB166" s="148"/>
      <c r="AC166" s="148"/>
      <c r="AD166" s="148"/>
      <c r="AE166" s="148"/>
      <c r="AF166" s="148"/>
      <c r="AG166" s="148" t="s">
        <v>351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ht="22.5" outlineLevel="1">
      <c r="A167" s="174">
        <v>111</v>
      </c>
      <c r="B167" s="175" t="s">
        <v>380</v>
      </c>
      <c r="C167" s="185" t="s">
        <v>381</v>
      </c>
      <c r="D167" s="176" t="s">
        <v>0</v>
      </c>
      <c r="E167" s="177">
        <v>159.846</v>
      </c>
      <c r="F167" s="178"/>
      <c r="G167" s="179">
        <f>ROUND(E167*F167,2)</f>
        <v>0</v>
      </c>
      <c r="H167" s="158"/>
      <c r="I167" s="157">
        <f>ROUND(E163*H167,2)</f>
        <v>0</v>
      </c>
      <c r="J167" s="158"/>
      <c r="K167" s="157">
        <f>ROUND(E163*J167,2)</f>
        <v>0</v>
      </c>
      <c r="L167" s="157">
        <v>21</v>
      </c>
      <c r="M167" s="157">
        <f>G163*(1+L167/100)</f>
        <v>0</v>
      </c>
      <c r="N167" s="157">
        <v>5E-05</v>
      </c>
      <c r="O167" s="157">
        <f>ROUND(E163*N167,2)</f>
        <v>0</v>
      </c>
      <c r="P167" s="157">
        <v>0</v>
      </c>
      <c r="Q167" s="157">
        <f>ROUND(E163*P167,2)</f>
        <v>0</v>
      </c>
      <c r="R167" s="157"/>
      <c r="S167" s="157" t="s">
        <v>194</v>
      </c>
      <c r="T167" s="157" t="s">
        <v>209</v>
      </c>
      <c r="U167" s="157">
        <v>0</v>
      </c>
      <c r="V167" s="157">
        <f>ROUND(E163*U167,2)</f>
        <v>0</v>
      </c>
      <c r="W167" s="157"/>
      <c r="X167" s="157" t="s">
        <v>121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351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ht="12.75" outlineLevel="1">
      <c r="A168" s="162" t="s">
        <v>115</v>
      </c>
      <c r="B168" s="163" t="s">
        <v>86</v>
      </c>
      <c r="C168" s="182" t="s">
        <v>87</v>
      </c>
      <c r="D168" s="164"/>
      <c r="E168" s="165"/>
      <c r="F168" s="166"/>
      <c r="G168" s="167">
        <f>SUMIF(AG173:AG175,"&lt;&gt;NOR",G169:G171)</f>
        <v>0</v>
      </c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199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ht="22.5" outlineLevel="1">
      <c r="A169" s="174">
        <v>112</v>
      </c>
      <c r="B169" s="175" t="s">
        <v>382</v>
      </c>
      <c r="C169" s="185" t="s">
        <v>383</v>
      </c>
      <c r="D169" s="176" t="s">
        <v>384</v>
      </c>
      <c r="E169" s="177">
        <v>80</v>
      </c>
      <c r="F169" s="178"/>
      <c r="G169" s="179">
        <f>ROUND(E169*F169,2)</f>
        <v>0</v>
      </c>
      <c r="H169" s="158"/>
      <c r="I169" s="157">
        <f>ROUND(E165*H169,2)</f>
        <v>0</v>
      </c>
      <c r="J169" s="158"/>
      <c r="K169" s="157">
        <f>ROUND(E165*J169,2)</f>
        <v>0</v>
      </c>
      <c r="L169" s="157">
        <v>21</v>
      </c>
      <c r="M169" s="157">
        <f>G165*(1+L169/100)</f>
        <v>0</v>
      </c>
      <c r="N169" s="157">
        <v>0.00289</v>
      </c>
      <c r="O169" s="157">
        <f>ROUND(E165*N169,2)</f>
        <v>0.17</v>
      </c>
      <c r="P169" s="157">
        <v>0</v>
      </c>
      <c r="Q169" s="157">
        <f>ROUND(E165*P169,2)</f>
        <v>0</v>
      </c>
      <c r="R169" s="157"/>
      <c r="S169" s="157" t="s">
        <v>194</v>
      </c>
      <c r="T169" s="157" t="s">
        <v>209</v>
      </c>
      <c r="U169" s="157">
        <v>0</v>
      </c>
      <c r="V169" s="157">
        <f>ROUND(E165*U169,2)</f>
        <v>0</v>
      </c>
      <c r="W169" s="157"/>
      <c r="X169" s="157" t="s">
        <v>121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351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ht="22.5" outlineLevel="1">
      <c r="A170" s="174">
        <v>113</v>
      </c>
      <c r="B170" s="175" t="s">
        <v>386</v>
      </c>
      <c r="C170" s="185" t="s">
        <v>387</v>
      </c>
      <c r="D170" s="176" t="s">
        <v>384</v>
      </c>
      <c r="E170" s="177">
        <v>60</v>
      </c>
      <c r="F170" s="178"/>
      <c r="G170" s="179">
        <f>ROUND(E170*F170,2)</f>
        <v>0</v>
      </c>
      <c r="H170" s="158"/>
      <c r="I170" s="157">
        <f>ROUND(E166*H170,2)</f>
        <v>0</v>
      </c>
      <c r="J170" s="158"/>
      <c r="K170" s="157">
        <f>ROUND(E166*J170,2)</f>
        <v>0</v>
      </c>
      <c r="L170" s="157">
        <v>21</v>
      </c>
      <c r="M170" s="157">
        <f>G166*(1+L170/100)</f>
        <v>0</v>
      </c>
      <c r="N170" s="157">
        <v>5E-05</v>
      </c>
      <c r="O170" s="157">
        <f>ROUND(E166*N170,2)</f>
        <v>0</v>
      </c>
      <c r="P170" s="157">
        <v>0.001</v>
      </c>
      <c r="Q170" s="157">
        <f>ROUND(E166*P170,2)</f>
        <v>0.06</v>
      </c>
      <c r="R170" s="157"/>
      <c r="S170" s="157" t="s">
        <v>120</v>
      </c>
      <c r="T170" s="157" t="s">
        <v>120</v>
      </c>
      <c r="U170" s="157">
        <v>0.097</v>
      </c>
      <c r="V170" s="157">
        <f>ROUND(E166*U170,2)</f>
        <v>5.6</v>
      </c>
      <c r="W170" s="157"/>
      <c r="X170" s="157" t="s">
        <v>121</v>
      </c>
      <c r="Y170" s="148"/>
      <c r="Z170" s="148"/>
      <c r="AA170" s="148"/>
      <c r="AB170" s="148"/>
      <c r="AC170" s="148"/>
      <c r="AD170" s="148"/>
      <c r="AE170" s="148"/>
      <c r="AF170" s="148"/>
      <c r="AG170" s="148" t="s">
        <v>351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ht="22.5" outlineLevel="1">
      <c r="A171" s="174">
        <v>114</v>
      </c>
      <c r="B171" s="175" t="s">
        <v>388</v>
      </c>
      <c r="C171" s="185" t="s">
        <v>389</v>
      </c>
      <c r="D171" s="176" t="s">
        <v>219</v>
      </c>
      <c r="E171" s="177">
        <v>1</v>
      </c>
      <c r="F171" s="178"/>
      <c r="G171" s="179">
        <f>ROUND(E171*F171,2)</f>
        <v>0</v>
      </c>
      <c r="H171" s="158"/>
      <c r="I171" s="157">
        <f>ROUND(E167*H171,2)</f>
        <v>0</v>
      </c>
      <c r="J171" s="158"/>
      <c r="K171" s="157">
        <f>ROUND(E167*J171,2)</f>
        <v>0</v>
      </c>
      <c r="L171" s="157">
        <v>21</v>
      </c>
      <c r="M171" s="157">
        <f>G167*(1+L171/100)</f>
        <v>0</v>
      </c>
      <c r="N171" s="157">
        <v>0</v>
      </c>
      <c r="O171" s="157">
        <f>ROUND(E167*N171,2)</f>
        <v>0</v>
      </c>
      <c r="P171" s="157">
        <v>0</v>
      </c>
      <c r="Q171" s="157">
        <f>ROUND(E167*P171,2)</f>
        <v>0</v>
      </c>
      <c r="R171" s="157"/>
      <c r="S171" s="157" t="s">
        <v>120</v>
      </c>
      <c r="T171" s="157" t="s">
        <v>120</v>
      </c>
      <c r="U171" s="157">
        <v>0</v>
      </c>
      <c r="V171" s="157">
        <f>ROUND(E167*U171,2)</f>
        <v>0</v>
      </c>
      <c r="W171" s="157"/>
      <c r="X171" s="157" t="s">
        <v>121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351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33" ht="12.75">
      <c r="A172" s="162" t="s">
        <v>115</v>
      </c>
      <c r="B172" s="163" t="s">
        <v>82</v>
      </c>
      <c r="C172" s="182" t="s">
        <v>83</v>
      </c>
      <c r="D172" s="164"/>
      <c r="E172" s="165"/>
      <c r="F172" s="166"/>
      <c r="G172" s="167">
        <f>SUMIF(AG177:AG181,"&lt;&gt;NOR",G173:G177)</f>
        <v>0</v>
      </c>
      <c r="H172" s="161"/>
      <c r="I172" s="161">
        <f>SUM(I173:I175)</f>
        <v>0</v>
      </c>
      <c r="J172" s="161"/>
      <c r="K172" s="161">
        <f>SUM(K173:K175)</f>
        <v>0</v>
      </c>
      <c r="L172" s="161"/>
      <c r="M172" s="161">
        <f>SUM(M173:M175)</f>
        <v>0</v>
      </c>
      <c r="N172" s="161"/>
      <c r="O172" s="161">
        <f>SUM(O173:O175)</f>
        <v>0</v>
      </c>
      <c r="P172" s="161"/>
      <c r="Q172" s="161">
        <f>SUM(Q173:Q175)</f>
        <v>0</v>
      </c>
      <c r="R172" s="161"/>
      <c r="S172" s="161"/>
      <c r="T172" s="161"/>
      <c r="U172" s="161"/>
      <c r="V172" s="161">
        <f>SUM(V173:V175)</f>
        <v>0</v>
      </c>
      <c r="W172" s="161"/>
      <c r="X172" s="161"/>
      <c r="AG172" t="s">
        <v>116</v>
      </c>
    </row>
    <row r="173" spans="1:60" ht="22.5" outlineLevel="1">
      <c r="A173" s="174">
        <v>115</v>
      </c>
      <c r="B173" s="175" t="s">
        <v>390</v>
      </c>
      <c r="C173" s="185" t="s">
        <v>391</v>
      </c>
      <c r="D173" s="176" t="s">
        <v>142</v>
      </c>
      <c r="E173" s="177">
        <v>64</v>
      </c>
      <c r="F173" s="178"/>
      <c r="G173" s="179">
        <f>ROUND(E173*F173,2)</f>
        <v>0</v>
      </c>
      <c r="H173" s="158"/>
      <c r="I173" s="157">
        <f>ROUND(E169*H173,2)</f>
        <v>0</v>
      </c>
      <c r="J173" s="158"/>
      <c r="K173" s="157">
        <f>ROUND(E169*J173,2)</f>
        <v>0</v>
      </c>
      <c r="L173" s="157">
        <v>21</v>
      </c>
      <c r="M173" s="157">
        <f>G169*(1+L173/100)</f>
        <v>0</v>
      </c>
      <c r="N173" s="157">
        <v>0</v>
      </c>
      <c r="O173" s="157">
        <f>ROUND(E169*N173,2)</f>
        <v>0</v>
      </c>
      <c r="P173" s="157">
        <v>0</v>
      </c>
      <c r="Q173" s="157">
        <f>ROUND(E169*P173,2)</f>
        <v>0</v>
      </c>
      <c r="R173" s="157"/>
      <c r="S173" s="157" t="s">
        <v>194</v>
      </c>
      <c r="T173" s="157" t="s">
        <v>209</v>
      </c>
      <c r="U173" s="157">
        <v>0</v>
      </c>
      <c r="V173" s="157">
        <f>ROUND(E169*U173,2)</f>
        <v>0</v>
      </c>
      <c r="W173" s="157"/>
      <c r="X173" s="157" t="s">
        <v>121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385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ht="12.75" outlineLevel="1">
      <c r="A174" s="174">
        <v>116</v>
      </c>
      <c r="B174" s="175" t="s">
        <v>392</v>
      </c>
      <c r="C174" s="185" t="s">
        <v>393</v>
      </c>
      <c r="D174" s="176" t="s">
        <v>142</v>
      </c>
      <c r="E174" s="177">
        <v>64</v>
      </c>
      <c r="F174" s="178"/>
      <c r="G174" s="179">
        <f>ROUND(E174*F174,2)</f>
        <v>0</v>
      </c>
      <c r="H174" s="158"/>
      <c r="I174" s="157">
        <f>ROUND(E170*H174,2)</f>
        <v>0</v>
      </c>
      <c r="J174" s="158"/>
      <c r="K174" s="157">
        <f>ROUND(E170*J174,2)</f>
        <v>0</v>
      </c>
      <c r="L174" s="157">
        <v>21</v>
      </c>
      <c r="M174" s="157">
        <f>G170*(1+L174/100)</f>
        <v>0</v>
      </c>
      <c r="N174" s="157">
        <v>0</v>
      </c>
      <c r="O174" s="157">
        <f>ROUND(E170*N174,2)</f>
        <v>0</v>
      </c>
      <c r="P174" s="157">
        <v>0</v>
      </c>
      <c r="Q174" s="157">
        <f>ROUND(E170*P174,2)</f>
        <v>0</v>
      </c>
      <c r="R174" s="157"/>
      <c r="S174" s="157" t="s">
        <v>194</v>
      </c>
      <c r="T174" s="157" t="s">
        <v>209</v>
      </c>
      <c r="U174" s="157">
        <v>0</v>
      </c>
      <c r="V174" s="157">
        <f>ROUND(E170*U174,2)</f>
        <v>0</v>
      </c>
      <c r="W174" s="157"/>
      <c r="X174" s="157" t="s">
        <v>121</v>
      </c>
      <c r="Y174" s="148"/>
      <c r="Z174" s="148"/>
      <c r="AA174" s="148"/>
      <c r="AB174" s="148"/>
      <c r="AC174" s="148"/>
      <c r="AD174" s="148"/>
      <c r="AE174" s="148"/>
      <c r="AF174" s="148"/>
      <c r="AG174" s="148" t="s">
        <v>385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ht="12.75" outlineLevel="1">
      <c r="A175" s="174">
        <v>117</v>
      </c>
      <c r="B175" s="175" t="s">
        <v>394</v>
      </c>
      <c r="C175" s="185" t="s">
        <v>395</v>
      </c>
      <c r="D175" s="176" t="s">
        <v>142</v>
      </c>
      <c r="E175" s="177">
        <v>64</v>
      </c>
      <c r="F175" s="178"/>
      <c r="G175" s="179">
        <f>ROUND(E175*F175,2)</f>
        <v>0</v>
      </c>
      <c r="H175" s="158"/>
      <c r="I175" s="157">
        <f>ROUND(E171*H175,2)</f>
        <v>0</v>
      </c>
      <c r="J175" s="158"/>
      <c r="K175" s="157">
        <f>ROUND(E171*J175,2)</f>
        <v>0</v>
      </c>
      <c r="L175" s="157">
        <v>21</v>
      </c>
      <c r="M175" s="157">
        <f>G171*(1+L175/100)</f>
        <v>0</v>
      </c>
      <c r="N175" s="157">
        <v>0</v>
      </c>
      <c r="O175" s="157">
        <f>ROUND(E171*N175,2)</f>
        <v>0</v>
      </c>
      <c r="P175" s="157">
        <v>0</v>
      </c>
      <c r="Q175" s="157">
        <f>ROUND(E171*P175,2)</f>
        <v>0</v>
      </c>
      <c r="R175" s="157"/>
      <c r="S175" s="157" t="s">
        <v>194</v>
      </c>
      <c r="T175" s="157" t="s">
        <v>209</v>
      </c>
      <c r="U175" s="157">
        <v>0</v>
      </c>
      <c r="V175" s="157">
        <f>ROUND(E171*U175,2)</f>
        <v>0</v>
      </c>
      <c r="W175" s="157"/>
      <c r="X175" s="157" t="s">
        <v>121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385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33" ht="22.5">
      <c r="A176" s="174">
        <v>118</v>
      </c>
      <c r="B176" s="175" t="s">
        <v>396</v>
      </c>
      <c r="C176" s="185" t="s">
        <v>397</v>
      </c>
      <c r="D176" s="176" t="s">
        <v>219</v>
      </c>
      <c r="E176" s="177">
        <v>64</v>
      </c>
      <c r="F176" s="178"/>
      <c r="G176" s="179">
        <f>ROUND(E176*F176,2)</f>
        <v>0</v>
      </c>
      <c r="H176" s="161"/>
      <c r="I176" s="161">
        <f>SUM(I177:I181)</f>
        <v>0</v>
      </c>
      <c r="J176" s="161"/>
      <c r="K176" s="161">
        <f>SUM(K177:K181)</f>
        <v>0</v>
      </c>
      <c r="L176" s="161"/>
      <c r="M176" s="161">
        <f>SUM(M177:M181)</f>
        <v>0</v>
      </c>
      <c r="N176" s="161"/>
      <c r="O176" s="161">
        <f>SUM(O177:O181)</f>
        <v>9.790000000000001</v>
      </c>
      <c r="P176" s="161"/>
      <c r="Q176" s="161">
        <f>SUM(Q177:Q181)</f>
        <v>0</v>
      </c>
      <c r="R176" s="161"/>
      <c r="S176" s="161"/>
      <c r="T176" s="161"/>
      <c r="U176" s="161"/>
      <c r="V176" s="161">
        <f>SUM(V177:V181)</f>
        <v>0</v>
      </c>
      <c r="W176" s="161"/>
      <c r="X176" s="161"/>
      <c r="AG176" t="s">
        <v>116</v>
      </c>
    </row>
    <row r="177" spans="1:60" ht="33.75" outlineLevel="1">
      <c r="A177" s="174">
        <v>119</v>
      </c>
      <c r="B177" s="175" t="s">
        <v>398</v>
      </c>
      <c r="C177" s="185" t="s">
        <v>399</v>
      </c>
      <c r="D177" s="176" t="s">
        <v>142</v>
      </c>
      <c r="E177" s="177">
        <v>64</v>
      </c>
      <c r="F177" s="178"/>
      <c r="G177" s="179">
        <f>ROUND(E177*F177,2)</f>
        <v>0</v>
      </c>
      <c r="H177" s="158"/>
      <c r="I177" s="157">
        <f>ROUND(E173*H177,2)</f>
        <v>0</v>
      </c>
      <c r="J177" s="158"/>
      <c r="K177" s="157">
        <f>ROUND(E173*J177,2)</f>
        <v>0</v>
      </c>
      <c r="L177" s="157">
        <v>21</v>
      </c>
      <c r="M177" s="157">
        <f>G173*(1+L177/100)</f>
        <v>0</v>
      </c>
      <c r="N177" s="157">
        <v>0</v>
      </c>
      <c r="O177" s="157">
        <f>ROUND(E173*N177,2)</f>
        <v>0</v>
      </c>
      <c r="P177" s="157">
        <v>0</v>
      </c>
      <c r="Q177" s="157">
        <f>ROUND(E173*P177,2)</f>
        <v>0</v>
      </c>
      <c r="R177" s="157"/>
      <c r="S177" s="157" t="s">
        <v>194</v>
      </c>
      <c r="T177" s="157" t="s">
        <v>209</v>
      </c>
      <c r="U177" s="157">
        <v>0</v>
      </c>
      <c r="V177" s="157">
        <f>ROUND(E173*U177,2)</f>
        <v>0</v>
      </c>
      <c r="W177" s="157"/>
      <c r="X177" s="157" t="s">
        <v>121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351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ht="25.5" outlineLevel="1">
      <c r="A178" s="162" t="s">
        <v>115</v>
      </c>
      <c r="B178" s="163" t="s">
        <v>84</v>
      </c>
      <c r="C178" s="182" t="s">
        <v>85</v>
      </c>
      <c r="D178" s="164"/>
      <c r="E178" s="165"/>
      <c r="F178" s="166"/>
      <c r="G178" s="167">
        <f>SUMIF(AG183:AG192,"&lt;&gt;NOR",G179:G188)</f>
        <v>0</v>
      </c>
      <c r="H178" s="158"/>
      <c r="I178" s="157">
        <f>ROUND(E174*H178,2)</f>
        <v>0</v>
      </c>
      <c r="J178" s="158"/>
      <c r="K178" s="157">
        <f>ROUND(E174*J178,2)</f>
        <v>0</v>
      </c>
      <c r="L178" s="157">
        <v>21</v>
      </c>
      <c r="M178" s="157">
        <f>G174*(1+L178/100)</f>
        <v>0</v>
      </c>
      <c r="N178" s="157">
        <v>0</v>
      </c>
      <c r="O178" s="157">
        <f>ROUND(E174*N178,2)</f>
        <v>0</v>
      </c>
      <c r="P178" s="157">
        <v>0</v>
      </c>
      <c r="Q178" s="157">
        <f>ROUND(E174*P178,2)</f>
        <v>0</v>
      </c>
      <c r="R178" s="157"/>
      <c r="S178" s="157" t="s">
        <v>194</v>
      </c>
      <c r="T178" s="157" t="s">
        <v>209</v>
      </c>
      <c r="U178" s="157">
        <v>0</v>
      </c>
      <c r="V178" s="157">
        <f>ROUND(E174*U178,2)</f>
        <v>0</v>
      </c>
      <c r="W178" s="157"/>
      <c r="X178" s="157" t="s">
        <v>121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351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ht="22.5" outlineLevel="1">
      <c r="A179" s="168">
        <v>120</v>
      </c>
      <c r="B179" s="169" t="s">
        <v>400</v>
      </c>
      <c r="C179" s="183" t="s">
        <v>401</v>
      </c>
      <c r="D179" s="170" t="s">
        <v>142</v>
      </c>
      <c r="E179" s="171">
        <v>26</v>
      </c>
      <c r="F179" s="172"/>
      <c r="G179" s="173">
        <f>ROUND(E179*F179,2)</f>
        <v>0</v>
      </c>
      <c r="H179" s="158"/>
      <c r="I179" s="157">
        <f>ROUND(E175*H179,2)</f>
        <v>0</v>
      </c>
      <c r="J179" s="158"/>
      <c r="K179" s="157">
        <f>ROUND(E175*J179,2)</f>
        <v>0</v>
      </c>
      <c r="L179" s="157">
        <v>21</v>
      </c>
      <c r="M179" s="157">
        <f>G175*(1+L179/100)</f>
        <v>0</v>
      </c>
      <c r="N179" s="157">
        <v>0.064</v>
      </c>
      <c r="O179" s="157">
        <f>ROUND(E175*N179,2)</f>
        <v>4.1</v>
      </c>
      <c r="P179" s="157">
        <v>0</v>
      </c>
      <c r="Q179" s="157">
        <f>ROUND(E175*P179,2)</f>
        <v>0</v>
      </c>
      <c r="R179" s="157"/>
      <c r="S179" s="157" t="s">
        <v>194</v>
      </c>
      <c r="T179" s="157" t="s">
        <v>209</v>
      </c>
      <c r="U179" s="157">
        <v>0</v>
      </c>
      <c r="V179" s="157">
        <f>ROUND(E175*U179,2)</f>
        <v>0</v>
      </c>
      <c r="W179" s="157"/>
      <c r="X179" s="157" t="s">
        <v>121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351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ht="12.75" outlineLevel="1">
      <c r="A180" s="155"/>
      <c r="B180" s="156"/>
      <c r="C180" s="267" t="s">
        <v>210</v>
      </c>
      <c r="D180" s="268"/>
      <c r="E180" s="268"/>
      <c r="F180" s="268"/>
      <c r="G180" s="268"/>
      <c r="H180" s="158"/>
      <c r="I180" s="157">
        <f>ROUND(E176*H180,2)</f>
        <v>0</v>
      </c>
      <c r="J180" s="158"/>
      <c r="K180" s="157">
        <f>ROUND(E176*J180,2)</f>
        <v>0</v>
      </c>
      <c r="L180" s="157">
        <v>21</v>
      </c>
      <c r="M180" s="157">
        <f>G176*(1+L180/100)</f>
        <v>0</v>
      </c>
      <c r="N180" s="157">
        <v>0.07232</v>
      </c>
      <c r="O180" s="157">
        <f>ROUND(E176*N180,2)</f>
        <v>4.63</v>
      </c>
      <c r="P180" s="157">
        <v>0</v>
      </c>
      <c r="Q180" s="157">
        <f>ROUND(E176*P180,2)</f>
        <v>0</v>
      </c>
      <c r="R180" s="157"/>
      <c r="S180" s="157" t="s">
        <v>194</v>
      </c>
      <c r="T180" s="157" t="s">
        <v>209</v>
      </c>
      <c r="U180" s="157">
        <v>0</v>
      </c>
      <c r="V180" s="157">
        <f>ROUND(E176*U180,2)</f>
        <v>0</v>
      </c>
      <c r="W180" s="157"/>
      <c r="X180" s="157" t="s">
        <v>121</v>
      </c>
      <c r="Y180" s="148"/>
      <c r="Z180" s="148"/>
      <c r="AA180" s="148"/>
      <c r="AB180" s="148"/>
      <c r="AC180" s="148"/>
      <c r="AD180" s="148"/>
      <c r="AE180" s="148"/>
      <c r="AF180" s="148"/>
      <c r="AG180" s="148" t="s">
        <v>351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ht="22.5" outlineLevel="1">
      <c r="A181" s="174">
        <v>121</v>
      </c>
      <c r="B181" s="175" t="s">
        <v>402</v>
      </c>
      <c r="C181" s="185" t="s">
        <v>403</v>
      </c>
      <c r="D181" s="176" t="s">
        <v>142</v>
      </c>
      <c r="E181" s="177">
        <v>26</v>
      </c>
      <c r="F181" s="178"/>
      <c r="G181" s="179">
        <f>ROUND(E181*F181,2)</f>
        <v>0</v>
      </c>
      <c r="H181" s="158"/>
      <c r="I181" s="157">
        <f>ROUND(E177*H181,2)</f>
        <v>0</v>
      </c>
      <c r="J181" s="158"/>
      <c r="K181" s="157">
        <f>ROUND(E177*J181,2)</f>
        <v>0</v>
      </c>
      <c r="L181" s="157">
        <v>21</v>
      </c>
      <c r="M181" s="157">
        <f>G177*(1+L181/100)</f>
        <v>0</v>
      </c>
      <c r="N181" s="157">
        <v>0.01664</v>
      </c>
      <c r="O181" s="157">
        <f>ROUND(E177*N181,2)</f>
        <v>1.06</v>
      </c>
      <c r="P181" s="157">
        <v>0</v>
      </c>
      <c r="Q181" s="157">
        <f>ROUND(E177*P181,2)</f>
        <v>0</v>
      </c>
      <c r="R181" s="157"/>
      <c r="S181" s="157" t="s">
        <v>194</v>
      </c>
      <c r="T181" s="157" t="s">
        <v>209</v>
      </c>
      <c r="U181" s="157">
        <v>0</v>
      </c>
      <c r="V181" s="157">
        <f>ROUND(E177*U181,2)</f>
        <v>0</v>
      </c>
      <c r="W181" s="157"/>
      <c r="X181" s="157" t="s">
        <v>121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351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33" ht="22.5">
      <c r="A182" s="168">
        <v>122</v>
      </c>
      <c r="B182" s="169" t="s">
        <v>404</v>
      </c>
      <c r="C182" s="183" t="s">
        <v>405</v>
      </c>
      <c r="D182" s="170" t="s">
        <v>142</v>
      </c>
      <c r="E182" s="171">
        <v>26</v>
      </c>
      <c r="F182" s="172"/>
      <c r="G182" s="173">
        <f>ROUND(E182*F182,2)</f>
        <v>0</v>
      </c>
      <c r="H182" s="161"/>
      <c r="I182" s="161">
        <f>SUM(I183:I192)</f>
        <v>0</v>
      </c>
      <c r="J182" s="161"/>
      <c r="K182" s="161">
        <f>SUM(K183:K192)</f>
        <v>0</v>
      </c>
      <c r="L182" s="161"/>
      <c r="M182" s="161">
        <f>SUM(M183:M192)</f>
        <v>0</v>
      </c>
      <c r="N182" s="161"/>
      <c r="O182" s="161">
        <f>SUM(O183:O192)</f>
        <v>0.32</v>
      </c>
      <c r="P182" s="161"/>
      <c r="Q182" s="161">
        <f>SUM(Q183:Q192)</f>
        <v>0</v>
      </c>
      <c r="R182" s="161"/>
      <c r="S182" s="161"/>
      <c r="T182" s="161"/>
      <c r="U182" s="161"/>
      <c r="V182" s="161">
        <f>SUM(V183:V192)</f>
        <v>0</v>
      </c>
      <c r="W182" s="161"/>
      <c r="X182" s="161"/>
      <c r="AG182" t="s">
        <v>116</v>
      </c>
    </row>
    <row r="183" spans="1:60" ht="12.75" outlineLevel="1">
      <c r="A183" s="155"/>
      <c r="B183" s="156"/>
      <c r="C183" s="267" t="s">
        <v>210</v>
      </c>
      <c r="D183" s="268"/>
      <c r="E183" s="268"/>
      <c r="F183" s="268"/>
      <c r="G183" s="268"/>
      <c r="H183" s="158"/>
      <c r="I183" s="157">
        <f>ROUND(E179*H183,2)</f>
        <v>0</v>
      </c>
      <c r="J183" s="158"/>
      <c r="K183" s="157">
        <f>ROUND(E179*J183,2)</f>
        <v>0</v>
      </c>
      <c r="L183" s="157">
        <v>21</v>
      </c>
      <c r="M183" s="157">
        <f>G179*(1+L183/100)</f>
        <v>0</v>
      </c>
      <c r="N183" s="157">
        <v>0</v>
      </c>
      <c r="O183" s="157">
        <f>ROUND(E179*N183,2)</f>
        <v>0</v>
      </c>
      <c r="P183" s="157">
        <v>0</v>
      </c>
      <c r="Q183" s="157">
        <f>ROUND(E179*P183,2)</f>
        <v>0</v>
      </c>
      <c r="R183" s="157"/>
      <c r="S183" s="157" t="s">
        <v>194</v>
      </c>
      <c r="T183" s="157" t="s">
        <v>209</v>
      </c>
      <c r="U183" s="157">
        <v>0</v>
      </c>
      <c r="V183" s="157">
        <f>ROUND(E179*U183,2)</f>
        <v>0</v>
      </c>
      <c r="W183" s="157"/>
      <c r="X183" s="157" t="s">
        <v>121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351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ht="22.5" outlineLevel="1">
      <c r="A184" s="168">
        <v>123</v>
      </c>
      <c r="B184" s="169" t="s">
        <v>406</v>
      </c>
      <c r="C184" s="183" t="s">
        <v>407</v>
      </c>
      <c r="D184" s="170" t="s">
        <v>142</v>
      </c>
      <c r="E184" s="171">
        <v>26</v>
      </c>
      <c r="F184" s="172"/>
      <c r="G184" s="173">
        <f>ROUND(E184*F184,2)</f>
        <v>0</v>
      </c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199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ht="12.75" outlineLevel="1">
      <c r="A185" s="155"/>
      <c r="B185" s="156"/>
      <c r="C185" s="267" t="s">
        <v>210</v>
      </c>
      <c r="D185" s="268"/>
      <c r="E185" s="268"/>
      <c r="F185" s="268"/>
      <c r="G185" s="268"/>
      <c r="H185" s="158"/>
      <c r="I185" s="157">
        <f>ROUND(E181*H185,2)</f>
        <v>0</v>
      </c>
      <c r="J185" s="158"/>
      <c r="K185" s="157">
        <f>ROUND(E181*J185,2)</f>
        <v>0</v>
      </c>
      <c r="L185" s="157">
        <v>21</v>
      </c>
      <c r="M185" s="157">
        <f>G181*(1+L185/100)</f>
        <v>0</v>
      </c>
      <c r="N185" s="157">
        <v>0</v>
      </c>
      <c r="O185" s="157">
        <f>ROUND(E181*N185,2)</f>
        <v>0</v>
      </c>
      <c r="P185" s="157">
        <v>0</v>
      </c>
      <c r="Q185" s="157">
        <f>ROUND(E181*P185,2)</f>
        <v>0</v>
      </c>
      <c r="R185" s="157"/>
      <c r="S185" s="157" t="s">
        <v>194</v>
      </c>
      <c r="T185" s="157" t="s">
        <v>209</v>
      </c>
      <c r="U185" s="157">
        <v>0</v>
      </c>
      <c r="V185" s="157">
        <f>ROUND(E181*U185,2)</f>
        <v>0</v>
      </c>
      <c r="W185" s="157"/>
      <c r="X185" s="157" t="s">
        <v>121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351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ht="22.5" outlineLevel="1">
      <c r="A186" s="174">
        <v>124</v>
      </c>
      <c r="B186" s="175" t="s">
        <v>408</v>
      </c>
      <c r="C186" s="185" t="s">
        <v>409</v>
      </c>
      <c r="D186" s="176" t="s">
        <v>375</v>
      </c>
      <c r="E186" s="177">
        <v>13</v>
      </c>
      <c r="F186" s="178"/>
      <c r="G186" s="179">
        <f>ROUND(E186*F186,2)</f>
        <v>0</v>
      </c>
      <c r="H186" s="158"/>
      <c r="I186" s="157">
        <f>ROUND(E182*H186,2)</f>
        <v>0</v>
      </c>
      <c r="J186" s="158"/>
      <c r="K186" s="157">
        <f>ROUND(E182*J186,2)</f>
        <v>0</v>
      </c>
      <c r="L186" s="157">
        <v>21</v>
      </c>
      <c r="M186" s="157">
        <f>G182*(1+L186/100)</f>
        <v>0</v>
      </c>
      <c r="N186" s="157">
        <v>0</v>
      </c>
      <c r="O186" s="157">
        <f>ROUND(E182*N186,2)</f>
        <v>0</v>
      </c>
      <c r="P186" s="157">
        <v>0</v>
      </c>
      <c r="Q186" s="157">
        <f>ROUND(E182*P186,2)</f>
        <v>0</v>
      </c>
      <c r="R186" s="157"/>
      <c r="S186" s="157" t="s">
        <v>194</v>
      </c>
      <c r="T186" s="157" t="s">
        <v>209</v>
      </c>
      <c r="U186" s="157">
        <v>0</v>
      </c>
      <c r="V186" s="157">
        <f>ROUND(E182*U186,2)</f>
        <v>0</v>
      </c>
      <c r="W186" s="157"/>
      <c r="X186" s="157" t="s">
        <v>121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351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ht="12.75" outlineLevel="1">
      <c r="A187" s="174">
        <v>125</v>
      </c>
      <c r="B187" s="175" t="s">
        <v>410</v>
      </c>
      <c r="C187" s="185" t="s">
        <v>411</v>
      </c>
      <c r="D187" s="176" t="s">
        <v>375</v>
      </c>
      <c r="E187" s="177">
        <v>10.4</v>
      </c>
      <c r="F187" s="178"/>
      <c r="G187" s="179">
        <f>ROUND(E187*F187,2)</f>
        <v>0</v>
      </c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199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ht="22.5" outlineLevel="1">
      <c r="A188" s="168">
        <v>126</v>
      </c>
      <c r="B188" s="169" t="s">
        <v>413</v>
      </c>
      <c r="C188" s="183" t="s">
        <v>414</v>
      </c>
      <c r="D188" s="170" t="s">
        <v>375</v>
      </c>
      <c r="E188" s="171">
        <v>10.4</v>
      </c>
      <c r="F188" s="172"/>
      <c r="G188" s="173">
        <f>ROUND(E188*F188,2)</f>
        <v>0</v>
      </c>
      <c r="H188" s="158"/>
      <c r="I188" s="157">
        <f>ROUND(E184*H188,2)</f>
        <v>0</v>
      </c>
      <c r="J188" s="158"/>
      <c r="K188" s="157">
        <f>ROUND(E184*J188,2)</f>
        <v>0</v>
      </c>
      <c r="L188" s="157">
        <v>21</v>
      </c>
      <c r="M188" s="157">
        <f>G184*(1+L188/100)</f>
        <v>0</v>
      </c>
      <c r="N188" s="157">
        <v>0</v>
      </c>
      <c r="O188" s="157">
        <f>ROUND(E184*N188,2)</f>
        <v>0</v>
      </c>
      <c r="P188" s="157">
        <v>0</v>
      </c>
      <c r="Q188" s="157">
        <f>ROUND(E184*P188,2)</f>
        <v>0</v>
      </c>
      <c r="R188" s="157"/>
      <c r="S188" s="157" t="s">
        <v>194</v>
      </c>
      <c r="T188" s="157" t="s">
        <v>209</v>
      </c>
      <c r="U188" s="157">
        <v>0</v>
      </c>
      <c r="V188" s="157">
        <f>ROUND(E184*U188,2)</f>
        <v>0</v>
      </c>
      <c r="W188" s="157"/>
      <c r="X188" s="157" t="s">
        <v>121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351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ht="12.75" outlineLevel="1">
      <c r="A189" s="3"/>
      <c r="B189" s="4"/>
      <c r="C189" s="186"/>
      <c r="D189" s="6"/>
      <c r="E189" s="3"/>
      <c r="F189" s="3"/>
      <c r="G189" s="3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199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ht="12.75" outlineLevel="1">
      <c r="A190" s="151"/>
      <c r="B190" s="152" t="s">
        <v>31</v>
      </c>
      <c r="C190" s="187"/>
      <c r="D190" s="153"/>
      <c r="E190" s="154"/>
      <c r="F190" s="154"/>
      <c r="G190" s="181">
        <f>G8+G43+G52+G54+G64+G74+G84+G96+G127+G146+G148+G157+G161+G168+G172+G178</f>
        <v>0</v>
      </c>
      <c r="H190" s="158"/>
      <c r="I190" s="157">
        <f>ROUND(E186*H190,2)</f>
        <v>0</v>
      </c>
      <c r="J190" s="158"/>
      <c r="K190" s="157">
        <f>ROUND(E186*J190,2)</f>
        <v>0</v>
      </c>
      <c r="L190" s="157">
        <v>21</v>
      </c>
      <c r="M190" s="157">
        <f>G186*(1+L190/100)</f>
        <v>0</v>
      </c>
      <c r="N190" s="157">
        <v>0.0156</v>
      </c>
      <c r="O190" s="157">
        <f>ROUND(E186*N190,2)</f>
        <v>0.2</v>
      </c>
      <c r="P190" s="157">
        <v>0</v>
      </c>
      <c r="Q190" s="157">
        <f>ROUND(E186*P190,2)</f>
        <v>0</v>
      </c>
      <c r="R190" s="157"/>
      <c r="S190" s="157" t="s">
        <v>194</v>
      </c>
      <c r="T190" s="157" t="s">
        <v>209</v>
      </c>
      <c r="U190" s="157">
        <v>0</v>
      </c>
      <c r="V190" s="157">
        <f>ROUND(E186*U190,2)</f>
        <v>0</v>
      </c>
      <c r="W190" s="157"/>
      <c r="X190" s="157" t="s">
        <v>188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189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ht="12.75" outlineLevel="1">
      <c r="A191" s="3"/>
      <c r="B191" s="4"/>
      <c r="C191" s="186"/>
      <c r="D191" s="6"/>
      <c r="E191" s="3"/>
      <c r="F191" s="3"/>
      <c r="G191" s="3"/>
      <c r="H191" s="158"/>
      <c r="I191" s="157">
        <f>ROUND(E187*H191,2)</f>
        <v>0</v>
      </c>
      <c r="J191" s="158"/>
      <c r="K191" s="157">
        <f>ROUND(E187*J191,2)</f>
        <v>0</v>
      </c>
      <c r="L191" s="157">
        <v>21</v>
      </c>
      <c r="M191" s="157">
        <f>G187*(1+L191/100)</f>
        <v>0</v>
      </c>
      <c r="N191" s="157">
        <v>0.001</v>
      </c>
      <c r="O191" s="157">
        <f>ROUND(E187*N191,2)</f>
        <v>0.01</v>
      </c>
      <c r="P191" s="157">
        <v>0</v>
      </c>
      <c r="Q191" s="157">
        <f>ROUND(E187*P191,2)</f>
        <v>0</v>
      </c>
      <c r="R191" s="157" t="s">
        <v>187</v>
      </c>
      <c r="S191" s="157" t="s">
        <v>412</v>
      </c>
      <c r="T191" s="157" t="s">
        <v>412</v>
      </c>
      <c r="U191" s="157">
        <v>0</v>
      </c>
      <c r="V191" s="157">
        <f>ROUND(E187*U191,2)</f>
        <v>0</v>
      </c>
      <c r="W191" s="157"/>
      <c r="X191" s="157" t="s">
        <v>188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189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ht="12.75" outlineLevel="1">
      <c r="A192" s="3"/>
      <c r="B192" s="4"/>
      <c r="C192" s="186"/>
      <c r="D192" s="6"/>
      <c r="E192" s="3"/>
      <c r="F192" s="3"/>
      <c r="G192" s="3"/>
      <c r="H192" s="158"/>
      <c r="I192" s="157">
        <f>ROUND(E188*H192,2)</f>
        <v>0</v>
      </c>
      <c r="J192" s="158"/>
      <c r="K192" s="157">
        <f>ROUND(E188*J192,2)</f>
        <v>0</v>
      </c>
      <c r="L192" s="157">
        <v>21</v>
      </c>
      <c r="M192" s="157">
        <f>G188*(1+L192/100)</f>
        <v>0</v>
      </c>
      <c r="N192" s="157">
        <v>0.0104</v>
      </c>
      <c r="O192" s="157">
        <f>ROUND(E188*N192,2)</f>
        <v>0.11</v>
      </c>
      <c r="P192" s="157">
        <v>0</v>
      </c>
      <c r="Q192" s="157">
        <f>ROUND(E188*P192,2)</f>
        <v>0</v>
      </c>
      <c r="R192" s="157"/>
      <c r="S192" s="157" t="s">
        <v>194</v>
      </c>
      <c r="T192" s="157" t="s">
        <v>209</v>
      </c>
      <c r="U192" s="157">
        <v>0</v>
      </c>
      <c r="V192" s="157">
        <f>ROUND(E188*U192,2)</f>
        <v>0</v>
      </c>
      <c r="W192" s="157"/>
      <c r="X192" s="157" t="s">
        <v>188</v>
      </c>
      <c r="Y192" s="148"/>
      <c r="Z192" s="148"/>
      <c r="AA192" s="148"/>
      <c r="AB192" s="148"/>
      <c r="AC192" s="148"/>
      <c r="AD192" s="148"/>
      <c r="AE192" s="148"/>
      <c r="AF192" s="148"/>
      <c r="AG192" s="148" t="s">
        <v>189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33" ht="12.75">
      <c r="A193" s="253" t="s">
        <v>416</v>
      </c>
      <c r="B193" s="253"/>
      <c r="C193" s="254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AE193">
        <v>15</v>
      </c>
      <c r="AF193">
        <v>21</v>
      </c>
      <c r="AG193" t="s">
        <v>102</v>
      </c>
    </row>
    <row r="194" spans="1:33" ht="12.75">
      <c r="A194" s="255"/>
      <c r="B194" s="256"/>
      <c r="C194" s="257"/>
      <c r="D194" s="256"/>
      <c r="E194" s="256"/>
      <c r="F194" s="256"/>
      <c r="G194" s="258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AE194">
        <f>SUMIF(L7:L192,AE193,G7:G188)</f>
        <v>0</v>
      </c>
      <c r="AF194">
        <f>SUMIF(L7:L192,AF193,G7:G188)</f>
        <v>0</v>
      </c>
      <c r="AG194" t="s">
        <v>415</v>
      </c>
    </row>
    <row r="195" spans="1:24" ht="12.75">
      <c r="A195" s="259"/>
      <c r="B195" s="260"/>
      <c r="C195" s="261"/>
      <c r="D195" s="260"/>
      <c r="E195" s="260"/>
      <c r="F195" s="260"/>
      <c r="G195" s="26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>
      <c r="A196" s="259"/>
      <c r="B196" s="260"/>
      <c r="C196" s="261"/>
      <c r="D196" s="260"/>
      <c r="E196" s="260"/>
      <c r="F196" s="260"/>
      <c r="G196" s="26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>
      <c r="A197" s="259"/>
      <c r="B197" s="260"/>
      <c r="C197" s="261"/>
      <c r="D197" s="260"/>
      <c r="E197" s="260"/>
      <c r="F197" s="260"/>
      <c r="G197" s="26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33" ht="12.75">
      <c r="A198" s="263"/>
      <c r="B198" s="264"/>
      <c r="C198" s="265"/>
      <c r="D198" s="264"/>
      <c r="E198" s="264"/>
      <c r="F198" s="264"/>
      <c r="G198" s="266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AG198" t="s">
        <v>417</v>
      </c>
    </row>
    <row r="199" spans="1:24" ht="12.75">
      <c r="A199" s="3"/>
      <c r="B199" s="4"/>
      <c r="C199" s="186"/>
      <c r="D199" s="6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3:24" ht="12.75">
      <c r="C200" s="188"/>
      <c r="D200" s="1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4:24" ht="12.75">
      <c r="D201" s="1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4:24" ht="12.75">
      <c r="D202" s="1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4:24" ht="12.75">
      <c r="D203" s="1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4:33" ht="12.75">
      <c r="D204" s="10"/>
      <c r="AG204" t="s">
        <v>418</v>
      </c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36">
    <mergeCell ref="C183:G183"/>
    <mergeCell ref="C185:G185"/>
    <mergeCell ref="C139:G139"/>
    <mergeCell ref="C141:G141"/>
    <mergeCell ref="C143:G143"/>
    <mergeCell ref="C159:G159"/>
    <mergeCell ref="C164:G164"/>
    <mergeCell ref="C180:G180"/>
    <mergeCell ref="C130:G130"/>
    <mergeCell ref="C132:G132"/>
    <mergeCell ref="C134:G134"/>
    <mergeCell ref="C135:G135"/>
    <mergeCell ref="C136:G136"/>
    <mergeCell ref="C137:G137"/>
    <mergeCell ref="C107:G107"/>
    <mergeCell ref="C114:G114"/>
    <mergeCell ref="C121:G121"/>
    <mergeCell ref="C122:G122"/>
    <mergeCell ref="C123:G123"/>
    <mergeCell ref="C126:G126"/>
    <mergeCell ref="C60:G60"/>
    <mergeCell ref="C73:G73"/>
    <mergeCell ref="C76:G76"/>
    <mergeCell ref="C83:G83"/>
    <mergeCell ref="C98:G98"/>
    <mergeCell ref="C105:G105"/>
    <mergeCell ref="A1:G1"/>
    <mergeCell ref="C2:G2"/>
    <mergeCell ref="C3:G3"/>
    <mergeCell ref="C4:G4"/>
    <mergeCell ref="A193:C193"/>
    <mergeCell ref="A194:G198"/>
    <mergeCell ref="C48:G48"/>
    <mergeCell ref="C50:G50"/>
    <mergeCell ref="C56:G56"/>
    <mergeCell ref="C58:G58"/>
  </mergeCells>
  <printOptions/>
  <pageMargins left="0.590551181102362" right="0.196850393700787" top="0.787401575" bottom="0.787401575" header="0.3" footer="0.3"/>
  <pageSetup horizontalDpi="600" verticalDpi="600" orientation="portrait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2019-03-19T12:27:02Z</cp:lastPrinted>
  <dcterms:created xsi:type="dcterms:W3CDTF">2009-04-08T07:15:50Z</dcterms:created>
  <dcterms:modified xsi:type="dcterms:W3CDTF">2019-08-13T09:33:16Z</dcterms:modified>
  <cp:category/>
  <cp:version/>
  <cp:contentType/>
  <cp:contentStatus/>
</cp:coreProperties>
</file>