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rehlad" sheetId="1" r:id="rId1"/>
    <sheet name="Rekapitulacia" sheetId="2" r:id="rId2"/>
    <sheet name="Kryci list" sheetId="3" r:id="rId3"/>
  </sheets>
  <definedNames>
    <definedName name="fakt1R">#REF!</definedName>
    <definedName name="_xlnm.Print_Titles" localSheetId="0">'Prehlad'!$8:$10</definedName>
    <definedName name="_xlnm.Print_Titles" localSheetId="1">'Rekapitulacia'!$8:$10</definedName>
    <definedName name="_xlnm.Print_Area" localSheetId="2">'Kryci list'!$A:$M</definedName>
    <definedName name="_xlnm.Print_Area" localSheetId="0">'Prehlad'!$A:$O</definedName>
    <definedName name="_xlnm.Print_Area" localSheetId="1">'Rekapitulacia'!$A:$G</definedName>
  </definedNames>
  <calcPr fullCalcOnLoad="1"/>
</workbook>
</file>

<file path=xl/sharedStrings.xml><?xml version="1.0" encoding="utf-8"?>
<sst xmlns="http://schemas.openxmlformats.org/spreadsheetml/2006/main" count="886" uniqueCount="368">
  <si>
    <t xml:space="preserve"> </t>
  </si>
  <si>
    <t>DPH</t>
  </si>
  <si>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</si>
  <si>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</si>
  <si>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</si>
  <si>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</si>
  <si>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</si>
  <si>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</si>
  <si>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</si>
  <si>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</si>
  <si>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</si>
  <si>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</si>
  <si>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</si>
  <si>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</si>
  <si>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</si>
  <si>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</si>
  <si>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</si>
  <si>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</si>
  <si>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</si>
  <si>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</si>
  <si>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</si>
  <si>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</si>
  <si>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</si>
  <si>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</si>
  <si>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</si>
  <si>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</si>
  <si>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</si>
  <si>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</si>
  <si>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</si>
  <si>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</si>
  <si>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</si>
  <si>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</si>
  <si>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</si>
  <si>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</si>
  <si>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</si>
  <si>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</si>
  <si>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</si>
  <si>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</si>
  <si>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</si>
  <si>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</si>
  <si>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</si>
  <si>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</si>
  <si>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</si>
  <si>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</si>
  <si>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</si>
  <si>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</si>
  <si>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</si>
  <si>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</si>
  <si>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</si>
  <si>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</si>
  <si>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</si>
  <si>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</si>
  <si>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</si>
  <si>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</si>
  <si>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</si>
  <si>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</si>
  <si>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</si>
  <si>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</si>
  <si>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</si>
  <si>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</si>
  <si>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</si>
  <si>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</si>
  <si>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</si>
  <si>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</si>
  <si>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</si>
  <si>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</si>
  <si>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</si>
  <si>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</si>
  <si>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</si>
  <si>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Miesto:</t>
  </si>
  <si>
    <t>Rozpočet:</t>
  </si>
  <si>
    <t>Krycí list rozpočtu v</t>
  </si>
  <si>
    <t>Spracoval:</t>
  </si>
  <si>
    <t>Krycí list splátky v</t>
  </si>
  <si>
    <t>Dňa: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</si>
  <si>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</si>
  <si>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</si>
  <si>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</si>
  <si>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</si>
  <si>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</si>
  <si>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</si>
  <si>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</si>
  <si>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</si>
  <si>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</si>
  <si>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</si>
  <si>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</si>
  <si>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</si>
  <si>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</si>
  <si>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</si>
  <si>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</si>
  <si>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</si>
  <si>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</si>
  <si>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</si>
  <si>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>Iiné: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</si>
  <si>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</si>
  <si>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</si>
  <si>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</si>
  <si>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</si>
  <si>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</si>
  <si>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</si>
  <si>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</si>
  <si>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</si>
  <si>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</si>
  <si>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</si>
  <si>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</si>
  <si>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</si>
  <si>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</si>
  <si>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</si>
  <si>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</si>
  <si>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</si>
  <si>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</si>
  <si>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</si>
  <si>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 xml:space="preserve">Spracoval:                                         </t>
  </si>
  <si>
    <t xml:space="preserve">JKSO : </t>
  </si>
  <si>
    <t>Dátum: 31.05.2023</t>
  </si>
  <si>
    <t>Stavba : VEĽKÝ SLIVNÍK, ROZŠÍRENIE VODOVODU</t>
  </si>
  <si>
    <t>Objekt :  VODOVOD</t>
  </si>
  <si>
    <t xml:space="preserve"> Stavba : VEĽKÝ SLIVNÍK, ROZŠÍRENIE VODOVODU</t>
  </si>
  <si>
    <t xml:space="preserve"> Objekt :  VODOVOD</t>
  </si>
  <si>
    <t>JKSO :</t>
  </si>
  <si>
    <t>31.05.2023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</si>
  <si>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</si>
  <si>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</si>
  <si>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</si>
  <si>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</si>
  <si>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</si>
  <si>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</si>
  <si>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</si>
  <si>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</si>
  <si>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</si>
  <si>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</si>
  <si>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</si>
  <si>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</si>
  <si>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</si>
  <si>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</si>
  <si>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</si>
  <si>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</si>
  <si>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</si>
  <si>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221</t>
  </si>
  <si>
    <t>113107122</t>
  </si>
  <si>
    <t>Odstránenie krytu v ploche do 200 m2 z kameniva hrubého drveného, hr.100 do 200 mm,  -0,23500t</t>
  </si>
  <si>
    <t>m2</t>
  </si>
  <si>
    <t xml:space="preserve">/   1               </t>
  </si>
  <si>
    <t xml:space="preserve">  .  .  </t>
  </si>
  <si>
    <t>EK</t>
  </si>
  <si>
    <t>S</t>
  </si>
  <si>
    <t>113107131</t>
  </si>
  <si>
    <t>Odstránenie krytu v ploche do 200 m2 z betónu prostého, hr. vrstvy do 150 mm,  -0,22500t</t>
  </si>
  <si>
    <t xml:space="preserve">/   2               </t>
  </si>
  <si>
    <t>113107143</t>
  </si>
  <si>
    <t>Odstránenie  krytu asfaltového v ploche do 200 m2, hr.nad 100 do 150 mm,  -0,31600t</t>
  </si>
  <si>
    <t xml:space="preserve">/   3               </t>
  </si>
  <si>
    <t>001</t>
  </si>
  <si>
    <t>132201202</t>
  </si>
  <si>
    <t>Výkop ryhy šírky 600-2000mm horn.3 od 100 do 1000 m3</t>
  </si>
  <si>
    <t>m3</t>
  </si>
  <si>
    <t xml:space="preserve">/   4               </t>
  </si>
  <si>
    <t>272</t>
  </si>
  <si>
    <t>141802142</t>
  </si>
  <si>
    <t>Riadené mikrotunelovanie do 25 m, priemer do 225 mm, tr. 3</t>
  </si>
  <si>
    <t>m</t>
  </si>
  <si>
    <t xml:space="preserve">/   5               </t>
  </si>
  <si>
    <t>14180-2142</t>
  </si>
  <si>
    <t>45.11.21</t>
  </si>
  <si>
    <t>151101101</t>
  </si>
  <si>
    <t>Paženie a rozopretie stien rýh pre podzemné vedenie, príložné do 2 m</t>
  </si>
  <si>
    <t xml:space="preserve">/   6               </t>
  </si>
  <si>
    <t>151101111</t>
  </si>
  <si>
    <t>Odstránenie paženia rýh pre podzemné vedenie, príložné hĺbky do 2 m</t>
  </si>
  <si>
    <t xml:space="preserve">/   7               </t>
  </si>
  <si>
    <t>171201202</t>
  </si>
  <si>
    <t>Uloženie sypaniny na skládky nad 100 do 1000 m3</t>
  </si>
  <si>
    <t xml:space="preserve">/   8               </t>
  </si>
  <si>
    <t>174101002</t>
  </si>
  <si>
    <t>Zásyp sypaninou so zhutnením jám, šachiet, rýh, zárezov alebo okolo objektov nad 100 do 1000 m3</t>
  </si>
  <si>
    <t xml:space="preserve">/   9               </t>
  </si>
  <si>
    <t>175101101-R1</t>
  </si>
  <si>
    <t>Obsyp potrubia s prehodením sypaniny (19,12+11,33)</t>
  </si>
  <si>
    <t xml:space="preserve">/  10               </t>
  </si>
  <si>
    <t>17510-1101</t>
  </si>
  <si>
    <t>MAT</t>
  </si>
  <si>
    <t>583313400</t>
  </si>
  <si>
    <t>Kamenivo ťažené drobné 0-4 A</t>
  </si>
  <si>
    <t>t</t>
  </si>
  <si>
    <t xml:space="preserve">/  11               </t>
  </si>
  <si>
    <t>14.21.12</t>
  </si>
  <si>
    <t xml:space="preserve">                    </t>
  </si>
  <si>
    <t>EZ</t>
  </si>
  <si>
    <t xml:space="preserve">1 - ZEMNE PRÁCE  spolu: </t>
  </si>
  <si>
    <t>4 - VODOROVNÉ KONŠTRUKCIE</t>
  </si>
  <si>
    <t>271</t>
  </si>
  <si>
    <t>451572111</t>
  </si>
  <si>
    <t>Lôžko pod potrubie, stoky a drobné objekty, v otvorenom výkope z kameniva drobného ťaženého 0-4 mm</t>
  </si>
  <si>
    <t xml:space="preserve">/  12               </t>
  </si>
  <si>
    <t>452313141</t>
  </si>
  <si>
    <t>Podkladové bloky z betónu prostého tr. C 16/20 v otvorenom výkope pod potrubie</t>
  </si>
  <si>
    <t xml:space="preserve">/  13               </t>
  </si>
  <si>
    <t>45231-3141</t>
  </si>
  <si>
    <t>45.21.41</t>
  </si>
  <si>
    <t>452351101</t>
  </si>
  <si>
    <t>Debnenie v otvorenom výkope dosiek, sedlových lôžok a blokov pod potrubie,stoky a drobné objekty</t>
  </si>
  <si>
    <t xml:space="preserve">/  14               </t>
  </si>
  <si>
    <t xml:space="preserve">4 - VODOROVNÉ KONŠTRUKCIE  spolu: </t>
  </si>
  <si>
    <t>5 - KOMUNIKÁCIE</t>
  </si>
  <si>
    <t>564201111</t>
  </si>
  <si>
    <t>Podklad alebo podsyp zo štrkopiesku s rozprestretím, vlhčením a zhutnením po zhutnení hr.40 mm</t>
  </si>
  <si>
    <t xml:space="preserve">/  15               </t>
  </si>
  <si>
    <t>564861111</t>
  </si>
  <si>
    <t>Podklad zo štrkodrviny s rozprestrením a zhutnením, hr.po zhutnení 200 mm</t>
  </si>
  <si>
    <t xml:space="preserve">/  16               </t>
  </si>
  <si>
    <t>565173111</t>
  </si>
  <si>
    <t>Podklad z kameniva drv. obal. asf. typ OM, š. do 3 m hr. 100 mm</t>
  </si>
  <si>
    <t xml:space="preserve">/  17               </t>
  </si>
  <si>
    <t>56517-3111</t>
  </si>
  <si>
    <t>45.23.11</t>
  </si>
  <si>
    <t>576751111</t>
  </si>
  <si>
    <t>Koberec asfaltový zo štrkopiesku s rozprestretím a so zhutnením, po zhutnení hr.60 mm</t>
  </si>
  <si>
    <t xml:space="preserve">/  18               </t>
  </si>
  <si>
    <t xml:space="preserve">5 - KOMUNIKÁCIE  spolu: </t>
  </si>
  <si>
    <t>8 - RÚROVÉ VEDENIA</t>
  </si>
  <si>
    <t>857243121</t>
  </si>
  <si>
    <t>Montáž plastovej odbočnej tvarovky na potrubí z rúr zvarovaných na tupo DN 100</t>
  </si>
  <si>
    <t>ks</t>
  </si>
  <si>
    <t xml:space="preserve">/  19               </t>
  </si>
  <si>
    <t>2863A1003</t>
  </si>
  <si>
    <t>T-kus T 612 167 d 110</t>
  </si>
  <si>
    <t>kus</t>
  </si>
  <si>
    <t xml:space="preserve">/  20               </t>
  </si>
  <si>
    <t>25.21.22</t>
  </si>
  <si>
    <t xml:space="preserve">612 167             </t>
  </si>
  <si>
    <t>2863A5309</t>
  </si>
  <si>
    <t>Nákružok lemový E 19 400 039 d 110</t>
  </si>
  <si>
    <t xml:space="preserve">/  21               </t>
  </si>
  <si>
    <t xml:space="preserve">19 400 039          </t>
  </si>
  <si>
    <t>857262121</t>
  </si>
  <si>
    <t>Montáž liatin. tvarovky jednoosovej na potrubí z rúr prírubových DN 100</t>
  </si>
  <si>
    <t xml:space="preserve">/  22               </t>
  </si>
  <si>
    <t>552521500</t>
  </si>
  <si>
    <t>Rúra liatinová tlaková prírubová DN 100 dĺžka 100</t>
  </si>
  <si>
    <t xml:space="preserve">/  23               </t>
  </si>
  <si>
    <t>27.21.20</t>
  </si>
  <si>
    <t>552521540</t>
  </si>
  <si>
    <t>Rúra liatinová tlaková prírubová DN 100 dĺžka 200</t>
  </si>
  <si>
    <t xml:space="preserve">/  24               </t>
  </si>
  <si>
    <t>552557220</t>
  </si>
  <si>
    <t>Koleno prírubové pätka DN 100</t>
  </si>
  <si>
    <t xml:space="preserve">/  25               </t>
  </si>
  <si>
    <t>857312121</t>
  </si>
  <si>
    <t>Montáž plastovej  tvarovky na potrubí z rúr zvarovaných na tupo DN100</t>
  </si>
  <si>
    <t xml:space="preserve">/  26               </t>
  </si>
  <si>
    <t>2863A0109</t>
  </si>
  <si>
    <t>Objímka presuvná UB - 612 668 d 110</t>
  </si>
  <si>
    <t xml:space="preserve">/  28               </t>
  </si>
  <si>
    <t xml:space="preserve">612 668             </t>
  </si>
  <si>
    <t xml:space="preserve">/  27               </t>
  </si>
  <si>
    <t>850265121-R</t>
  </si>
  <si>
    <t>Výrez alebo výsek na potrubí z rúr PE tlakových d 110</t>
  </si>
  <si>
    <t xml:space="preserve">/  29               </t>
  </si>
  <si>
    <t>85026-5121</t>
  </si>
  <si>
    <t>857362121</t>
  </si>
  <si>
    <t xml:space="preserve">/  30               </t>
  </si>
  <si>
    <t>2863A5602</t>
  </si>
  <si>
    <t>Oblúk BB 11° 10 102 363 d 110</t>
  </si>
  <si>
    <t xml:space="preserve">/  31               </t>
  </si>
  <si>
    <t xml:space="preserve">10 102 363          </t>
  </si>
  <si>
    <t>2863A5802</t>
  </si>
  <si>
    <t>Oblúk BB 30° 10 101 490 d 110</t>
  </si>
  <si>
    <t xml:space="preserve">/  56               </t>
  </si>
  <si>
    <t xml:space="preserve">10 101 490          </t>
  </si>
  <si>
    <t>2863A6002</t>
  </si>
  <si>
    <t>Oblúk BB 90° 10 101 943 d 110</t>
  </si>
  <si>
    <t xml:space="preserve">/  54               </t>
  </si>
  <si>
    <t xml:space="preserve">10 101 943          </t>
  </si>
  <si>
    <t>871251121</t>
  </si>
  <si>
    <t>Montáž potrubia z tlakových polyetylénových rúrok priemeru 110 mm</t>
  </si>
  <si>
    <t xml:space="preserve">/  32               </t>
  </si>
  <si>
    <t>2861D0212</t>
  </si>
  <si>
    <t>Potrubie vodovodné PE100, PN16, SDR11 - 110 x 10,0 x 100m</t>
  </si>
  <si>
    <t xml:space="preserve">/  33               </t>
  </si>
  <si>
    <t xml:space="preserve">3058922             </t>
  </si>
  <si>
    <t>871311121</t>
  </si>
  <si>
    <t>Montáž potrubia D110 do chráničky priemeru 225 mm</t>
  </si>
  <si>
    <t xml:space="preserve">/  34               </t>
  </si>
  <si>
    <t>891241111</t>
  </si>
  <si>
    <t>Montáž vodovodného posúvača s osadením zemnej súpravy, alebo bez osadenia  (bez poklopov) DN 100</t>
  </si>
  <si>
    <t xml:space="preserve">/  36               </t>
  </si>
  <si>
    <t>422243590</t>
  </si>
  <si>
    <t>Posúvač S20-118-610 P1 DN 100</t>
  </si>
  <si>
    <t xml:space="preserve">/  37               </t>
  </si>
  <si>
    <t>29.13.13</t>
  </si>
  <si>
    <t>891247211</t>
  </si>
  <si>
    <t>Montáž vodovodnej armatúry na potrubí, hydrant podzemný DN 100</t>
  </si>
  <si>
    <t xml:space="preserve">/  38               </t>
  </si>
  <si>
    <t>422736000-01</t>
  </si>
  <si>
    <t>Hydrant podzemný DN 100 PN16 DIN</t>
  </si>
  <si>
    <t xml:space="preserve">/  39               </t>
  </si>
  <si>
    <t>422736000</t>
  </si>
  <si>
    <t>892271111</t>
  </si>
  <si>
    <t>Ostatné práce na rúrovom vedení, tlakové skúšky vodovodného potrubia DN 100 alebo 125</t>
  </si>
  <si>
    <t xml:space="preserve">/  40               </t>
  </si>
  <si>
    <t>892273111</t>
  </si>
  <si>
    <t>Preplach a dezinfekcia vodovodného potrubia DN od 80 do 125</t>
  </si>
  <si>
    <t xml:space="preserve">/  41               </t>
  </si>
  <si>
    <t>892372111</t>
  </si>
  <si>
    <t>Zabezpečenie koncov vodovodného potrubia pri tlakových skúškach DN do 300</t>
  </si>
  <si>
    <t xml:space="preserve">/  42               </t>
  </si>
  <si>
    <t>899401112</t>
  </si>
  <si>
    <t>Osadenie poklopu liatinového posúvačového</t>
  </si>
  <si>
    <t xml:space="preserve">/  43               </t>
  </si>
  <si>
    <t>422913520</t>
  </si>
  <si>
    <t>Príklop Y4504-posúvačový</t>
  </si>
  <si>
    <t xml:space="preserve">/  44               </t>
  </si>
  <si>
    <t>29.13.20</t>
  </si>
  <si>
    <t>899401113</t>
  </si>
  <si>
    <t>Osadenie podzemnej zákopovej súpravy</t>
  </si>
  <si>
    <t xml:space="preserve">/  45               </t>
  </si>
  <si>
    <t>422912300</t>
  </si>
  <si>
    <t>Súprava zemná posúvačová Y1020 DN80</t>
  </si>
  <si>
    <t xml:space="preserve">/  46               </t>
  </si>
  <si>
    <t>422912400</t>
  </si>
  <si>
    <t>Súprava zemná posúvačová Y1020 DN100</t>
  </si>
  <si>
    <t xml:space="preserve">/  55               </t>
  </si>
  <si>
    <t>899401113.</t>
  </si>
  <si>
    <t>Osadenie poklopu hydrantového</t>
  </si>
  <si>
    <t xml:space="preserve">/  47               </t>
  </si>
  <si>
    <t>5534E0127</t>
  </si>
  <si>
    <t>Poklop uličný "tuhý" hydrantový - DN 100</t>
  </si>
  <si>
    <t xml:space="preserve">/  48               </t>
  </si>
  <si>
    <t>28.12.10</t>
  </si>
  <si>
    <t xml:space="preserve">1950                </t>
  </si>
  <si>
    <t>283230382</t>
  </si>
  <si>
    <t>Výstražná PVC-P fólia hr.0,40mm,š.30cm s potlačou biela-vodovody</t>
  </si>
  <si>
    <t xml:space="preserve">/  50               </t>
  </si>
  <si>
    <t>25.21.30</t>
  </si>
  <si>
    <t xml:space="preserve">8 - RÚROVÉ VEDENIA  spolu: </t>
  </si>
  <si>
    <t>9 - OSTATNÉ KONŠTRUKCIE A PRÁCE</t>
  </si>
  <si>
    <t>919735113</t>
  </si>
  <si>
    <t>Rezanie existujúceho asfaltového krytu alebo podkladu hĺbky nad 100 do 150 mm</t>
  </si>
  <si>
    <t xml:space="preserve">/  51               </t>
  </si>
  <si>
    <t>998276101</t>
  </si>
  <si>
    <t>Presun hmôt pre rúrové vedenie hĺbené z rúr z plast., hmôt alebo sklolamin. v otvorenom výkope</t>
  </si>
  <si>
    <t xml:space="preserve">/  52               </t>
  </si>
  <si>
    <t xml:space="preserve">9 - OSTATNÉ KONŠTRUKCIE A PRÁCE  spolu: </t>
  </si>
  <si>
    <t xml:space="preserve">PRÁCE A DODÁVKY HSV  spolu: </t>
  </si>
  <si>
    <t>PRÁCE A DODÁVKY M</t>
  </si>
  <si>
    <t>272 - Vedenia rúrové vonkajšie - plynovody</t>
  </si>
  <si>
    <t>802340100</t>
  </si>
  <si>
    <t>Nasunutie potrubnej sekcie 100 do chráničky (objímky a manžety v cene)</t>
  </si>
  <si>
    <t>M</t>
  </si>
  <si>
    <t>80234-0100</t>
  </si>
  <si>
    <t>45.21.42</t>
  </si>
  <si>
    <t>MK</t>
  </si>
  <si>
    <t>803221010</t>
  </si>
  <si>
    <t>Vyhľadávací vodič na potrubí z PE D do 150</t>
  </si>
  <si>
    <t xml:space="preserve">/  49               </t>
  </si>
  <si>
    <t>80322-1010</t>
  </si>
  <si>
    <t xml:space="preserve">272 - Vedenia rúrové vonkajšie - plynovody  spolu: </t>
  </si>
  <si>
    <t xml:space="preserve">PRÁCE A DODÁVKY M  spolu: </t>
  </si>
  <si>
    <t>PRÁCE A DODÁVKY INÉ</t>
  </si>
  <si>
    <t>HZS</t>
  </si>
  <si>
    <t>HZS000112</t>
  </si>
  <si>
    <t>Geodetické zameranie porealizačné</t>
  </si>
  <si>
    <t>hod</t>
  </si>
  <si>
    <t xml:space="preserve">/  53               </t>
  </si>
  <si>
    <t>P</t>
  </si>
  <si>
    <t>PK</t>
  </si>
  <si>
    <t xml:space="preserve">PRÁCE A DODÁVKY INÉ  spolu: </t>
  </si>
  <si>
    <t>Za rozpočet celkom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</si>
</sst>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_-* #,##0\ &quot;Sk&quot;_-;\-* #,##0\ &quot;Sk&quot;_-;_-* &quot;-&quot;\ &quot;Sk&quot;_-;_-@_-"/>
    <numFmt numFmtId="168" formatCode="#,##0.0000"/>
    <numFmt numFmtId="169" formatCode="#,##0.000"/>
    <numFmt numFmtId="170" formatCode="#,##0\ _S_k"/>
    <numFmt numFmtId="171" formatCode="#,##0&quot; Sk&quot;;[Red]&quot;-&quot;#,##0&quot; Sk&quot;"/>
    <numFmt numFmtId="172" formatCode="#,##0\ &quot;Sk&quot;"/>
    <numFmt numFmtId="173" formatCode="#,##0&quot; Sk&quot;;&quot;-&quot;#,##0&quot; Sk&quot;"/>
    <numFmt numFmtId="174" formatCode="#,##0.00&quot; Sk&quot;;&quot;-&quot;#,##0.00&quot; Sk&quot;"/>
    <numFmt numFmtId="175" formatCode="#,##0.00000"/>
    <numFmt numFmtId="176" formatCode="#,##0.00&quot; &quot;"/>
    <numFmt numFmtId="177" formatCode="\ "/>
    <numFmt numFmtId="178" formatCode="0.00;0;0"/>
    <numFmt numFmtId="179" formatCode="0;0;"/>
    <numFmt numFmtId="180" formatCode="0.0%"/>
    <numFmt numFmtId="181" formatCode="#,##0.00&quot; Sk&quot;;[Red]&quot;-&quot;#,##0.00&quot; Sk&quot;"/>
    <numFmt numFmtId="182" formatCode="#,##0&quot; 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0"/>
    </font>
    <font>
      <b/>
      <sz val="10"/>
      <name val="Arial Narrow"/>
      <family val="0"/>
    </font>
    <font>
      <b/>
      <sz val="8"/>
      <name val="Arial Narrow"/>
      <family val="0"/>
    </font>
    <font>
      <sz val="8"/>
      <color indexed="9"/>
      <name val="Arial Narrow"/>
      <family val="0"/>
    </font>
    <font>
      <b/>
      <sz val="8"/>
      <color indexed="9"/>
      <name val="Arial Narrow"/>
      <family val="0"/>
    </font>
    <font>
      <sz val="8"/>
      <color indexed="12"/>
      <name val="Arial Narrow"/>
      <family val="0"/>
    </font>
    <font>
      <sz val="10"/>
      <name val="Arial CE"/>
      <family val="0"/>
    </font>
    <font>
      <b/>
      <sz val="7"/>
      <name val="Letter Gothic CE"/>
      <family val="0"/>
    </font>
    <font>
      <sz val="11"/>
      <color indexed="10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0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8"/>
      <color indexed="57"/>
      <name val="Calibri Light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7.5"/>
      <color indexed="9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7.5"/>
      <color rgb="FFFFFFFF"/>
      <name val="Arial Narrow"/>
      <family val="0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8">
    <border>
      <left/>
      <right/>
      <top/>
      <bottom/>
      <diagonal/>
    </border>
    <border>
      <left style="thin"/>
      <right style="hair"/>
      <top style="hair"/>
      <bottom style="hair"/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 style="double"/>
      <right/>
      <top style="hair"/>
      <bottom style="hair"/>
    </border>
    <border>
      <left/>
      <right/>
      <top style="hair"/>
      <bottom style="hair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hair"/>
      <top style="double"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hair"/>
      <top/>
      <bottom style="double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/>
      <top style="double"/>
      <bottom style="thin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/>
      <right style="hair"/>
      <top style="hair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/>
      <top/>
      <bottom style="hair"/>
    </border>
    <border>
      <left/>
      <right style="double"/>
      <top/>
      <bottom style="hair"/>
    </border>
    <border>
      <left/>
      <right/>
      <top style="hair"/>
      <bottom/>
    </border>
    <border>
      <left/>
      <right style="double"/>
      <top style="double"/>
      <bottom style="hair"/>
    </border>
    <border>
      <left/>
      <right style="double"/>
      <top style="hair"/>
      <bottom style="hair"/>
    </border>
    <border>
      <left/>
      <right style="double"/>
      <top style="hair"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 style="hair"/>
      <top style="double"/>
      <bottom style="double"/>
    </border>
    <border>
      <left style="hair"/>
      <right/>
      <top style="double"/>
      <bottom style="double"/>
    </border>
    <border>
      <left/>
      <right/>
      <top style="double"/>
      <bottom style="double"/>
    </border>
    <border>
      <left style="hair"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 style="double"/>
      <top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/>
    </border>
    <border>
      <left style="medium"/>
      <right style="double"/>
      <top style="medium"/>
      <bottom style="double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1">
      <alignment vertical="center"/>
      <protection/>
    </xf>
    <xf numFmtId="0" fontId="9" fillId="0" borderId="1" applyFont="0" applyFill="0" applyBorder="0">
      <alignment vertical="center"/>
      <protection/>
    </xf>
    <xf numFmtId="171" fontId="9" fillId="0" borderId="1">
      <alignment/>
      <protection/>
    </xf>
    <xf numFmtId="0" fontId="9" fillId="0" borderId="1" applyFont="0" applyFill="0">
      <alignment/>
      <protection/>
    </xf>
    <xf numFmtId="167" fontId="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2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>
      <alignment/>
      <protection/>
    </xf>
    <xf numFmtId="0" fontId="29" fillId="29" borderId="0" applyNumberFormat="0" applyBorder="0" applyAlignment="0" applyProtection="0"/>
    <xf numFmtId="0" fontId="30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9" fillId="0" borderId="10" applyBorder="0">
      <alignment vertical="center"/>
      <protection/>
    </xf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10">
      <alignment vertical="center"/>
      <protection/>
    </xf>
    <xf numFmtId="0" fontId="38" fillId="0" borderId="0" applyNumberFormat="0" applyFill="0" applyBorder="0" applyAlignment="0" applyProtection="0"/>
    <xf numFmtId="0" fontId="39" fillId="33" borderId="11" applyNumberFormat="0" applyAlignment="0" applyProtection="0"/>
    <xf numFmtId="0" fontId="40" fillId="34" borderId="11" applyNumberFormat="0" applyAlignment="0" applyProtection="0"/>
    <xf numFmtId="0" fontId="41" fillId="34" borderId="12" applyNumberFormat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71" applyFont="1">
      <alignment/>
      <protection/>
    </xf>
    <xf numFmtId="0" fontId="2" fillId="0" borderId="0" xfId="71" applyFont="1" applyAlignment="1">
      <alignment horizontal="left" vertical="center"/>
      <protection/>
    </xf>
    <xf numFmtId="0" fontId="3" fillId="0" borderId="0" xfId="71" applyFont="1" applyAlignment="1">
      <alignment horizontal="left" vertical="center"/>
      <protection/>
    </xf>
    <xf numFmtId="0" fontId="2" fillId="0" borderId="13" xfId="71" applyFont="1" applyBorder="1" applyAlignment="1">
      <alignment horizontal="left" vertical="center"/>
      <protection/>
    </xf>
    <xf numFmtId="0" fontId="2" fillId="0" borderId="14" xfId="71" applyFont="1" applyBorder="1" applyAlignment="1">
      <alignment horizontal="left" vertical="center"/>
      <protection/>
    </xf>
    <xf numFmtId="0" fontId="2" fillId="0" borderId="14" xfId="71" applyFont="1" applyBorder="1" applyAlignment="1">
      <alignment horizontal="right" vertical="center"/>
      <protection/>
    </xf>
    <xf numFmtId="0" fontId="2" fillId="0" borderId="15" xfId="71" applyFont="1" applyBorder="1" applyAlignment="1">
      <alignment horizontal="left" vertical="center"/>
      <protection/>
    </xf>
    <xf numFmtId="0" fontId="2" fillId="0" borderId="16" xfId="71" applyFont="1" applyBorder="1" applyAlignment="1">
      <alignment horizontal="left" vertical="center"/>
      <protection/>
    </xf>
    <xf numFmtId="0" fontId="2" fillId="0" borderId="16" xfId="71" applyFont="1" applyBorder="1" applyAlignment="1">
      <alignment horizontal="right" vertical="center"/>
      <protection/>
    </xf>
    <xf numFmtId="0" fontId="2" fillId="0" borderId="17" xfId="71" applyFont="1" applyBorder="1" applyAlignment="1">
      <alignment horizontal="left" vertical="center"/>
      <protection/>
    </xf>
    <xf numFmtId="0" fontId="2" fillId="0" borderId="18" xfId="71" applyFont="1" applyBorder="1" applyAlignment="1">
      <alignment horizontal="left" vertical="center"/>
      <protection/>
    </xf>
    <xf numFmtId="0" fontId="2" fillId="0" borderId="18" xfId="71" applyFont="1" applyBorder="1" applyAlignment="1">
      <alignment horizontal="right" vertical="center"/>
      <protection/>
    </xf>
    <xf numFmtId="49" fontId="2" fillId="0" borderId="14" xfId="71" applyNumberFormat="1" applyFont="1" applyBorder="1" applyAlignment="1">
      <alignment horizontal="right" vertical="center"/>
      <protection/>
    </xf>
    <xf numFmtId="49" fontId="2" fillId="0" borderId="16" xfId="71" applyNumberFormat="1" applyFont="1" applyBorder="1" applyAlignment="1">
      <alignment horizontal="right" vertical="center"/>
      <protection/>
    </xf>
    <xf numFmtId="49" fontId="2" fillId="0" borderId="18" xfId="71" applyNumberFormat="1" applyFont="1" applyBorder="1" applyAlignment="1">
      <alignment horizontal="right" vertical="center"/>
      <protection/>
    </xf>
    <xf numFmtId="0" fontId="2" fillId="0" borderId="13" xfId="71" applyFont="1" applyBorder="1" applyAlignment="1">
      <alignment horizontal="right" vertical="center"/>
      <protection/>
    </xf>
    <xf numFmtId="0" fontId="2" fillId="0" borderId="14" xfId="71" applyFont="1" applyBorder="1" applyAlignment="1">
      <alignment vertical="center"/>
      <protection/>
    </xf>
    <xf numFmtId="170" fontId="2" fillId="0" borderId="14" xfId="71" applyNumberFormat="1" applyFont="1" applyBorder="1" applyAlignment="1">
      <alignment horizontal="left" vertical="center"/>
      <protection/>
    </xf>
    <xf numFmtId="172" fontId="2" fillId="0" borderId="14" xfId="71" applyNumberFormat="1" applyFont="1" applyBorder="1" applyAlignment="1">
      <alignment horizontal="right" vertical="center"/>
      <protection/>
    </xf>
    <xf numFmtId="3" fontId="2" fillId="0" borderId="19" xfId="71" applyNumberFormat="1" applyFont="1" applyBorder="1" applyAlignment="1">
      <alignment horizontal="right" vertical="center"/>
      <protection/>
    </xf>
    <xf numFmtId="0" fontId="2" fillId="0" borderId="20" xfId="71" applyFont="1" applyBorder="1" applyAlignment="1">
      <alignment horizontal="right" vertical="center"/>
      <protection/>
    </xf>
    <xf numFmtId="0" fontId="2" fillId="0" borderId="21" xfId="71" applyFont="1" applyBorder="1" applyAlignment="1">
      <alignment vertical="center"/>
      <protection/>
    </xf>
    <xf numFmtId="170" fontId="2" fillId="0" borderId="21" xfId="71" applyNumberFormat="1" applyFont="1" applyBorder="1" applyAlignment="1">
      <alignment horizontal="left" vertical="center"/>
      <protection/>
    </xf>
    <xf numFmtId="172" fontId="2" fillId="0" borderId="21" xfId="71" applyNumberFormat="1" applyFont="1" applyBorder="1" applyAlignment="1">
      <alignment horizontal="right" vertical="center"/>
      <protection/>
    </xf>
    <xf numFmtId="3" fontId="2" fillId="0" borderId="22" xfId="71" applyNumberFormat="1" applyFont="1" applyBorder="1" applyAlignment="1">
      <alignment horizontal="right" vertical="center"/>
      <protection/>
    </xf>
    <xf numFmtId="0" fontId="2" fillId="0" borderId="21" xfId="71" applyFont="1" applyBorder="1" applyAlignment="1">
      <alignment horizontal="right" vertical="center"/>
      <protection/>
    </xf>
    <xf numFmtId="0" fontId="4" fillId="0" borderId="23" xfId="71" applyFont="1" applyBorder="1" applyAlignment="1">
      <alignment horizontal="center" vertical="center"/>
      <protection/>
    </xf>
    <xf numFmtId="0" fontId="2" fillId="0" borderId="24" xfId="71" applyFont="1" applyBorder="1" applyAlignment="1">
      <alignment horizontal="left" vertical="center"/>
      <protection/>
    </xf>
    <xf numFmtId="0" fontId="2" fillId="0" borderId="24" xfId="71" applyFont="1" applyBorder="1" applyAlignment="1">
      <alignment horizontal="center" vertical="center"/>
      <protection/>
    </xf>
    <xf numFmtId="0" fontId="2" fillId="0" borderId="25" xfId="71" applyFont="1" applyBorder="1" applyAlignment="1">
      <alignment horizontal="center" vertical="center"/>
      <protection/>
    </xf>
    <xf numFmtId="0" fontId="2" fillId="0" borderId="26" xfId="71" applyFont="1" applyBorder="1" applyAlignment="1">
      <alignment horizontal="centerContinuous" vertical="center"/>
      <protection/>
    </xf>
    <xf numFmtId="0" fontId="2" fillId="0" borderId="27" xfId="71" applyFont="1" applyBorder="1" applyAlignment="1">
      <alignment horizontal="center" vertical="center"/>
      <protection/>
    </xf>
    <xf numFmtId="0" fontId="2" fillId="0" borderId="28" xfId="71" applyFont="1" applyBorder="1" applyAlignment="1">
      <alignment horizontal="left" vertical="center"/>
      <protection/>
    </xf>
    <xf numFmtId="0" fontId="2" fillId="0" borderId="29" xfId="71" applyFont="1" applyBorder="1" applyAlignment="1">
      <alignment horizontal="center" vertical="center"/>
      <protection/>
    </xf>
    <xf numFmtId="0" fontId="2" fillId="0" borderId="10" xfId="71" applyFont="1" applyBorder="1" applyAlignment="1">
      <alignment horizontal="left" vertical="center"/>
      <protection/>
    </xf>
    <xf numFmtId="0" fontId="2" fillId="0" borderId="30" xfId="71" applyFont="1" applyBorder="1" applyAlignment="1">
      <alignment horizontal="center" vertical="center"/>
      <protection/>
    </xf>
    <xf numFmtId="0" fontId="2" fillId="0" borderId="31" xfId="71" applyFont="1" applyBorder="1" applyAlignment="1">
      <alignment horizontal="left" vertical="center"/>
      <protection/>
    </xf>
    <xf numFmtId="0" fontId="2" fillId="0" borderId="32" xfId="71" applyFont="1" applyBorder="1" applyAlignment="1">
      <alignment horizontal="center" vertical="center"/>
      <protection/>
    </xf>
    <xf numFmtId="0" fontId="2" fillId="0" borderId="31" xfId="71" applyFont="1" applyBorder="1" applyAlignment="1">
      <alignment horizontal="right" vertical="center"/>
      <protection/>
    </xf>
    <xf numFmtId="0" fontId="2" fillId="0" borderId="33" xfId="71" applyFont="1" applyBorder="1" applyAlignment="1">
      <alignment horizontal="centerContinuous" vertical="center"/>
      <protection/>
    </xf>
    <xf numFmtId="0" fontId="2" fillId="0" borderId="34" xfId="71" applyFont="1" applyBorder="1" applyAlignment="1">
      <alignment horizontal="centerContinuous" vertical="center"/>
      <protection/>
    </xf>
    <xf numFmtId="0" fontId="2" fillId="0" borderId="34" xfId="71" applyFont="1" applyBorder="1" applyAlignment="1">
      <alignment horizontal="center" vertical="center"/>
      <protection/>
    </xf>
    <xf numFmtId="0" fontId="2" fillId="0" borderId="35" xfId="71" applyFont="1" applyBorder="1" applyAlignment="1">
      <alignment horizontal="left" vertical="center"/>
      <protection/>
    </xf>
    <xf numFmtId="0" fontId="2" fillId="0" borderId="36" xfId="71" applyFont="1" applyBorder="1" applyAlignment="1">
      <alignment horizontal="left" vertical="center"/>
      <protection/>
    </xf>
    <xf numFmtId="0" fontId="2" fillId="0" borderId="37" xfId="71" applyFont="1" applyBorder="1" applyAlignment="1">
      <alignment horizontal="left" vertical="center"/>
      <protection/>
    </xf>
    <xf numFmtId="0" fontId="2" fillId="0" borderId="0" xfId="71" applyFont="1" applyBorder="1" applyAlignment="1">
      <alignment horizontal="left" vertical="center"/>
      <protection/>
    </xf>
    <xf numFmtId="0" fontId="2" fillId="0" borderId="35" xfId="71" applyFont="1" applyBorder="1" applyAlignment="1">
      <alignment horizontal="right" vertical="center"/>
      <protection/>
    </xf>
    <xf numFmtId="0" fontId="2" fillId="0" borderId="0" xfId="71" applyFont="1" applyBorder="1" applyAlignment="1">
      <alignment horizontal="right" vertical="center"/>
      <protection/>
    </xf>
    <xf numFmtId="0" fontId="2" fillId="0" borderId="38" xfId="71" applyFont="1" applyBorder="1" applyAlignment="1">
      <alignment horizontal="left" vertical="center"/>
      <protection/>
    </xf>
    <xf numFmtId="0" fontId="2" fillId="0" borderId="20" xfId="71" applyFont="1" applyBorder="1" applyAlignment="1">
      <alignment horizontal="left" vertical="center"/>
      <protection/>
    </xf>
    <xf numFmtId="0" fontId="2" fillId="0" borderId="21" xfId="71" applyFont="1" applyBorder="1" applyAlignment="1">
      <alignment horizontal="left" vertical="center"/>
      <protection/>
    </xf>
    <xf numFmtId="0" fontId="2" fillId="0" borderId="39" xfId="71" applyFont="1" applyBorder="1" applyAlignment="1">
      <alignment horizontal="left" vertical="center"/>
      <protection/>
    </xf>
    <xf numFmtId="0" fontId="2" fillId="0" borderId="40" xfId="71" applyFont="1" applyBorder="1" applyAlignment="1">
      <alignment horizontal="left" vertical="center"/>
      <protection/>
    </xf>
    <xf numFmtId="0" fontId="2" fillId="0" borderId="41" xfId="71" applyFont="1" applyBorder="1" applyAlignment="1">
      <alignment horizontal="left" vertical="center"/>
      <protection/>
    </xf>
    <xf numFmtId="3" fontId="2" fillId="0" borderId="39" xfId="71" applyNumberFormat="1" applyFont="1" applyBorder="1" applyAlignment="1">
      <alignment vertical="center"/>
      <protection/>
    </xf>
    <xf numFmtId="3" fontId="2" fillId="0" borderId="42" xfId="71" applyNumberFormat="1" applyFont="1" applyBorder="1" applyAlignment="1">
      <alignment vertical="center"/>
      <protection/>
    </xf>
    <xf numFmtId="0" fontId="2" fillId="0" borderId="43" xfId="71" applyFont="1" applyBorder="1" applyAlignment="1">
      <alignment horizontal="centerContinuous" vertical="center"/>
      <protection/>
    </xf>
    <xf numFmtId="0" fontId="2" fillId="0" borderId="44" xfId="71" applyFont="1" applyBorder="1" applyAlignment="1">
      <alignment horizontal="centerContinuous" vertical="center"/>
      <protection/>
    </xf>
    <xf numFmtId="0" fontId="2" fillId="0" borderId="45" xfId="71" applyFont="1" applyBorder="1" applyAlignment="1">
      <alignment horizontal="left" vertical="center"/>
      <protection/>
    </xf>
    <xf numFmtId="10" fontId="2" fillId="0" borderId="46" xfId="71" applyNumberFormat="1" applyFont="1" applyBorder="1" applyAlignment="1">
      <alignment horizontal="right" vertical="center"/>
      <protection/>
    </xf>
    <xf numFmtId="0" fontId="2" fillId="0" borderId="47" xfId="71" applyFont="1" applyBorder="1" applyAlignment="1">
      <alignment horizontal="left" vertical="center"/>
      <protection/>
    </xf>
    <xf numFmtId="10" fontId="2" fillId="0" borderId="48" xfId="71" applyNumberFormat="1" applyFont="1" applyBorder="1" applyAlignment="1">
      <alignment horizontal="right" vertical="center"/>
      <protection/>
    </xf>
    <xf numFmtId="0" fontId="2" fillId="0" borderId="49" xfId="71" applyFont="1" applyBorder="1" applyAlignment="1">
      <alignment horizontal="left" vertical="center"/>
      <protection/>
    </xf>
    <xf numFmtId="0" fontId="2" fillId="0" borderId="32" xfId="71" applyFont="1" applyBorder="1" applyAlignment="1">
      <alignment horizontal="right" vertical="center"/>
      <protection/>
    </xf>
    <xf numFmtId="0" fontId="2" fillId="0" borderId="50" xfId="71" applyFont="1" applyBorder="1" applyAlignment="1">
      <alignment horizontal="centerContinuous" vertical="center"/>
      <protection/>
    </xf>
    <xf numFmtId="182" fontId="2" fillId="0" borderId="43" xfId="71" applyNumberFormat="1" applyFont="1" applyBorder="1" applyAlignment="1">
      <alignment horizontal="centerContinuous" vertical="center"/>
      <protection/>
    </xf>
    <xf numFmtId="0" fontId="2" fillId="0" borderId="51" xfId="71" applyFont="1" applyBorder="1" applyAlignment="1">
      <alignment horizontal="left" vertical="center"/>
      <protection/>
    </xf>
    <xf numFmtId="0" fontId="2" fillId="0" borderId="48" xfId="71" applyFont="1" applyBorder="1" applyAlignment="1">
      <alignment horizontal="left" vertical="center"/>
      <protection/>
    </xf>
    <xf numFmtId="0" fontId="2" fillId="0" borderId="46" xfId="71" applyFont="1" applyBorder="1" applyAlignment="1">
      <alignment horizontal="right" vertical="center"/>
      <protection/>
    </xf>
    <xf numFmtId="0" fontId="2" fillId="0" borderId="42" xfId="71" applyFont="1" applyBorder="1" applyAlignment="1">
      <alignment horizontal="left" vertical="center"/>
      <protection/>
    </xf>
    <xf numFmtId="0" fontId="4" fillId="0" borderId="52" xfId="71" applyFont="1" applyBorder="1" applyAlignment="1">
      <alignment horizontal="center" vertical="center"/>
      <protection/>
    </xf>
    <xf numFmtId="0" fontId="2" fillId="0" borderId="53" xfId="71" applyFont="1" applyBorder="1" applyAlignment="1">
      <alignment horizontal="left" vertical="center"/>
      <protection/>
    </xf>
    <xf numFmtId="0" fontId="2" fillId="0" borderId="54" xfId="71" applyFont="1" applyBorder="1" applyAlignment="1">
      <alignment horizontal="left" vertical="center"/>
      <protection/>
    </xf>
    <xf numFmtId="182" fontId="2" fillId="0" borderId="55" xfId="71" applyNumberFormat="1" applyFont="1" applyBorder="1" applyAlignment="1">
      <alignment horizontal="right" vertical="center"/>
      <protection/>
    </xf>
    <xf numFmtId="0" fontId="5" fillId="0" borderId="0" xfId="71" applyFont="1">
      <alignment/>
      <protection/>
    </xf>
    <xf numFmtId="0" fontId="6" fillId="0" borderId="0" xfId="71" applyFont="1">
      <alignment/>
      <protection/>
    </xf>
    <xf numFmtId="49" fontId="6" fillId="0" borderId="0" xfId="71" applyNumberFormat="1" applyFont="1">
      <alignment/>
      <protection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75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56" xfId="0" applyFont="1" applyBorder="1" applyAlignment="1" applyProtection="1">
      <alignment horizontal="center"/>
      <protection/>
    </xf>
    <xf numFmtId="0" fontId="2" fillId="0" borderId="57" xfId="0" applyFont="1" applyBorder="1" applyAlignment="1" applyProtection="1">
      <alignment horizontal="center"/>
      <protection/>
    </xf>
    <xf numFmtId="0" fontId="2" fillId="0" borderId="58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/>
      <protection locked="0"/>
    </xf>
    <xf numFmtId="16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vertical="top"/>
      <protection locked="0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169" fontId="2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4" fontId="2" fillId="0" borderId="0" xfId="0" applyNumberFormat="1" applyFont="1" applyAlignment="1" applyProtection="1">
      <alignment vertical="top"/>
      <protection locked="0"/>
    </xf>
    <xf numFmtId="175" fontId="2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/>
    </xf>
    <xf numFmtId="4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175" fontId="2" fillId="0" borderId="0" xfId="0" applyNumberFormat="1" applyFont="1" applyAlignment="1" applyProtection="1">
      <alignment/>
      <protection locked="0"/>
    </xf>
    <xf numFmtId="0" fontId="2" fillId="0" borderId="59" xfId="0" applyFont="1" applyBorder="1" applyAlignment="1" applyProtection="1">
      <alignment horizontal="centerContinuous"/>
      <protection locked="0"/>
    </xf>
    <xf numFmtId="0" fontId="2" fillId="0" borderId="60" xfId="0" applyFont="1" applyBorder="1" applyAlignment="1" applyProtection="1">
      <alignment horizontal="centerContinuous"/>
      <protection locked="0"/>
    </xf>
    <xf numFmtId="0" fontId="2" fillId="0" borderId="61" xfId="0" applyFont="1" applyBorder="1" applyAlignment="1" applyProtection="1">
      <alignment horizontal="centerContinuous"/>
      <protection locked="0"/>
    </xf>
    <xf numFmtId="0" fontId="2" fillId="0" borderId="62" xfId="0" applyFont="1" applyBorder="1" applyAlignment="1" applyProtection="1">
      <alignment horizontal="center"/>
      <protection locked="0"/>
    </xf>
    <xf numFmtId="0" fontId="2" fillId="0" borderId="62" xfId="0" applyNumberFormat="1" applyFont="1" applyBorder="1" applyAlignment="1" applyProtection="1">
      <alignment horizontal="center"/>
      <protection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63" xfId="0" applyNumberFormat="1" applyFont="1" applyBorder="1" applyAlignment="1" applyProtection="1">
      <alignment horizontal="center"/>
      <protection/>
    </xf>
    <xf numFmtId="0" fontId="2" fillId="0" borderId="56" xfId="0" applyNumberFormat="1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2" fillId="0" borderId="58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/>
      <protection locked="0"/>
    </xf>
    <xf numFmtId="169" fontId="2" fillId="0" borderId="58" xfId="0" applyNumberFormat="1" applyFont="1" applyBorder="1" applyAlignment="1" applyProtection="1">
      <alignment/>
      <protection/>
    </xf>
    <xf numFmtId="0" fontId="2" fillId="0" borderId="58" xfId="0" applyFont="1" applyBorder="1" applyAlignment="1" applyProtection="1">
      <alignment/>
      <protection/>
    </xf>
    <xf numFmtId="0" fontId="5" fillId="0" borderId="0" xfId="71" applyFont="1" applyProtection="1">
      <alignment/>
      <protection locked="0"/>
    </xf>
    <xf numFmtId="49" fontId="5" fillId="0" borderId="0" xfId="71" applyNumberFormat="1" applyFont="1" applyProtection="1">
      <alignment/>
      <protection locked="0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right" wrapText="1"/>
    </xf>
    <xf numFmtId="49" fontId="6" fillId="0" borderId="0" xfId="71" applyNumberFormat="1" applyFont="1" applyProtection="1">
      <alignment/>
      <protection locked="0"/>
    </xf>
    <xf numFmtId="0" fontId="6" fillId="0" borderId="0" xfId="71" applyFont="1" applyProtection="1">
      <alignment/>
      <protection locked="0"/>
    </xf>
    <xf numFmtId="166" fontId="44" fillId="0" borderId="0" xfId="0" applyNumberFormat="1" applyFont="1" applyAlignment="1">
      <alignment horizontal="right" wrapText="1"/>
    </xf>
    <xf numFmtId="4" fontId="44" fillId="0" borderId="0" xfId="0" applyNumberFormat="1" applyFont="1" applyAlignment="1">
      <alignment horizontal="right" wrapText="1"/>
    </xf>
    <xf numFmtId="169" fontId="44" fillId="0" borderId="0" xfId="0" applyNumberFormat="1" applyFont="1" applyAlignment="1">
      <alignment horizontal="right" wrapText="1"/>
    </xf>
    <xf numFmtId="168" fontId="44" fillId="0" borderId="0" xfId="0" applyNumberFormat="1" applyFont="1" applyAlignment="1">
      <alignment horizontal="right" wrapText="1"/>
    </xf>
    <xf numFmtId="49" fontId="2" fillId="0" borderId="56" xfId="0" applyNumberFormat="1" applyFont="1" applyBorder="1" applyAlignment="1" applyProtection="1">
      <alignment horizontal="left"/>
      <protection/>
    </xf>
    <xf numFmtId="0" fontId="2" fillId="0" borderId="56" xfId="0" applyFont="1" applyBorder="1" applyAlignment="1" applyProtection="1">
      <alignment horizontal="right"/>
      <protection/>
    </xf>
    <xf numFmtId="49" fontId="2" fillId="0" borderId="58" xfId="0" applyNumberFormat="1" applyFont="1" applyBorder="1" applyAlignment="1" applyProtection="1">
      <alignment horizontal="left"/>
      <protection/>
    </xf>
    <xf numFmtId="0" fontId="2" fillId="0" borderId="58" xfId="0" applyFont="1" applyBorder="1" applyAlignment="1" applyProtection="1">
      <alignment horizontal="right"/>
      <protection/>
    </xf>
    <xf numFmtId="4" fontId="2" fillId="0" borderId="28" xfId="71" applyNumberFormat="1" applyFont="1" applyBorder="1" applyAlignment="1">
      <alignment horizontal="right" vertical="center"/>
      <protection/>
    </xf>
    <xf numFmtId="4" fontId="2" fillId="0" borderId="64" xfId="71" applyNumberFormat="1" applyFont="1" applyBorder="1" applyAlignment="1">
      <alignment horizontal="right" vertical="center"/>
      <protection/>
    </xf>
    <xf numFmtId="4" fontId="2" fillId="0" borderId="10" xfId="71" applyNumberFormat="1" applyFont="1" applyBorder="1" applyAlignment="1">
      <alignment horizontal="right" vertical="center"/>
      <protection/>
    </xf>
    <xf numFmtId="4" fontId="2" fillId="0" borderId="65" xfId="71" applyNumberFormat="1" applyFont="1" applyBorder="1" applyAlignment="1">
      <alignment horizontal="right" vertical="center"/>
      <protection/>
    </xf>
    <xf numFmtId="4" fontId="2" fillId="0" borderId="66" xfId="71" applyNumberFormat="1" applyFont="1" applyBorder="1" applyAlignment="1">
      <alignment horizontal="right" vertical="center"/>
      <protection/>
    </xf>
    <xf numFmtId="4" fontId="2" fillId="0" borderId="31" xfId="71" applyNumberFormat="1" applyFont="1" applyBorder="1" applyAlignment="1">
      <alignment horizontal="right" vertical="center"/>
      <protection/>
    </xf>
    <xf numFmtId="4" fontId="2" fillId="0" borderId="49" xfId="71" applyNumberFormat="1" applyFont="1" applyBorder="1" applyAlignment="1">
      <alignment horizontal="right" vertical="center"/>
      <protection/>
    </xf>
    <xf numFmtId="4" fontId="2" fillId="0" borderId="67" xfId="71" applyNumberFormat="1" applyFont="1" applyBorder="1" applyAlignment="1">
      <alignment horizontal="right" vertical="center"/>
      <protection/>
    </xf>
    <xf numFmtId="4" fontId="2" fillId="0" borderId="48" xfId="71" applyNumberFormat="1" applyFont="1" applyBorder="1" applyAlignment="1">
      <alignment horizontal="right" vertical="center"/>
      <protection/>
    </xf>
    <xf numFmtId="0" fontId="2" fillId="0" borderId="57" xfId="0" applyFont="1" applyBorder="1" applyAlignment="1" applyProtection="1">
      <alignment horizontal="right" vertical="top"/>
      <protection locked="0"/>
    </xf>
    <xf numFmtId="49" fontId="4" fillId="0" borderId="57" xfId="0" applyNumberFormat="1" applyFont="1" applyBorder="1" applyAlignment="1" applyProtection="1">
      <alignment vertical="top"/>
      <protection locked="0"/>
    </xf>
    <xf numFmtId="49" fontId="2" fillId="0" borderId="57" xfId="0" applyNumberFormat="1" applyFont="1" applyBorder="1" applyAlignment="1" applyProtection="1">
      <alignment vertical="top"/>
      <protection locked="0"/>
    </xf>
    <xf numFmtId="49" fontId="2" fillId="0" borderId="57" xfId="0" applyNumberFormat="1" applyFont="1" applyBorder="1" applyAlignment="1" applyProtection="1">
      <alignment horizontal="left" vertical="top" wrapText="1"/>
      <protection locked="0"/>
    </xf>
    <xf numFmtId="169" fontId="2" fillId="0" borderId="57" xfId="0" applyNumberFormat="1" applyFont="1" applyBorder="1" applyAlignment="1" applyProtection="1">
      <alignment vertical="top"/>
      <protection locked="0"/>
    </xf>
    <xf numFmtId="0" fontId="2" fillId="0" borderId="57" xfId="0" applyFont="1" applyBorder="1" applyAlignment="1" applyProtection="1">
      <alignment vertical="top"/>
      <protection locked="0"/>
    </xf>
    <xf numFmtId="4" fontId="2" fillId="0" borderId="57" xfId="0" applyNumberFormat="1" applyFont="1" applyBorder="1" applyAlignment="1" applyProtection="1">
      <alignment vertical="top"/>
      <protection locked="0"/>
    </xf>
    <xf numFmtId="175" fontId="2" fillId="0" borderId="57" xfId="0" applyNumberFormat="1" applyFont="1" applyBorder="1" applyAlignment="1" applyProtection="1">
      <alignment vertical="top"/>
      <protection locked="0"/>
    </xf>
    <xf numFmtId="0" fontId="2" fillId="0" borderId="57" xfId="0" applyFont="1" applyBorder="1" applyAlignment="1" applyProtection="1">
      <alignment horizontal="center" vertical="top"/>
      <protection locked="0"/>
    </xf>
    <xf numFmtId="0" fontId="2" fillId="0" borderId="57" xfId="0" applyFont="1" applyBorder="1" applyAlignment="1" applyProtection="1">
      <alignment vertical="top"/>
      <protection/>
    </xf>
    <xf numFmtId="49" fontId="2" fillId="0" borderId="57" xfId="0" applyNumberFormat="1" applyFont="1" applyBorder="1" applyAlignment="1" applyProtection="1">
      <alignment horizontal="center" vertical="top"/>
      <protection locked="0"/>
    </xf>
    <xf numFmtId="49" fontId="4" fillId="0" borderId="57" xfId="0" applyNumberFormat="1" applyFont="1" applyBorder="1" applyAlignment="1" applyProtection="1">
      <alignment horizontal="center" vertical="top"/>
      <protection locked="0"/>
    </xf>
    <xf numFmtId="49" fontId="2" fillId="0" borderId="57" xfId="0" applyNumberFormat="1" applyFont="1" applyBorder="1" applyAlignment="1" applyProtection="1">
      <alignment horizontal="right" vertical="top" wrapText="1"/>
      <protection locked="0"/>
    </xf>
    <xf numFmtId="4" fontId="4" fillId="0" borderId="57" xfId="0" applyNumberFormat="1" applyFont="1" applyBorder="1" applyAlignment="1" applyProtection="1">
      <alignment vertical="top"/>
      <protection locked="0"/>
    </xf>
    <xf numFmtId="175" fontId="4" fillId="0" borderId="57" xfId="0" applyNumberFormat="1" applyFont="1" applyBorder="1" applyAlignment="1" applyProtection="1">
      <alignment vertical="top"/>
      <protection locked="0"/>
    </xf>
    <xf numFmtId="169" fontId="4" fillId="0" borderId="57" xfId="0" applyNumberFormat="1" applyFont="1" applyBorder="1" applyAlignment="1" applyProtection="1">
      <alignment vertical="top"/>
      <protection locked="0"/>
    </xf>
    <xf numFmtId="49" fontId="4" fillId="0" borderId="57" xfId="0" applyNumberFormat="1" applyFont="1" applyBorder="1" applyAlignment="1" applyProtection="1">
      <alignment horizontal="left" vertical="top" wrapText="1"/>
      <protection locked="0"/>
    </xf>
    <xf numFmtId="0" fontId="2" fillId="0" borderId="57" xfId="0" applyFont="1" applyBorder="1" applyAlignment="1" applyProtection="1">
      <alignment/>
      <protection/>
    </xf>
    <xf numFmtId="4" fontId="2" fillId="0" borderId="57" xfId="0" applyNumberFormat="1" applyFont="1" applyBorder="1" applyAlignment="1" applyProtection="1">
      <alignment/>
      <protection/>
    </xf>
    <xf numFmtId="175" fontId="2" fillId="0" borderId="57" xfId="0" applyNumberFormat="1" applyFont="1" applyBorder="1" applyAlignment="1" applyProtection="1">
      <alignment/>
      <protection/>
    </xf>
    <xf numFmtId="169" fontId="2" fillId="0" borderId="57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fakturuj99" xfId="70"/>
    <cellStyle name="normálne_KLs" xfId="71"/>
    <cellStyle name="Percent" xfId="72"/>
    <cellStyle name="Poznámka" xfId="73"/>
    <cellStyle name="Prepojená bunka" xfId="74"/>
    <cellStyle name="Spolu" xfId="75"/>
    <cellStyle name="TEXT" xfId="76"/>
    <cellStyle name="Text upozornění" xfId="77"/>
    <cellStyle name="Text upozornenia" xfId="78"/>
    <cellStyle name="TEXT1" xfId="79"/>
    <cellStyle name="Titul" xfId="80"/>
    <cellStyle name="Vstup" xfId="81"/>
    <cellStyle name="Výpočet" xfId="82"/>
    <cellStyle name="Výstup" xfId="83"/>
    <cellStyle name="Vysvetľujúci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8"/>
  <sheetViews>
    <sheetView showGridLines="0" tabSelected="1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0" sqref="A10"/>
    </sheetView>
  </sheetViews>
  <sheetFormatPr defaultColWidth="9.140625" defaultRowHeight="12.75"/>
  <cols>
    <col min="1" max="1" width="6.7109375" style="93" customWidth="1"/>
    <col min="2" max="2" width="3.7109375" style="94" customWidth="1"/>
    <col min="3" max="3" width="13.00390625" style="95" customWidth="1"/>
    <col min="4" max="4" width="35.7109375" style="96" customWidth="1"/>
    <col min="5" max="5" width="11.28125" style="97" customWidth="1"/>
    <col min="6" max="6" width="5.8515625" style="98" customWidth="1"/>
    <col min="7" max="7" width="8.7109375" style="99" customWidth="1"/>
    <col min="8" max="9" width="11.28125" style="99" customWidth="1"/>
    <col min="10" max="10" width="8.28125" style="99" hidden="1" customWidth="1"/>
    <col min="11" max="11" width="7.421875" style="100" customWidth="1"/>
    <col min="12" max="12" width="8.28125" style="100" customWidth="1"/>
    <col min="13" max="13" width="8.00390625" style="97" customWidth="1"/>
    <col min="14" max="14" width="7.00390625" style="97" customWidth="1"/>
    <col min="15" max="15" width="3.57421875" style="98" customWidth="1"/>
    <col min="16" max="16" width="12.7109375" style="98" hidden="1" customWidth="1"/>
    <col min="17" max="19" width="13.28125" style="97" hidden="1" customWidth="1"/>
    <col min="20" max="20" width="10.57421875" style="101" hidden="1" customWidth="1"/>
    <col min="21" max="21" width="10.28125" style="101" hidden="1" customWidth="1"/>
    <col min="22" max="22" width="9.00390625" style="101" hidden="1" customWidth="1"/>
    <col min="23" max="23" width="9.140625" style="97" hidden="1" customWidth="1"/>
    <col min="24" max="25" width="5.7109375" style="98" hidden="1" customWidth="1"/>
    <col min="26" max="26" width="6.57421875" style="98" hidden="1" customWidth="1"/>
    <col min="27" max="27" width="24.8515625" style="95" hidden="1" customWidth="1"/>
    <col min="28" max="28" width="4.28125" style="98" hidden="1" customWidth="1"/>
    <col min="29" max="29" width="8.28125" style="102" hidden="1" customWidth="1"/>
    <col min="30" max="30" width="8.7109375" style="102" hidden="1" customWidth="1"/>
    <col min="31" max="34" width="9.140625" style="102" hidden="1" customWidth="1"/>
    <col min="35" max="35" width="9.140625" style="78" customWidth="1"/>
    <col min="36" max="37" width="0" style="78" hidden="1" customWidth="1"/>
    <col min="38" max="16384" width="9.140625" style="78" customWidth="1"/>
  </cols>
  <sheetData>
    <row r="1" spans="1:34" ht="9.75">
      <c r="A1" s="88" t="s">
        <v>2</v>
      </c>
      <c r="B1" s="89"/>
      <c r="C1" s="89"/>
      <c r="D1" s="89"/>
      <c r="E1" s="89"/>
      <c r="F1" s="89"/>
      <c r="G1" s="103"/>
      <c r="H1" s="89"/>
      <c r="I1" s="88" t="s">
        <v>112</v>
      </c>
      <c r="J1" s="103"/>
      <c r="K1" s="109"/>
      <c r="L1" s="89"/>
      <c r="M1" s="89"/>
      <c r="N1" s="89"/>
      <c r="O1" s="89"/>
      <c r="P1" s="89"/>
      <c r="Q1" s="92"/>
      <c r="R1" s="92"/>
      <c r="S1" s="92"/>
      <c r="T1" s="89"/>
      <c r="U1" s="89"/>
      <c r="V1" s="89"/>
      <c r="W1" s="89"/>
      <c r="X1" s="89"/>
      <c r="Y1" s="89"/>
      <c r="Z1" s="125" t="s">
        <v>3</v>
      </c>
      <c r="AA1" s="126" t="s">
        <v>4</v>
      </c>
      <c r="AB1" s="125" t="s">
        <v>5</v>
      </c>
      <c r="AC1" s="125" t="s">
        <v>6</v>
      </c>
      <c r="AD1" s="125" t="s">
        <v>7</v>
      </c>
      <c r="AE1" s="127" t="s">
        <v>8</v>
      </c>
      <c r="AF1" s="128" t="s">
        <v>9</v>
      </c>
      <c r="AG1" s="78"/>
      <c r="AH1" s="78"/>
    </row>
    <row r="2" spans="1:34" ht="9.75">
      <c r="A2" s="88" t="s">
        <v>10</v>
      </c>
      <c r="B2" s="89"/>
      <c r="C2" s="89"/>
      <c r="D2" s="89"/>
      <c r="E2" s="89"/>
      <c r="F2" s="89"/>
      <c r="G2" s="103"/>
      <c r="H2" s="104"/>
      <c r="I2" s="88" t="s">
        <v>113</v>
      </c>
      <c r="J2" s="103"/>
      <c r="K2" s="109"/>
      <c r="L2" s="89"/>
      <c r="M2" s="89"/>
      <c r="N2" s="89"/>
      <c r="O2" s="89"/>
      <c r="P2" s="89"/>
      <c r="Q2" s="92"/>
      <c r="R2" s="92"/>
      <c r="S2" s="92"/>
      <c r="T2" s="89"/>
      <c r="U2" s="89"/>
      <c r="V2" s="89"/>
      <c r="W2" s="89"/>
      <c r="X2" s="89"/>
      <c r="Y2" s="89"/>
      <c r="Z2" s="125" t="s">
        <v>11</v>
      </c>
      <c r="AA2" s="129" t="s">
        <v>12</v>
      </c>
      <c r="AB2" s="130" t="s">
        <v>13</v>
      </c>
      <c r="AC2" s="130"/>
      <c r="AD2" s="129"/>
      <c r="AE2" s="127">
        <v>1</v>
      </c>
      <c r="AF2" s="131">
        <v>123.5</v>
      </c>
      <c r="AG2" s="78"/>
      <c r="AH2" s="78"/>
    </row>
    <row r="3" spans="1:34" ht="9.75">
      <c r="A3" s="88" t="s">
        <v>14</v>
      </c>
      <c r="B3" s="89"/>
      <c r="C3" s="89"/>
      <c r="D3" s="89"/>
      <c r="E3" s="89"/>
      <c r="F3" s="89"/>
      <c r="G3" s="103"/>
      <c r="H3" s="89"/>
      <c r="I3" s="88" t="s">
        <v>114</v>
      </c>
      <c r="J3" s="103"/>
      <c r="K3" s="109"/>
      <c r="L3" s="89"/>
      <c r="M3" s="89"/>
      <c r="N3" s="89"/>
      <c r="O3" s="89"/>
      <c r="P3" s="89"/>
      <c r="Q3" s="92"/>
      <c r="R3" s="92"/>
      <c r="S3" s="92"/>
      <c r="T3" s="89"/>
      <c r="U3" s="89"/>
      <c r="V3" s="89"/>
      <c r="W3" s="89"/>
      <c r="X3" s="89"/>
      <c r="Y3" s="89"/>
      <c r="Z3" s="125" t="s">
        <v>15</v>
      </c>
      <c r="AA3" s="129" t="s">
        <v>16</v>
      </c>
      <c r="AB3" s="130" t="s">
        <v>13</v>
      </c>
      <c r="AC3" s="130" t="s">
        <v>17</v>
      </c>
      <c r="AD3" s="129" t="s">
        <v>18</v>
      </c>
      <c r="AE3" s="127">
        <v>2</v>
      </c>
      <c r="AF3" s="132">
        <v>123.46</v>
      </c>
      <c r="AG3" s="78"/>
      <c r="AH3" s="78"/>
    </row>
    <row r="4" spans="1:34" ht="9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92"/>
      <c r="R4" s="92"/>
      <c r="S4" s="92"/>
      <c r="T4" s="89"/>
      <c r="U4" s="89"/>
      <c r="V4" s="89"/>
      <c r="W4" s="89"/>
      <c r="X4" s="89"/>
      <c r="Y4" s="89"/>
      <c r="Z4" s="125" t="s">
        <v>19</v>
      </c>
      <c r="AA4" s="129" t="s">
        <v>20</v>
      </c>
      <c r="AB4" s="130" t="s">
        <v>13</v>
      </c>
      <c r="AC4" s="130"/>
      <c r="AD4" s="129"/>
      <c r="AE4" s="127">
        <v>3</v>
      </c>
      <c r="AF4" s="133">
        <v>123.457</v>
      </c>
      <c r="AG4" s="78"/>
      <c r="AH4" s="78"/>
    </row>
    <row r="5" spans="1:34" ht="9.75">
      <c r="A5" s="88" t="s">
        <v>115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2"/>
      <c r="R5" s="92"/>
      <c r="S5" s="92"/>
      <c r="T5" s="89"/>
      <c r="U5" s="89"/>
      <c r="V5" s="89"/>
      <c r="W5" s="89"/>
      <c r="X5" s="89"/>
      <c r="Y5" s="89"/>
      <c r="Z5" s="125" t="s">
        <v>21</v>
      </c>
      <c r="AA5" s="129" t="s">
        <v>16</v>
      </c>
      <c r="AB5" s="130" t="s">
        <v>13</v>
      </c>
      <c r="AC5" s="130" t="s">
        <v>17</v>
      </c>
      <c r="AD5" s="129" t="s">
        <v>18</v>
      </c>
      <c r="AE5" s="127">
        <v>4</v>
      </c>
      <c r="AF5" s="134">
        <v>123.4567</v>
      </c>
      <c r="AG5" s="78"/>
      <c r="AH5" s="78"/>
    </row>
    <row r="6" spans="1:34" ht="9.75">
      <c r="A6" s="88" t="s">
        <v>116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2"/>
      <c r="R6" s="92"/>
      <c r="S6" s="92"/>
      <c r="T6" s="89"/>
      <c r="U6" s="89"/>
      <c r="V6" s="89"/>
      <c r="W6" s="89"/>
      <c r="X6" s="89"/>
      <c r="Y6" s="89"/>
      <c r="Z6" s="89"/>
      <c r="AA6" s="104"/>
      <c r="AB6" s="89"/>
      <c r="AC6" s="78"/>
      <c r="AD6" s="78"/>
      <c r="AE6" s="127" t="s">
        <v>22</v>
      </c>
      <c r="AF6" s="132">
        <v>123.46</v>
      </c>
      <c r="AG6" s="78"/>
      <c r="AH6" s="78"/>
    </row>
    <row r="7" spans="1:34" ht="9.75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2"/>
      <c r="R7" s="92"/>
      <c r="S7" s="92"/>
      <c r="T7" s="89"/>
      <c r="U7" s="89"/>
      <c r="V7" s="89"/>
      <c r="W7" s="89"/>
      <c r="X7" s="89"/>
      <c r="Y7" s="89"/>
      <c r="Z7" s="89"/>
      <c r="AA7" s="104"/>
      <c r="AB7" s="89"/>
      <c r="AC7" s="78"/>
      <c r="AD7" s="78"/>
      <c r="AE7" s="78"/>
      <c r="AF7" s="78"/>
      <c r="AG7" s="78"/>
      <c r="AH7" s="78"/>
    </row>
    <row r="8" spans="1:34" ht="13.5">
      <c r="A8" s="78"/>
      <c r="B8" s="90"/>
      <c r="C8" s="91"/>
      <c r="D8" s="105" t="str">
        <f>CONCATENATE(AA2," ",AB2," ",AC2," ",AD2)</f>
        <v>Prehľad rozpočtových nákladov v EUR  </v>
      </c>
      <c r="E8" s="92"/>
      <c r="F8" s="89"/>
      <c r="G8" s="103"/>
      <c r="H8" s="103"/>
      <c r="I8" s="103"/>
      <c r="J8" s="103"/>
      <c r="K8" s="109"/>
      <c r="L8" s="109"/>
      <c r="M8" s="92"/>
      <c r="N8" s="92"/>
      <c r="O8" s="89"/>
      <c r="P8" s="89"/>
      <c r="Q8" s="92"/>
      <c r="R8" s="92"/>
      <c r="S8" s="92"/>
      <c r="T8" s="89"/>
      <c r="U8" s="89"/>
      <c r="V8" s="89"/>
      <c r="W8" s="89"/>
      <c r="X8" s="89"/>
      <c r="Y8" s="89"/>
      <c r="Z8" s="89"/>
      <c r="AA8" s="104"/>
      <c r="AB8" s="89"/>
      <c r="AC8" s="78"/>
      <c r="AD8" s="78"/>
      <c r="AE8" s="78"/>
      <c r="AF8" s="78"/>
      <c r="AG8" s="78"/>
      <c r="AH8" s="78"/>
    </row>
    <row r="9" spans="1:37" ht="9.75">
      <c r="A9" s="106" t="s">
        <v>23</v>
      </c>
      <c r="B9" s="106" t="s">
        <v>24</v>
      </c>
      <c r="C9" s="106" t="s">
        <v>25</v>
      </c>
      <c r="D9" s="106" t="s">
        <v>26</v>
      </c>
      <c r="E9" s="106" t="s">
        <v>27</v>
      </c>
      <c r="F9" s="106" t="s">
        <v>28</v>
      </c>
      <c r="G9" s="106" t="s">
        <v>29</v>
      </c>
      <c r="H9" s="106" t="s">
        <v>30</v>
      </c>
      <c r="I9" s="106" t="s">
        <v>31</v>
      </c>
      <c r="J9" s="106" t="s">
        <v>32</v>
      </c>
      <c r="K9" s="110" t="s">
        <v>33</v>
      </c>
      <c r="L9" s="111"/>
      <c r="M9" s="112" t="s">
        <v>34</v>
      </c>
      <c r="N9" s="111"/>
      <c r="O9" s="113" t="s">
        <v>1</v>
      </c>
      <c r="P9" s="114" t="s">
        <v>35</v>
      </c>
      <c r="Q9" s="117" t="s">
        <v>27</v>
      </c>
      <c r="R9" s="117" t="s">
        <v>27</v>
      </c>
      <c r="S9" s="114" t="s">
        <v>27</v>
      </c>
      <c r="T9" s="118" t="s">
        <v>36</v>
      </c>
      <c r="U9" s="119" t="s">
        <v>37</v>
      </c>
      <c r="V9" s="106" t="s">
        <v>38</v>
      </c>
      <c r="W9" s="84" t="s">
        <v>39</v>
      </c>
      <c r="X9" s="84" t="s">
        <v>40</v>
      </c>
      <c r="Y9" s="84" t="s">
        <v>41</v>
      </c>
      <c r="Z9" s="135" t="s">
        <v>42</v>
      </c>
      <c r="AA9" s="135" t="s">
        <v>43</v>
      </c>
      <c r="AB9" s="84" t="s">
        <v>38</v>
      </c>
      <c r="AC9" s="84" t="s">
        <v>44</v>
      </c>
      <c r="AD9" s="84" t="s">
        <v>45</v>
      </c>
      <c r="AE9" s="136" t="s">
        <v>46</v>
      </c>
      <c r="AF9" s="136" t="s">
        <v>47</v>
      </c>
      <c r="AG9" s="136" t="s">
        <v>27</v>
      </c>
      <c r="AH9" s="136" t="s">
        <v>48</v>
      </c>
      <c r="AJ9" s="78" t="s">
        <v>132</v>
      </c>
      <c r="AK9" s="78" t="s">
        <v>134</v>
      </c>
    </row>
    <row r="10" spans="1:37" ht="9.75">
      <c r="A10" s="107" t="s">
        <v>49</v>
      </c>
      <c r="B10" s="107" t="s">
        <v>50</v>
      </c>
      <c r="C10" s="108"/>
      <c r="D10" s="107" t="s">
        <v>51</v>
      </c>
      <c r="E10" s="107" t="s">
        <v>52</v>
      </c>
      <c r="F10" s="107" t="s">
        <v>53</v>
      </c>
      <c r="G10" s="107" t="s">
        <v>54</v>
      </c>
      <c r="H10" s="107"/>
      <c r="I10" s="107" t="s">
        <v>55</v>
      </c>
      <c r="J10" s="107"/>
      <c r="K10" s="107" t="s">
        <v>29</v>
      </c>
      <c r="L10" s="107" t="s">
        <v>32</v>
      </c>
      <c r="M10" s="115" t="s">
        <v>29</v>
      </c>
      <c r="N10" s="107" t="s">
        <v>32</v>
      </c>
      <c r="O10" s="115" t="s">
        <v>56</v>
      </c>
      <c r="P10" s="116"/>
      <c r="Q10" s="120" t="s">
        <v>57</v>
      </c>
      <c r="R10" s="120" t="s">
        <v>58</v>
      </c>
      <c r="S10" s="116" t="s">
        <v>59</v>
      </c>
      <c r="T10" s="121" t="s">
        <v>60</v>
      </c>
      <c r="U10" s="122" t="s">
        <v>61</v>
      </c>
      <c r="V10" s="107" t="s">
        <v>62</v>
      </c>
      <c r="W10" s="123"/>
      <c r="X10" s="124"/>
      <c r="Y10" s="124"/>
      <c r="Z10" s="137" t="s">
        <v>63</v>
      </c>
      <c r="AA10" s="137" t="s">
        <v>49</v>
      </c>
      <c r="AB10" s="86" t="s">
        <v>64</v>
      </c>
      <c r="AC10" s="124"/>
      <c r="AD10" s="124"/>
      <c r="AE10" s="138"/>
      <c r="AF10" s="138"/>
      <c r="AG10" s="138"/>
      <c r="AH10" s="138"/>
      <c r="AJ10" s="78" t="s">
        <v>133</v>
      </c>
      <c r="AK10" s="78" t="s">
        <v>135</v>
      </c>
    </row>
    <row r="12" spans="1:34" ht="9.75">
      <c r="A12" s="148"/>
      <c r="B12" s="149" t="s">
        <v>136</v>
      </c>
      <c r="C12" s="150"/>
      <c r="D12" s="151"/>
      <c r="E12" s="152"/>
      <c r="F12" s="153"/>
      <c r="G12" s="154"/>
      <c r="H12" s="154"/>
      <c r="I12" s="154"/>
      <c r="J12" s="154"/>
      <c r="K12" s="155"/>
      <c r="L12" s="155"/>
      <c r="M12" s="152"/>
      <c r="N12" s="152"/>
      <c r="O12" s="153"/>
      <c r="P12" s="153"/>
      <c r="Q12" s="152"/>
      <c r="R12" s="152"/>
      <c r="S12" s="152"/>
      <c r="T12" s="156"/>
      <c r="U12" s="156"/>
      <c r="V12" s="156"/>
      <c r="W12" s="152"/>
      <c r="X12" s="153"/>
      <c r="Y12" s="153"/>
      <c r="Z12" s="153"/>
      <c r="AA12" s="150"/>
      <c r="AB12" s="153"/>
      <c r="AC12" s="157"/>
      <c r="AD12" s="157"/>
      <c r="AE12" s="157"/>
      <c r="AF12" s="157"/>
      <c r="AG12" s="157"/>
      <c r="AH12" s="157"/>
    </row>
    <row r="13" spans="1:34" ht="9.75">
      <c r="A13" s="148"/>
      <c r="B13" s="150" t="s">
        <v>137</v>
      </c>
      <c r="C13" s="150"/>
      <c r="D13" s="151"/>
      <c r="E13" s="152"/>
      <c r="F13" s="153"/>
      <c r="G13" s="154"/>
      <c r="H13" s="154"/>
      <c r="I13" s="154"/>
      <c r="J13" s="154"/>
      <c r="K13" s="155"/>
      <c r="L13" s="155"/>
      <c r="M13" s="152"/>
      <c r="N13" s="152"/>
      <c r="O13" s="153"/>
      <c r="P13" s="153"/>
      <c r="Q13" s="152"/>
      <c r="R13" s="152"/>
      <c r="S13" s="152"/>
      <c r="T13" s="156"/>
      <c r="U13" s="156"/>
      <c r="V13" s="156"/>
      <c r="W13" s="152"/>
      <c r="X13" s="153"/>
      <c r="Y13" s="153"/>
      <c r="Z13" s="153"/>
      <c r="AA13" s="150"/>
      <c r="AB13" s="153"/>
      <c r="AC13" s="157"/>
      <c r="AD13" s="157"/>
      <c r="AE13" s="157"/>
      <c r="AF13" s="157"/>
      <c r="AG13" s="157"/>
      <c r="AH13" s="157"/>
    </row>
    <row r="14" spans="1:37" ht="20.25">
      <c r="A14" s="148">
        <v>1</v>
      </c>
      <c r="B14" s="158" t="s">
        <v>138</v>
      </c>
      <c r="C14" s="150" t="s">
        <v>139</v>
      </c>
      <c r="D14" s="151" t="s">
        <v>140</v>
      </c>
      <c r="E14" s="152">
        <v>3</v>
      </c>
      <c r="F14" s="153" t="s">
        <v>141</v>
      </c>
      <c r="G14" s="154">
        <v>12.42</v>
      </c>
      <c r="H14" s="154">
        <f aca="true" t="shared" si="0" ref="H14:H23">ROUND(E14*G14,2)</f>
        <v>37.26</v>
      </c>
      <c r="I14" s="154"/>
      <c r="J14" s="154">
        <f aca="true" t="shared" si="1" ref="J14:J24">ROUND(E14*G14,2)</f>
        <v>37.26</v>
      </c>
      <c r="K14" s="155"/>
      <c r="L14" s="155">
        <f aca="true" t="shared" si="2" ref="L14:L24">E14*K14</f>
        <v>0</v>
      </c>
      <c r="M14" s="152"/>
      <c r="N14" s="152">
        <f aca="true" t="shared" si="3" ref="N14:N24">E14*M14</f>
        <v>0</v>
      </c>
      <c r="O14" s="153">
        <v>20</v>
      </c>
      <c r="P14" s="153" t="s">
        <v>142</v>
      </c>
      <c r="Q14" s="152"/>
      <c r="R14" s="152"/>
      <c r="S14" s="152"/>
      <c r="T14" s="156"/>
      <c r="U14" s="156"/>
      <c r="V14" s="156" t="s">
        <v>107</v>
      </c>
      <c r="W14" s="152"/>
      <c r="X14" s="150" t="s">
        <v>139</v>
      </c>
      <c r="Y14" s="150" t="s">
        <v>139</v>
      </c>
      <c r="Z14" s="153" t="s">
        <v>143</v>
      </c>
      <c r="AA14" s="150"/>
      <c r="AB14" s="153">
        <v>1</v>
      </c>
      <c r="AC14" s="157"/>
      <c r="AD14" s="157"/>
      <c r="AE14" s="157"/>
      <c r="AF14" s="157"/>
      <c r="AG14" s="157"/>
      <c r="AH14" s="157"/>
      <c r="AJ14" s="78" t="s">
        <v>144</v>
      </c>
      <c r="AK14" s="78" t="s">
        <v>145</v>
      </c>
    </row>
    <row r="15" spans="1:37" ht="20.25">
      <c r="A15" s="148">
        <v>2</v>
      </c>
      <c r="B15" s="158" t="s">
        <v>138</v>
      </c>
      <c r="C15" s="150" t="s">
        <v>146</v>
      </c>
      <c r="D15" s="151" t="s">
        <v>147</v>
      </c>
      <c r="E15" s="152">
        <v>3</v>
      </c>
      <c r="F15" s="153" t="s">
        <v>141</v>
      </c>
      <c r="G15" s="154">
        <v>24.14</v>
      </c>
      <c r="H15" s="154">
        <f t="shared" si="0"/>
        <v>72.42</v>
      </c>
      <c r="I15" s="154"/>
      <c r="J15" s="154">
        <f t="shared" si="1"/>
        <v>72.42</v>
      </c>
      <c r="K15" s="155"/>
      <c r="L15" s="155">
        <f t="shared" si="2"/>
        <v>0</v>
      </c>
      <c r="M15" s="152"/>
      <c r="N15" s="152">
        <f t="shared" si="3"/>
        <v>0</v>
      </c>
      <c r="O15" s="153">
        <v>20</v>
      </c>
      <c r="P15" s="153" t="s">
        <v>148</v>
      </c>
      <c r="Q15" s="152"/>
      <c r="R15" s="152"/>
      <c r="S15" s="152"/>
      <c r="T15" s="156"/>
      <c r="U15" s="156"/>
      <c r="V15" s="156" t="s">
        <v>107</v>
      </c>
      <c r="W15" s="152"/>
      <c r="X15" s="150" t="s">
        <v>146</v>
      </c>
      <c r="Y15" s="150" t="s">
        <v>146</v>
      </c>
      <c r="Z15" s="153" t="s">
        <v>143</v>
      </c>
      <c r="AA15" s="150"/>
      <c r="AB15" s="153">
        <v>1</v>
      </c>
      <c r="AC15" s="157"/>
      <c r="AD15" s="157"/>
      <c r="AE15" s="157"/>
      <c r="AF15" s="157"/>
      <c r="AG15" s="157"/>
      <c r="AH15" s="157"/>
      <c r="AJ15" s="78" t="s">
        <v>144</v>
      </c>
      <c r="AK15" s="78" t="s">
        <v>145</v>
      </c>
    </row>
    <row r="16" spans="1:37" ht="20.25">
      <c r="A16" s="148">
        <v>3</v>
      </c>
      <c r="B16" s="158" t="s">
        <v>138</v>
      </c>
      <c r="C16" s="150" t="s">
        <v>149</v>
      </c>
      <c r="D16" s="151" t="s">
        <v>150</v>
      </c>
      <c r="E16" s="152">
        <v>3</v>
      </c>
      <c r="F16" s="153" t="s">
        <v>141</v>
      </c>
      <c r="G16" s="154">
        <v>12.27</v>
      </c>
      <c r="H16" s="154">
        <f t="shared" si="0"/>
        <v>36.81</v>
      </c>
      <c r="I16" s="154"/>
      <c r="J16" s="154">
        <f t="shared" si="1"/>
        <v>36.81</v>
      </c>
      <c r="K16" s="155"/>
      <c r="L16" s="155">
        <f t="shared" si="2"/>
        <v>0</v>
      </c>
      <c r="M16" s="152"/>
      <c r="N16" s="152">
        <f t="shared" si="3"/>
        <v>0</v>
      </c>
      <c r="O16" s="153">
        <v>20</v>
      </c>
      <c r="P16" s="153" t="s">
        <v>151</v>
      </c>
      <c r="Q16" s="152"/>
      <c r="R16" s="152"/>
      <c r="S16" s="152"/>
      <c r="T16" s="156"/>
      <c r="U16" s="156"/>
      <c r="V16" s="156" t="s">
        <v>107</v>
      </c>
      <c r="W16" s="152"/>
      <c r="X16" s="150" t="s">
        <v>149</v>
      </c>
      <c r="Y16" s="150" t="s">
        <v>149</v>
      </c>
      <c r="Z16" s="153" t="s">
        <v>143</v>
      </c>
      <c r="AA16" s="150"/>
      <c r="AB16" s="153">
        <v>1</v>
      </c>
      <c r="AC16" s="157"/>
      <c r="AD16" s="157"/>
      <c r="AE16" s="157"/>
      <c r="AF16" s="157"/>
      <c r="AG16" s="157"/>
      <c r="AH16" s="157"/>
      <c r="AJ16" s="78" t="s">
        <v>144</v>
      </c>
      <c r="AK16" s="78" t="s">
        <v>145</v>
      </c>
    </row>
    <row r="17" spans="1:37" ht="9.75">
      <c r="A17" s="148">
        <v>4</v>
      </c>
      <c r="B17" s="158" t="s">
        <v>152</v>
      </c>
      <c r="C17" s="150" t="s">
        <v>153</v>
      </c>
      <c r="D17" s="151" t="s">
        <v>154</v>
      </c>
      <c r="E17" s="152">
        <v>324</v>
      </c>
      <c r="F17" s="153" t="s">
        <v>155</v>
      </c>
      <c r="G17" s="154">
        <v>10.89</v>
      </c>
      <c r="H17" s="154">
        <f t="shared" si="0"/>
        <v>3528.36</v>
      </c>
      <c r="I17" s="154"/>
      <c r="J17" s="154">
        <f t="shared" si="1"/>
        <v>3528.36</v>
      </c>
      <c r="K17" s="155"/>
      <c r="L17" s="155">
        <f t="shared" si="2"/>
        <v>0</v>
      </c>
      <c r="M17" s="152"/>
      <c r="N17" s="152">
        <f t="shared" si="3"/>
        <v>0</v>
      </c>
      <c r="O17" s="153">
        <v>20</v>
      </c>
      <c r="P17" s="153" t="s">
        <v>156</v>
      </c>
      <c r="Q17" s="152"/>
      <c r="R17" s="152"/>
      <c r="S17" s="152"/>
      <c r="T17" s="156"/>
      <c r="U17" s="156"/>
      <c r="V17" s="156" t="s">
        <v>107</v>
      </c>
      <c r="W17" s="152"/>
      <c r="X17" s="150" t="s">
        <v>153</v>
      </c>
      <c r="Y17" s="150" t="s">
        <v>153</v>
      </c>
      <c r="Z17" s="153" t="s">
        <v>143</v>
      </c>
      <c r="AA17" s="150"/>
      <c r="AB17" s="153">
        <v>1</v>
      </c>
      <c r="AC17" s="157"/>
      <c r="AD17" s="157"/>
      <c r="AE17" s="157"/>
      <c r="AF17" s="157"/>
      <c r="AG17" s="157"/>
      <c r="AH17" s="157"/>
      <c r="AJ17" s="78" t="s">
        <v>144</v>
      </c>
      <c r="AK17" s="78" t="s">
        <v>145</v>
      </c>
    </row>
    <row r="18" spans="1:37" ht="9.75">
      <c r="A18" s="148">
        <v>5</v>
      </c>
      <c r="B18" s="158" t="s">
        <v>157</v>
      </c>
      <c r="C18" s="150" t="s">
        <v>158</v>
      </c>
      <c r="D18" s="151" t="s">
        <v>159</v>
      </c>
      <c r="E18" s="152">
        <v>17</v>
      </c>
      <c r="F18" s="153" t="s">
        <v>160</v>
      </c>
      <c r="G18" s="154">
        <v>194.08</v>
      </c>
      <c r="H18" s="154">
        <f t="shared" si="0"/>
        <v>3299.36</v>
      </c>
      <c r="I18" s="154"/>
      <c r="J18" s="154">
        <f t="shared" si="1"/>
        <v>3299.36</v>
      </c>
      <c r="K18" s="155">
        <v>0.0166</v>
      </c>
      <c r="L18" s="155">
        <f t="shared" si="2"/>
        <v>0.2822</v>
      </c>
      <c r="M18" s="152"/>
      <c r="N18" s="152">
        <f t="shared" si="3"/>
        <v>0</v>
      </c>
      <c r="O18" s="153">
        <v>20</v>
      </c>
      <c r="P18" s="153" t="s">
        <v>161</v>
      </c>
      <c r="Q18" s="152"/>
      <c r="R18" s="152"/>
      <c r="S18" s="152"/>
      <c r="T18" s="156"/>
      <c r="U18" s="156"/>
      <c r="V18" s="156" t="s">
        <v>107</v>
      </c>
      <c r="W18" s="152">
        <v>109.378</v>
      </c>
      <c r="X18" s="150" t="s">
        <v>162</v>
      </c>
      <c r="Y18" s="150" t="s">
        <v>158</v>
      </c>
      <c r="Z18" s="153" t="s">
        <v>163</v>
      </c>
      <c r="AA18" s="150"/>
      <c r="AB18" s="153">
        <v>1</v>
      </c>
      <c r="AC18" s="157"/>
      <c r="AD18" s="157"/>
      <c r="AE18" s="157"/>
      <c r="AF18" s="157"/>
      <c r="AG18" s="157"/>
      <c r="AH18" s="157"/>
      <c r="AJ18" s="78" t="s">
        <v>144</v>
      </c>
      <c r="AK18" s="78" t="s">
        <v>145</v>
      </c>
    </row>
    <row r="19" spans="1:37" ht="20.25">
      <c r="A19" s="148">
        <v>6</v>
      </c>
      <c r="B19" s="158" t="s">
        <v>152</v>
      </c>
      <c r="C19" s="150" t="s">
        <v>164</v>
      </c>
      <c r="D19" s="151" t="s">
        <v>165</v>
      </c>
      <c r="E19" s="152">
        <v>628</v>
      </c>
      <c r="F19" s="153" t="s">
        <v>141</v>
      </c>
      <c r="G19" s="154">
        <v>5.1</v>
      </c>
      <c r="H19" s="154">
        <f t="shared" si="0"/>
        <v>3202.8</v>
      </c>
      <c r="I19" s="154"/>
      <c r="J19" s="154">
        <f t="shared" si="1"/>
        <v>3202.8</v>
      </c>
      <c r="K19" s="155"/>
      <c r="L19" s="155">
        <f t="shared" si="2"/>
        <v>0</v>
      </c>
      <c r="M19" s="152"/>
      <c r="N19" s="152">
        <f t="shared" si="3"/>
        <v>0</v>
      </c>
      <c r="O19" s="153">
        <v>20</v>
      </c>
      <c r="P19" s="153" t="s">
        <v>166</v>
      </c>
      <c r="Q19" s="152"/>
      <c r="R19" s="152"/>
      <c r="S19" s="152"/>
      <c r="T19" s="156"/>
      <c r="U19" s="156"/>
      <c r="V19" s="156" t="s">
        <v>107</v>
      </c>
      <c r="W19" s="152"/>
      <c r="X19" s="150" t="s">
        <v>164</v>
      </c>
      <c r="Y19" s="150" t="s">
        <v>164</v>
      </c>
      <c r="Z19" s="153" t="s">
        <v>143</v>
      </c>
      <c r="AA19" s="150"/>
      <c r="AB19" s="153">
        <v>1</v>
      </c>
      <c r="AC19" s="157"/>
      <c r="AD19" s="157"/>
      <c r="AE19" s="157"/>
      <c r="AF19" s="157"/>
      <c r="AG19" s="157"/>
      <c r="AH19" s="157"/>
      <c r="AJ19" s="78" t="s">
        <v>144</v>
      </c>
      <c r="AK19" s="78" t="s">
        <v>145</v>
      </c>
    </row>
    <row r="20" spans="1:37" ht="20.25">
      <c r="A20" s="148">
        <v>7</v>
      </c>
      <c r="B20" s="158" t="s">
        <v>152</v>
      </c>
      <c r="C20" s="150" t="s">
        <v>167</v>
      </c>
      <c r="D20" s="151" t="s">
        <v>168</v>
      </c>
      <c r="E20" s="152">
        <v>628</v>
      </c>
      <c r="F20" s="153" t="s">
        <v>141</v>
      </c>
      <c r="G20" s="154">
        <v>1.04</v>
      </c>
      <c r="H20" s="154">
        <f t="shared" si="0"/>
        <v>653.12</v>
      </c>
      <c r="I20" s="154"/>
      <c r="J20" s="154">
        <f t="shared" si="1"/>
        <v>653.12</v>
      </c>
      <c r="K20" s="155"/>
      <c r="L20" s="155">
        <f t="shared" si="2"/>
        <v>0</v>
      </c>
      <c r="M20" s="152"/>
      <c r="N20" s="152">
        <f t="shared" si="3"/>
        <v>0</v>
      </c>
      <c r="O20" s="153">
        <v>20</v>
      </c>
      <c r="P20" s="153" t="s">
        <v>169</v>
      </c>
      <c r="Q20" s="152"/>
      <c r="R20" s="152"/>
      <c r="S20" s="152"/>
      <c r="T20" s="156"/>
      <c r="U20" s="156"/>
      <c r="V20" s="156" t="s">
        <v>107</v>
      </c>
      <c r="W20" s="152"/>
      <c r="X20" s="150" t="s">
        <v>167</v>
      </c>
      <c r="Y20" s="150" t="s">
        <v>167</v>
      </c>
      <c r="Z20" s="153" t="s">
        <v>143</v>
      </c>
      <c r="AA20" s="150"/>
      <c r="AB20" s="153">
        <v>1</v>
      </c>
      <c r="AC20" s="157"/>
      <c r="AD20" s="157"/>
      <c r="AE20" s="157"/>
      <c r="AF20" s="157"/>
      <c r="AG20" s="157"/>
      <c r="AH20" s="157"/>
      <c r="AJ20" s="78" t="s">
        <v>144</v>
      </c>
      <c r="AK20" s="78" t="s">
        <v>145</v>
      </c>
    </row>
    <row r="21" spans="1:37" ht="9.75">
      <c r="A21" s="148">
        <v>8</v>
      </c>
      <c r="B21" s="158" t="s">
        <v>152</v>
      </c>
      <c r="C21" s="150" t="s">
        <v>170</v>
      </c>
      <c r="D21" s="151" t="s">
        <v>171</v>
      </c>
      <c r="E21" s="152">
        <v>101</v>
      </c>
      <c r="F21" s="153" t="s">
        <v>155</v>
      </c>
      <c r="G21" s="154">
        <v>0.79</v>
      </c>
      <c r="H21" s="154">
        <f t="shared" si="0"/>
        <v>79.79</v>
      </c>
      <c r="I21" s="154"/>
      <c r="J21" s="154">
        <f t="shared" si="1"/>
        <v>79.79</v>
      </c>
      <c r="K21" s="155"/>
      <c r="L21" s="155">
        <f t="shared" si="2"/>
        <v>0</v>
      </c>
      <c r="M21" s="152"/>
      <c r="N21" s="152">
        <f t="shared" si="3"/>
        <v>0</v>
      </c>
      <c r="O21" s="153">
        <v>20</v>
      </c>
      <c r="P21" s="153" t="s">
        <v>172</v>
      </c>
      <c r="Q21" s="152"/>
      <c r="R21" s="152"/>
      <c r="S21" s="152"/>
      <c r="T21" s="156"/>
      <c r="U21" s="156"/>
      <c r="V21" s="156" t="s">
        <v>107</v>
      </c>
      <c r="W21" s="152"/>
      <c r="X21" s="150" t="s">
        <v>170</v>
      </c>
      <c r="Y21" s="150" t="s">
        <v>170</v>
      </c>
      <c r="Z21" s="153" t="s">
        <v>143</v>
      </c>
      <c r="AA21" s="150"/>
      <c r="AB21" s="153">
        <v>1</v>
      </c>
      <c r="AC21" s="157"/>
      <c r="AD21" s="157"/>
      <c r="AE21" s="157"/>
      <c r="AF21" s="157"/>
      <c r="AG21" s="157"/>
      <c r="AH21" s="157"/>
      <c r="AJ21" s="78" t="s">
        <v>144</v>
      </c>
      <c r="AK21" s="78" t="s">
        <v>145</v>
      </c>
    </row>
    <row r="22" spans="1:37" ht="20.25">
      <c r="A22" s="148">
        <v>9</v>
      </c>
      <c r="B22" s="158" t="s">
        <v>152</v>
      </c>
      <c r="C22" s="150" t="s">
        <v>173</v>
      </c>
      <c r="D22" s="151" t="s">
        <v>174</v>
      </c>
      <c r="E22" s="152">
        <v>223</v>
      </c>
      <c r="F22" s="153" t="s">
        <v>155</v>
      </c>
      <c r="G22" s="154">
        <v>3.48</v>
      </c>
      <c r="H22" s="154">
        <f t="shared" si="0"/>
        <v>776.04</v>
      </c>
      <c r="I22" s="154"/>
      <c r="J22" s="154">
        <f t="shared" si="1"/>
        <v>776.04</v>
      </c>
      <c r="K22" s="155"/>
      <c r="L22" s="155">
        <f t="shared" si="2"/>
        <v>0</v>
      </c>
      <c r="M22" s="152"/>
      <c r="N22" s="152">
        <f t="shared" si="3"/>
        <v>0</v>
      </c>
      <c r="O22" s="153">
        <v>20</v>
      </c>
      <c r="P22" s="153" t="s">
        <v>175</v>
      </c>
      <c r="Q22" s="152"/>
      <c r="R22" s="152"/>
      <c r="S22" s="152"/>
      <c r="T22" s="156"/>
      <c r="U22" s="156"/>
      <c r="V22" s="156" t="s">
        <v>107</v>
      </c>
      <c r="W22" s="152"/>
      <c r="X22" s="150" t="s">
        <v>173</v>
      </c>
      <c r="Y22" s="150" t="s">
        <v>173</v>
      </c>
      <c r="Z22" s="153" t="s">
        <v>143</v>
      </c>
      <c r="AA22" s="150"/>
      <c r="AB22" s="153">
        <v>1</v>
      </c>
      <c r="AC22" s="157"/>
      <c r="AD22" s="157"/>
      <c r="AE22" s="157"/>
      <c r="AF22" s="157"/>
      <c r="AG22" s="157"/>
      <c r="AH22" s="157"/>
      <c r="AJ22" s="78" t="s">
        <v>144</v>
      </c>
      <c r="AK22" s="78" t="s">
        <v>145</v>
      </c>
    </row>
    <row r="23" spans="1:37" ht="9.75">
      <c r="A23" s="148">
        <v>10</v>
      </c>
      <c r="B23" s="158" t="s">
        <v>152</v>
      </c>
      <c r="C23" s="150" t="s">
        <v>176</v>
      </c>
      <c r="D23" s="151" t="s">
        <v>177</v>
      </c>
      <c r="E23" s="152">
        <v>17</v>
      </c>
      <c r="F23" s="153" t="s">
        <v>155</v>
      </c>
      <c r="G23" s="154">
        <v>30.45</v>
      </c>
      <c r="H23" s="154">
        <f t="shared" si="0"/>
        <v>517.65</v>
      </c>
      <c r="I23" s="154"/>
      <c r="J23" s="154">
        <f t="shared" si="1"/>
        <v>517.65</v>
      </c>
      <c r="K23" s="155"/>
      <c r="L23" s="155">
        <f t="shared" si="2"/>
        <v>0</v>
      </c>
      <c r="M23" s="152"/>
      <c r="N23" s="152">
        <f t="shared" si="3"/>
        <v>0</v>
      </c>
      <c r="O23" s="153">
        <v>20</v>
      </c>
      <c r="P23" s="153" t="s">
        <v>178</v>
      </c>
      <c r="Q23" s="152"/>
      <c r="R23" s="152"/>
      <c r="S23" s="152"/>
      <c r="T23" s="156"/>
      <c r="U23" s="156"/>
      <c r="V23" s="156" t="s">
        <v>107</v>
      </c>
      <c r="W23" s="152">
        <v>24.82</v>
      </c>
      <c r="X23" s="150" t="s">
        <v>179</v>
      </c>
      <c r="Y23" s="150" t="s">
        <v>176</v>
      </c>
      <c r="Z23" s="153" t="s">
        <v>163</v>
      </c>
      <c r="AA23" s="150"/>
      <c r="AB23" s="153">
        <v>7</v>
      </c>
      <c r="AC23" s="157"/>
      <c r="AD23" s="157"/>
      <c r="AE23" s="157"/>
      <c r="AF23" s="157"/>
      <c r="AG23" s="157"/>
      <c r="AH23" s="157"/>
      <c r="AJ23" s="78" t="s">
        <v>144</v>
      </c>
      <c r="AK23" s="78" t="s">
        <v>145</v>
      </c>
    </row>
    <row r="24" spans="1:37" ht="9.75">
      <c r="A24" s="148">
        <v>11</v>
      </c>
      <c r="B24" s="159" t="s">
        <v>180</v>
      </c>
      <c r="C24" s="149" t="s">
        <v>181</v>
      </c>
      <c r="D24" s="151" t="s">
        <v>182</v>
      </c>
      <c r="E24" s="152">
        <v>103.684</v>
      </c>
      <c r="F24" s="153" t="s">
        <v>183</v>
      </c>
      <c r="G24" s="154">
        <v>25.3</v>
      </c>
      <c r="H24" s="154"/>
      <c r="I24" s="154">
        <f>ROUND(E24*G24,2)</f>
        <v>2623.21</v>
      </c>
      <c r="J24" s="154">
        <f t="shared" si="1"/>
        <v>2623.21</v>
      </c>
      <c r="K24" s="155">
        <v>1</v>
      </c>
      <c r="L24" s="155">
        <f t="shared" si="2"/>
        <v>103.684</v>
      </c>
      <c r="M24" s="152"/>
      <c r="N24" s="152">
        <f t="shared" si="3"/>
        <v>0</v>
      </c>
      <c r="O24" s="153">
        <v>20</v>
      </c>
      <c r="P24" s="153" t="s">
        <v>184</v>
      </c>
      <c r="Q24" s="152"/>
      <c r="R24" s="152"/>
      <c r="S24" s="152"/>
      <c r="T24" s="156"/>
      <c r="U24" s="156"/>
      <c r="V24" s="156" t="s">
        <v>99</v>
      </c>
      <c r="W24" s="152"/>
      <c r="X24" s="150" t="s">
        <v>181</v>
      </c>
      <c r="Y24" s="150" t="s">
        <v>181</v>
      </c>
      <c r="Z24" s="153" t="s">
        <v>185</v>
      </c>
      <c r="AA24" s="150" t="s">
        <v>186</v>
      </c>
      <c r="AB24" s="153">
        <v>2</v>
      </c>
      <c r="AC24" s="157"/>
      <c r="AD24" s="157"/>
      <c r="AE24" s="157"/>
      <c r="AF24" s="157"/>
      <c r="AG24" s="157"/>
      <c r="AH24" s="157"/>
      <c r="AJ24" s="78" t="s">
        <v>187</v>
      </c>
      <c r="AK24" s="78" t="s">
        <v>145</v>
      </c>
    </row>
    <row r="25" spans="1:34" ht="9.75">
      <c r="A25" s="148"/>
      <c r="B25" s="158"/>
      <c r="C25" s="150"/>
      <c r="D25" s="160" t="s">
        <v>188</v>
      </c>
      <c r="E25" s="161">
        <f>J25</f>
        <v>14826.820000000003</v>
      </c>
      <c r="F25" s="153"/>
      <c r="G25" s="154"/>
      <c r="H25" s="161">
        <f>SUM(H12:H24)</f>
        <v>12203.610000000002</v>
      </c>
      <c r="I25" s="161">
        <f>SUM(I12:I24)</f>
        <v>2623.21</v>
      </c>
      <c r="J25" s="161">
        <f>SUM(J12:J24)</f>
        <v>14826.820000000003</v>
      </c>
      <c r="K25" s="155"/>
      <c r="L25" s="162">
        <f>SUM(L12:L24)</f>
        <v>103.9662</v>
      </c>
      <c r="M25" s="152"/>
      <c r="N25" s="163">
        <f>SUM(N12:N24)</f>
        <v>0</v>
      </c>
      <c r="O25" s="153"/>
      <c r="P25" s="153"/>
      <c r="Q25" s="152"/>
      <c r="R25" s="152"/>
      <c r="S25" s="152"/>
      <c r="T25" s="156"/>
      <c r="U25" s="156"/>
      <c r="V25" s="156"/>
      <c r="W25" s="152">
        <f>SUM(W12:W24)</f>
        <v>134.198</v>
      </c>
      <c r="X25" s="153"/>
      <c r="Y25" s="153"/>
      <c r="Z25" s="153"/>
      <c r="AA25" s="150"/>
      <c r="AB25" s="153"/>
      <c r="AC25" s="157"/>
      <c r="AD25" s="157"/>
      <c r="AE25" s="157"/>
      <c r="AF25" s="157"/>
      <c r="AG25" s="157"/>
      <c r="AH25" s="157"/>
    </row>
    <row r="26" spans="1:34" ht="9.75">
      <c r="A26" s="148"/>
      <c r="B26" s="158"/>
      <c r="C26" s="150"/>
      <c r="D26" s="151"/>
      <c r="E26" s="152"/>
      <c r="F26" s="153"/>
      <c r="G26" s="154"/>
      <c r="H26" s="154"/>
      <c r="I26" s="154"/>
      <c r="J26" s="154"/>
      <c r="K26" s="155"/>
      <c r="L26" s="155"/>
      <c r="M26" s="152"/>
      <c r="N26" s="152"/>
      <c r="O26" s="153"/>
      <c r="P26" s="153"/>
      <c r="Q26" s="152"/>
      <c r="R26" s="152"/>
      <c r="S26" s="152"/>
      <c r="T26" s="156"/>
      <c r="U26" s="156"/>
      <c r="V26" s="156"/>
      <c r="W26" s="152"/>
      <c r="X26" s="153"/>
      <c r="Y26" s="153"/>
      <c r="Z26" s="153"/>
      <c r="AA26" s="150"/>
      <c r="AB26" s="153"/>
      <c r="AC26" s="157"/>
      <c r="AD26" s="157"/>
      <c r="AE26" s="157"/>
      <c r="AF26" s="157"/>
      <c r="AG26" s="157"/>
      <c r="AH26" s="157"/>
    </row>
    <row r="27" spans="1:34" ht="9.75">
      <c r="A27" s="148"/>
      <c r="B27" s="150" t="s">
        <v>189</v>
      </c>
      <c r="C27" s="150"/>
      <c r="D27" s="151"/>
      <c r="E27" s="152"/>
      <c r="F27" s="153"/>
      <c r="G27" s="154"/>
      <c r="H27" s="154"/>
      <c r="I27" s="154"/>
      <c r="J27" s="154"/>
      <c r="K27" s="155"/>
      <c r="L27" s="155"/>
      <c r="M27" s="152"/>
      <c r="N27" s="152"/>
      <c r="O27" s="153"/>
      <c r="P27" s="153"/>
      <c r="Q27" s="152"/>
      <c r="R27" s="152"/>
      <c r="S27" s="152"/>
      <c r="T27" s="156"/>
      <c r="U27" s="156"/>
      <c r="V27" s="156"/>
      <c r="W27" s="152"/>
      <c r="X27" s="153"/>
      <c r="Y27" s="153"/>
      <c r="Z27" s="153"/>
      <c r="AA27" s="150"/>
      <c r="AB27" s="153"/>
      <c r="AC27" s="157"/>
      <c r="AD27" s="157"/>
      <c r="AE27" s="157"/>
      <c r="AF27" s="157"/>
      <c r="AG27" s="157"/>
      <c r="AH27" s="157"/>
    </row>
    <row r="28" spans="1:37" ht="20.25">
      <c r="A28" s="148">
        <v>12</v>
      </c>
      <c r="B28" s="158" t="s">
        <v>190</v>
      </c>
      <c r="C28" s="150" t="s">
        <v>191</v>
      </c>
      <c r="D28" s="151" t="s">
        <v>192</v>
      </c>
      <c r="E28" s="152">
        <v>27</v>
      </c>
      <c r="F28" s="153" t="s">
        <v>155</v>
      </c>
      <c r="G28" s="154">
        <v>61.44</v>
      </c>
      <c r="H28" s="154">
        <f>ROUND(E28*G28,2)</f>
        <v>1658.88</v>
      </c>
      <c r="I28" s="154"/>
      <c r="J28" s="154">
        <f>ROUND(E28*G28,2)</f>
        <v>1658.88</v>
      </c>
      <c r="K28" s="155"/>
      <c r="L28" s="155">
        <f>E28*K28</f>
        <v>0</v>
      </c>
      <c r="M28" s="152"/>
      <c r="N28" s="152">
        <f>E28*M28</f>
        <v>0</v>
      </c>
      <c r="O28" s="153">
        <v>20</v>
      </c>
      <c r="P28" s="153" t="s">
        <v>193</v>
      </c>
      <c r="Q28" s="152"/>
      <c r="R28" s="152"/>
      <c r="S28" s="152"/>
      <c r="T28" s="156"/>
      <c r="U28" s="156"/>
      <c r="V28" s="156" t="s">
        <v>107</v>
      </c>
      <c r="W28" s="152"/>
      <c r="X28" s="150" t="s">
        <v>191</v>
      </c>
      <c r="Y28" s="150" t="s">
        <v>191</v>
      </c>
      <c r="Z28" s="153" t="s">
        <v>143</v>
      </c>
      <c r="AA28" s="150"/>
      <c r="AB28" s="153">
        <v>1</v>
      </c>
      <c r="AC28" s="157"/>
      <c r="AD28" s="157"/>
      <c r="AE28" s="157"/>
      <c r="AF28" s="157"/>
      <c r="AG28" s="157"/>
      <c r="AH28" s="157"/>
      <c r="AJ28" s="78" t="s">
        <v>144</v>
      </c>
      <c r="AK28" s="78" t="s">
        <v>145</v>
      </c>
    </row>
    <row r="29" spans="1:37" ht="20.25">
      <c r="A29" s="148">
        <v>13</v>
      </c>
      <c r="B29" s="158" t="s">
        <v>190</v>
      </c>
      <c r="C29" s="150" t="s">
        <v>194</v>
      </c>
      <c r="D29" s="151" t="s">
        <v>195</v>
      </c>
      <c r="E29" s="152">
        <v>0.25</v>
      </c>
      <c r="F29" s="153" t="s">
        <v>155</v>
      </c>
      <c r="G29" s="154">
        <v>123</v>
      </c>
      <c r="H29" s="154">
        <f>ROUND(E29*G29,2)</f>
        <v>30.75</v>
      </c>
      <c r="I29" s="154"/>
      <c r="J29" s="154">
        <f>ROUND(E29*G29,2)</f>
        <v>30.75</v>
      </c>
      <c r="K29" s="155">
        <v>2.39967</v>
      </c>
      <c r="L29" s="155">
        <f>E29*K29</f>
        <v>0.5999175</v>
      </c>
      <c r="M29" s="152"/>
      <c r="N29" s="152">
        <f>E29*M29</f>
        <v>0</v>
      </c>
      <c r="O29" s="153">
        <v>20</v>
      </c>
      <c r="P29" s="153" t="s">
        <v>196</v>
      </c>
      <c r="Q29" s="152"/>
      <c r="R29" s="152"/>
      <c r="S29" s="152"/>
      <c r="T29" s="156"/>
      <c r="U29" s="156"/>
      <c r="V29" s="156" t="s">
        <v>107</v>
      </c>
      <c r="W29" s="152">
        <v>0.302</v>
      </c>
      <c r="X29" s="150" t="s">
        <v>197</v>
      </c>
      <c r="Y29" s="150" t="s">
        <v>194</v>
      </c>
      <c r="Z29" s="153" t="s">
        <v>198</v>
      </c>
      <c r="AA29" s="150"/>
      <c r="AB29" s="153">
        <v>1</v>
      </c>
      <c r="AC29" s="157"/>
      <c r="AD29" s="157"/>
      <c r="AE29" s="157"/>
      <c r="AF29" s="157"/>
      <c r="AG29" s="157"/>
      <c r="AH29" s="157"/>
      <c r="AJ29" s="78" t="s">
        <v>144</v>
      </c>
      <c r="AK29" s="78" t="s">
        <v>145</v>
      </c>
    </row>
    <row r="30" spans="1:37" ht="20.25">
      <c r="A30" s="148">
        <v>14</v>
      </c>
      <c r="B30" s="158" t="s">
        <v>190</v>
      </c>
      <c r="C30" s="150" t="s">
        <v>199</v>
      </c>
      <c r="D30" s="151" t="s">
        <v>200</v>
      </c>
      <c r="E30" s="152">
        <v>1.5</v>
      </c>
      <c r="F30" s="153" t="s">
        <v>141</v>
      </c>
      <c r="G30" s="154">
        <v>14.44</v>
      </c>
      <c r="H30" s="154">
        <f>ROUND(E30*G30,2)</f>
        <v>21.66</v>
      </c>
      <c r="I30" s="154"/>
      <c r="J30" s="154">
        <f>ROUND(E30*G30,2)</f>
        <v>21.66</v>
      </c>
      <c r="K30" s="155"/>
      <c r="L30" s="155">
        <f>E30*K30</f>
        <v>0</v>
      </c>
      <c r="M30" s="152"/>
      <c r="N30" s="152">
        <f>E30*M30</f>
        <v>0</v>
      </c>
      <c r="O30" s="153">
        <v>20</v>
      </c>
      <c r="P30" s="153" t="s">
        <v>201</v>
      </c>
      <c r="Q30" s="152"/>
      <c r="R30" s="152"/>
      <c r="S30" s="152"/>
      <c r="T30" s="156"/>
      <c r="U30" s="156"/>
      <c r="V30" s="156" t="s">
        <v>107</v>
      </c>
      <c r="W30" s="152"/>
      <c r="X30" s="150" t="s">
        <v>199</v>
      </c>
      <c r="Y30" s="150" t="s">
        <v>199</v>
      </c>
      <c r="Z30" s="153" t="s">
        <v>143</v>
      </c>
      <c r="AA30" s="150"/>
      <c r="AB30" s="153">
        <v>1</v>
      </c>
      <c r="AC30" s="157"/>
      <c r="AD30" s="157"/>
      <c r="AE30" s="157"/>
      <c r="AF30" s="157"/>
      <c r="AG30" s="157"/>
      <c r="AH30" s="157"/>
      <c r="AJ30" s="78" t="s">
        <v>144</v>
      </c>
      <c r="AK30" s="78" t="s">
        <v>145</v>
      </c>
    </row>
    <row r="31" spans="1:34" ht="9.75">
      <c r="A31" s="148"/>
      <c r="B31" s="158"/>
      <c r="C31" s="150"/>
      <c r="D31" s="160" t="s">
        <v>202</v>
      </c>
      <c r="E31" s="161">
        <f>J31</f>
        <v>1711.2900000000002</v>
      </c>
      <c r="F31" s="153"/>
      <c r="G31" s="154"/>
      <c r="H31" s="161">
        <f>SUM(H27:H30)</f>
        <v>1711.2900000000002</v>
      </c>
      <c r="I31" s="161">
        <f>SUM(I27:I30)</f>
        <v>0</v>
      </c>
      <c r="J31" s="161">
        <f>SUM(J27:J30)</f>
        <v>1711.2900000000002</v>
      </c>
      <c r="K31" s="155"/>
      <c r="L31" s="162">
        <f>SUM(L27:L30)</f>
        <v>0.5999175</v>
      </c>
      <c r="M31" s="152"/>
      <c r="N31" s="163">
        <f>SUM(N27:N30)</f>
        <v>0</v>
      </c>
      <c r="O31" s="153"/>
      <c r="P31" s="153"/>
      <c r="Q31" s="152"/>
      <c r="R31" s="152"/>
      <c r="S31" s="152"/>
      <c r="T31" s="156"/>
      <c r="U31" s="156"/>
      <c r="V31" s="156"/>
      <c r="W31" s="152">
        <f>SUM(W27:W30)</f>
        <v>0.302</v>
      </c>
      <c r="X31" s="153"/>
      <c r="Y31" s="153"/>
      <c r="Z31" s="153"/>
      <c r="AA31" s="150"/>
      <c r="AB31" s="153"/>
      <c r="AC31" s="157"/>
      <c r="AD31" s="157"/>
      <c r="AE31" s="157"/>
      <c r="AF31" s="157"/>
      <c r="AG31" s="157"/>
      <c r="AH31" s="157"/>
    </row>
    <row r="32" spans="1:34" ht="9.75">
      <c r="A32" s="148"/>
      <c r="B32" s="158"/>
      <c r="C32" s="150"/>
      <c r="D32" s="151"/>
      <c r="E32" s="152"/>
      <c r="F32" s="153"/>
      <c r="G32" s="154"/>
      <c r="H32" s="154"/>
      <c r="I32" s="154"/>
      <c r="J32" s="154"/>
      <c r="K32" s="155"/>
      <c r="L32" s="155"/>
      <c r="M32" s="152"/>
      <c r="N32" s="152"/>
      <c r="O32" s="153"/>
      <c r="P32" s="153"/>
      <c r="Q32" s="152"/>
      <c r="R32" s="152"/>
      <c r="S32" s="152"/>
      <c r="T32" s="156"/>
      <c r="U32" s="156"/>
      <c r="V32" s="156"/>
      <c r="W32" s="152"/>
      <c r="X32" s="153"/>
      <c r="Y32" s="153"/>
      <c r="Z32" s="153"/>
      <c r="AA32" s="150"/>
      <c r="AB32" s="153"/>
      <c r="AC32" s="157"/>
      <c r="AD32" s="157"/>
      <c r="AE32" s="157"/>
      <c r="AF32" s="157"/>
      <c r="AG32" s="157"/>
      <c r="AH32" s="157"/>
    </row>
    <row r="33" spans="1:34" ht="9.75">
      <c r="A33" s="148"/>
      <c r="B33" s="150" t="s">
        <v>203</v>
      </c>
      <c r="C33" s="150"/>
      <c r="D33" s="151"/>
      <c r="E33" s="152"/>
      <c r="F33" s="153"/>
      <c r="G33" s="154"/>
      <c r="H33" s="154"/>
      <c r="I33" s="154"/>
      <c r="J33" s="154"/>
      <c r="K33" s="155"/>
      <c r="L33" s="155"/>
      <c r="M33" s="152"/>
      <c r="N33" s="152"/>
      <c r="O33" s="153"/>
      <c r="P33" s="153"/>
      <c r="Q33" s="152"/>
      <c r="R33" s="152"/>
      <c r="S33" s="152"/>
      <c r="T33" s="156"/>
      <c r="U33" s="156"/>
      <c r="V33" s="156"/>
      <c r="W33" s="152"/>
      <c r="X33" s="153"/>
      <c r="Y33" s="153"/>
      <c r="Z33" s="153"/>
      <c r="AA33" s="150"/>
      <c r="AB33" s="153"/>
      <c r="AC33" s="157"/>
      <c r="AD33" s="157"/>
      <c r="AE33" s="157"/>
      <c r="AF33" s="157"/>
      <c r="AG33" s="157"/>
      <c r="AH33" s="157"/>
    </row>
    <row r="34" spans="1:37" ht="20.25">
      <c r="A34" s="148">
        <v>15</v>
      </c>
      <c r="B34" s="158" t="s">
        <v>138</v>
      </c>
      <c r="C34" s="150" t="s">
        <v>204</v>
      </c>
      <c r="D34" s="151" t="s">
        <v>205</v>
      </c>
      <c r="E34" s="152">
        <v>3</v>
      </c>
      <c r="F34" s="153" t="s">
        <v>141</v>
      </c>
      <c r="G34" s="154">
        <v>2.15</v>
      </c>
      <c r="H34" s="154">
        <f>ROUND(E34*G34,2)</f>
        <v>6.45</v>
      </c>
      <c r="I34" s="154"/>
      <c r="J34" s="154">
        <f>ROUND(E34*G34,2)</f>
        <v>6.45</v>
      </c>
      <c r="K34" s="155"/>
      <c r="L34" s="155">
        <f>E34*K34</f>
        <v>0</v>
      </c>
      <c r="M34" s="152"/>
      <c r="N34" s="152">
        <f>E34*M34</f>
        <v>0</v>
      </c>
      <c r="O34" s="153">
        <v>20</v>
      </c>
      <c r="P34" s="153" t="s">
        <v>206</v>
      </c>
      <c r="Q34" s="152"/>
      <c r="R34" s="152"/>
      <c r="S34" s="152"/>
      <c r="T34" s="156"/>
      <c r="U34" s="156"/>
      <c r="V34" s="156" t="s">
        <v>107</v>
      </c>
      <c r="W34" s="152"/>
      <c r="X34" s="150" t="s">
        <v>204</v>
      </c>
      <c r="Y34" s="150" t="s">
        <v>204</v>
      </c>
      <c r="Z34" s="153" t="s">
        <v>143</v>
      </c>
      <c r="AA34" s="150"/>
      <c r="AB34" s="153">
        <v>1</v>
      </c>
      <c r="AC34" s="157"/>
      <c r="AD34" s="157"/>
      <c r="AE34" s="157"/>
      <c r="AF34" s="157"/>
      <c r="AG34" s="157"/>
      <c r="AH34" s="157"/>
      <c r="AJ34" s="78" t="s">
        <v>144</v>
      </c>
      <c r="AK34" s="78" t="s">
        <v>145</v>
      </c>
    </row>
    <row r="35" spans="1:37" ht="20.25">
      <c r="A35" s="148">
        <v>16</v>
      </c>
      <c r="B35" s="158" t="s">
        <v>138</v>
      </c>
      <c r="C35" s="150" t="s">
        <v>207</v>
      </c>
      <c r="D35" s="151" t="s">
        <v>208</v>
      </c>
      <c r="E35" s="152">
        <v>3</v>
      </c>
      <c r="F35" s="153" t="s">
        <v>141</v>
      </c>
      <c r="G35" s="154">
        <v>8.79</v>
      </c>
      <c r="H35" s="154">
        <f>ROUND(E35*G35,2)</f>
        <v>26.37</v>
      </c>
      <c r="I35" s="154"/>
      <c r="J35" s="154">
        <f>ROUND(E35*G35,2)</f>
        <v>26.37</v>
      </c>
      <c r="K35" s="155"/>
      <c r="L35" s="155">
        <f>E35*K35</f>
        <v>0</v>
      </c>
      <c r="M35" s="152"/>
      <c r="N35" s="152">
        <f>E35*M35</f>
        <v>0</v>
      </c>
      <c r="O35" s="153">
        <v>20</v>
      </c>
      <c r="P35" s="153" t="s">
        <v>209</v>
      </c>
      <c r="Q35" s="152"/>
      <c r="R35" s="152"/>
      <c r="S35" s="152"/>
      <c r="T35" s="156"/>
      <c r="U35" s="156"/>
      <c r="V35" s="156" t="s">
        <v>107</v>
      </c>
      <c r="W35" s="152"/>
      <c r="X35" s="150" t="s">
        <v>207</v>
      </c>
      <c r="Y35" s="150" t="s">
        <v>207</v>
      </c>
      <c r="Z35" s="153" t="s">
        <v>143</v>
      </c>
      <c r="AA35" s="150"/>
      <c r="AB35" s="153">
        <v>1</v>
      </c>
      <c r="AC35" s="157"/>
      <c r="AD35" s="157"/>
      <c r="AE35" s="157"/>
      <c r="AF35" s="157"/>
      <c r="AG35" s="157"/>
      <c r="AH35" s="157"/>
      <c r="AJ35" s="78" t="s">
        <v>144</v>
      </c>
      <c r="AK35" s="78" t="s">
        <v>145</v>
      </c>
    </row>
    <row r="36" spans="1:37" ht="9.75">
      <c r="A36" s="148">
        <v>17</v>
      </c>
      <c r="B36" s="158" t="s">
        <v>138</v>
      </c>
      <c r="C36" s="150" t="s">
        <v>210</v>
      </c>
      <c r="D36" s="151" t="s">
        <v>211</v>
      </c>
      <c r="E36" s="152">
        <v>3</v>
      </c>
      <c r="F36" s="153" t="s">
        <v>141</v>
      </c>
      <c r="G36" s="154">
        <v>17.89</v>
      </c>
      <c r="H36" s="154">
        <f>ROUND(E36*G36,2)</f>
        <v>53.67</v>
      </c>
      <c r="I36" s="154"/>
      <c r="J36" s="154">
        <f>ROUND(E36*G36,2)</f>
        <v>53.67</v>
      </c>
      <c r="K36" s="155">
        <v>0.24187</v>
      </c>
      <c r="L36" s="155">
        <f>E36*K36</f>
        <v>0.72561</v>
      </c>
      <c r="M36" s="152"/>
      <c r="N36" s="152">
        <f>E36*M36</f>
        <v>0</v>
      </c>
      <c r="O36" s="153">
        <v>20</v>
      </c>
      <c r="P36" s="153" t="s">
        <v>212</v>
      </c>
      <c r="Q36" s="152"/>
      <c r="R36" s="152"/>
      <c r="S36" s="152"/>
      <c r="T36" s="156"/>
      <c r="U36" s="156"/>
      <c r="V36" s="156" t="s">
        <v>107</v>
      </c>
      <c r="W36" s="152">
        <v>0.231</v>
      </c>
      <c r="X36" s="150" t="s">
        <v>213</v>
      </c>
      <c r="Y36" s="150" t="s">
        <v>210</v>
      </c>
      <c r="Z36" s="153" t="s">
        <v>214</v>
      </c>
      <c r="AA36" s="150"/>
      <c r="AB36" s="153">
        <v>1</v>
      </c>
      <c r="AC36" s="157"/>
      <c r="AD36" s="157"/>
      <c r="AE36" s="157"/>
      <c r="AF36" s="157"/>
      <c r="AG36" s="157"/>
      <c r="AH36" s="157"/>
      <c r="AJ36" s="78" t="s">
        <v>144</v>
      </c>
      <c r="AK36" s="78" t="s">
        <v>145</v>
      </c>
    </row>
    <row r="37" spans="1:37" ht="20.25">
      <c r="A37" s="148">
        <v>18</v>
      </c>
      <c r="B37" s="158" t="s">
        <v>138</v>
      </c>
      <c r="C37" s="150" t="s">
        <v>215</v>
      </c>
      <c r="D37" s="151" t="s">
        <v>216</v>
      </c>
      <c r="E37" s="152">
        <v>3</v>
      </c>
      <c r="F37" s="153" t="s">
        <v>141</v>
      </c>
      <c r="G37" s="154">
        <v>15.58</v>
      </c>
      <c r="H37" s="154">
        <f>ROUND(E37*G37,2)</f>
        <v>46.74</v>
      </c>
      <c r="I37" s="154"/>
      <c r="J37" s="154">
        <f>ROUND(E37*G37,2)</f>
        <v>46.74</v>
      </c>
      <c r="K37" s="155"/>
      <c r="L37" s="155">
        <f>E37*K37</f>
        <v>0</v>
      </c>
      <c r="M37" s="152"/>
      <c r="N37" s="152">
        <f>E37*M37</f>
        <v>0</v>
      </c>
      <c r="O37" s="153">
        <v>20</v>
      </c>
      <c r="P37" s="153" t="s">
        <v>217</v>
      </c>
      <c r="Q37" s="152"/>
      <c r="R37" s="152"/>
      <c r="S37" s="152"/>
      <c r="T37" s="156"/>
      <c r="U37" s="156"/>
      <c r="V37" s="156" t="s">
        <v>107</v>
      </c>
      <c r="W37" s="152"/>
      <c r="X37" s="150" t="s">
        <v>215</v>
      </c>
      <c r="Y37" s="150" t="s">
        <v>215</v>
      </c>
      <c r="Z37" s="153" t="s">
        <v>143</v>
      </c>
      <c r="AA37" s="150"/>
      <c r="AB37" s="153">
        <v>1</v>
      </c>
      <c r="AC37" s="157"/>
      <c r="AD37" s="157"/>
      <c r="AE37" s="157"/>
      <c r="AF37" s="157"/>
      <c r="AG37" s="157"/>
      <c r="AH37" s="157"/>
      <c r="AJ37" s="78" t="s">
        <v>144</v>
      </c>
      <c r="AK37" s="78" t="s">
        <v>145</v>
      </c>
    </row>
    <row r="38" spans="1:34" ht="9.75">
      <c r="A38" s="148"/>
      <c r="B38" s="158"/>
      <c r="C38" s="150"/>
      <c r="D38" s="160" t="s">
        <v>218</v>
      </c>
      <c r="E38" s="161">
        <f>J38</f>
        <v>133.23000000000002</v>
      </c>
      <c r="F38" s="153"/>
      <c r="G38" s="154"/>
      <c r="H38" s="161">
        <f>SUM(H33:H37)</f>
        <v>133.23000000000002</v>
      </c>
      <c r="I38" s="161">
        <f>SUM(I33:I37)</f>
        <v>0</v>
      </c>
      <c r="J38" s="161">
        <f>SUM(J33:J37)</f>
        <v>133.23000000000002</v>
      </c>
      <c r="K38" s="155"/>
      <c r="L38" s="162">
        <f>SUM(L33:L37)</f>
        <v>0.72561</v>
      </c>
      <c r="M38" s="152"/>
      <c r="N38" s="163">
        <f>SUM(N33:N37)</f>
        <v>0</v>
      </c>
      <c r="O38" s="153"/>
      <c r="P38" s="153"/>
      <c r="Q38" s="152"/>
      <c r="R38" s="152"/>
      <c r="S38" s="152"/>
      <c r="T38" s="156"/>
      <c r="U38" s="156"/>
      <c r="V38" s="156"/>
      <c r="W38" s="152">
        <f>SUM(W33:W37)</f>
        <v>0.231</v>
      </c>
      <c r="X38" s="153"/>
      <c r="Y38" s="153"/>
      <c r="Z38" s="153"/>
      <c r="AA38" s="150"/>
      <c r="AB38" s="153"/>
      <c r="AC38" s="157"/>
      <c r="AD38" s="157"/>
      <c r="AE38" s="157"/>
      <c r="AF38" s="157"/>
      <c r="AG38" s="157"/>
      <c r="AH38" s="157"/>
    </row>
    <row r="39" spans="1:34" ht="9.75">
      <c r="A39" s="148"/>
      <c r="B39" s="158"/>
      <c r="C39" s="150"/>
      <c r="D39" s="151"/>
      <c r="E39" s="152"/>
      <c r="F39" s="153"/>
      <c r="G39" s="154"/>
      <c r="H39" s="154"/>
      <c r="I39" s="154"/>
      <c r="J39" s="154"/>
      <c r="K39" s="155"/>
      <c r="L39" s="155"/>
      <c r="M39" s="152"/>
      <c r="N39" s="152"/>
      <c r="O39" s="153"/>
      <c r="P39" s="153"/>
      <c r="Q39" s="152"/>
      <c r="R39" s="152"/>
      <c r="S39" s="152"/>
      <c r="T39" s="156"/>
      <c r="U39" s="156"/>
      <c r="V39" s="156"/>
      <c r="W39" s="152"/>
      <c r="X39" s="153"/>
      <c r="Y39" s="153"/>
      <c r="Z39" s="153"/>
      <c r="AA39" s="150"/>
      <c r="AB39" s="153"/>
      <c r="AC39" s="157"/>
      <c r="AD39" s="157"/>
      <c r="AE39" s="157"/>
      <c r="AF39" s="157"/>
      <c r="AG39" s="157"/>
      <c r="AH39" s="157"/>
    </row>
    <row r="40" spans="1:34" ht="9.75">
      <c r="A40" s="148"/>
      <c r="B40" s="150" t="s">
        <v>219</v>
      </c>
      <c r="C40" s="150"/>
      <c r="D40" s="151"/>
      <c r="E40" s="152"/>
      <c r="F40" s="153"/>
      <c r="G40" s="154"/>
      <c r="H40" s="154"/>
      <c r="I40" s="154"/>
      <c r="J40" s="154"/>
      <c r="K40" s="155"/>
      <c r="L40" s="155"/>
      <c r="M40" s="152"/>
      <c r="N40" s="152"/>
      <c r="O40" s="153"/>
      <c r="P40" s="153"/>
      <c r="Q40" s="152"/>
      <c r="R40" s="152"/>
      <c r="S40" s="152"/>
      <c r="T40" s="156"/>
      <c r="U40" s="156"/>
      <c r="V40" s="156"/>
      <c r="W40" s="152"/>
      <c r="X40" s="153"/>
      <c r="Y40" s="153"/>
      <c r="Z40" s="153"/>
      <c r="AA40" s="150"/>
      <c r="AB40" s="153"/>
      <c r="AC40" s="157"/>
      <c r="AD40" s="157"/>
      <c r="AE40" s="157"/>
      <c r="AF40" s="157"/>
      <c r="AG40" s="157"/>
      <c r="AH40" s="157"/>
    </row>
    <row r="41" spans="1:37" ht="20.25">
      <c r="A41" s="148">
        <v>19</v>
      </c>
      <c r="B41" s="158" t="s">
        <v>190</v>
      </c>
      <c r="C41" s="150" t="s">
        <v>220</v>
      </c>
      <c r="D41" s="151" t="s">
        <v>221</v>
      </c>
      <c r="E41" s="152">
        <v>1</v>
      </c>
      <c r="F41" s="153" t="s">
        <v>222</v>
      </c>
      <c r="G41" s="154">
        <v>47.86</v>
      </c>
      <c r="H41" s="154">
        <f>ROUND(E41*G41,2)</f>
        <v>47.86</v>
      </c>
      <c r="I41" s="154"/>
      <c r="J41" s="154">
        <f aca="true" t="shared" si="4" ref="J41:J73">ROUND(E41*G41,2)</f>
        <v>47.86</v>
      </c>
      <c r="K41" s="155"/>
      <c r="L41" s="155">
        <f aca="true" t="shared" si="5" ref="L41:L73">E41*K41</f>
        <v>0</v>
      </c>
      <c r="M41" s="152"/>
      <c r="N41" s="152">
        <f aca="true" t="shared" si="6" ref="N41:N73">E41*M41</f>
        <v>0</v>
      </c>
      <c r="O41" s="153">
        <v>20</v>
      </c>
      <c r="P41" s="153" t="s">
        <v>223</v>
      </c>
      <c r="Q41" s="152"/>
      <c r="R41" s="152"/>
      <c r="S41" s="152"/>
      <c r="T41" s="156"/>
      <c r="U41" s="156"/>
      <c r="V41" s="156" t="s">
        <v>107</v>
      </c>
      <c r="W41" s="152"/>
      <c r="X41" s="150" t="s">
        <v>220</v>
      </c>
      <c r="Y41" s="150" t="s">
        <v>220</v>
      </c>
      <c r="Z41" s="153" t="s">
        <v>143</v>
      </c>
      <c r="AA41" s="150"/>
      <c r="AB41" s="153">
        <v>1</v>
      </c>
      <c r="AC41" s="157"/>
      <c r="AD41" s="157"/>
      <c r="AE41" s="157"/>
      <c r="AF41" s="157"/>
      <c r="AG41" s="157"/>
      <c r="AH41" s="157"/>
      <c r="AJ41" s="78" t="s">
        <v>144</v>
      </c>
      <c r="AK41" s="78" t="s">
        <v>145</v>
      </c>
    </row>
    <row r="42" spans="1:37" ht="9.75">
      <c r="A42" s="148">
        <v>20</v>
      </c>
      <c r="B42" s="159" t="s">
        <v>180</v>
      </c>
      <c r="C42" s="149" t="s">
        <v>224</v>
      </c>
      <c r="D42" s="151" t="s">
        <v>225</v>
      </c>
      <c r="E42" s="152">
        <v>1</v>
      </c>
      <c r="F42" s="153" t="s">
        <v>226</v>
      </c>
      <c r="G42" s="154">
        <v>78.95</v>
      </c>
      <c r="H42" s="154"/>
      <c r="I42" s="154">
        <f>ROUND(E42*G42,2)</f>
        <v>78.95</v>
      </c>
      <c r="J42" s="154">
        <f t="shared" si="4"/>
        <v>78.95</v>
      </c>
      <c r="K42" s="155">
        <v>0.00216</v>
      </c>
      <c r="L42" s="155">
        <f t="shared" si="5"/>
        <v>0.00216</v>
      </c>
      <c r="M42" s="152"/>
      <c r="N42" s="152">
        <f t="shared" si="6"/>
        <v>0</v>
      </c>
      <c r="O42" s="153">
        <v>20</v>
      </c>
      <c r="P42" s="153" t="s">
        <v>227</v>
      </c>
      <c r="Q42" s="152"/>
      <c r="R42" s="152"/>
      <c r="S42" s="152"/>
      <c r="T42" s="156"/>
      <c r="U42" s="156"/>
      <c r="V42" s="156" t="s">
        <v>99</v>
      </c>
      <c r="W42" s="152"/>
      <c r="X42" s="150" t="s">
        <v>224</v>
      </c>
      <c r="Y42" s="150" t="s">
        <v>224</v>
      </c>
      <c r="Z42" s="153" t="s">
        <v>228</v>
      </c>
      <c r="AA42" s="150" t="s">
        <v>229</v>
      </c>
      <c r="AB42" s="153">
        <v>2</v>
      </c>
      <c r="AC42" s="157"/>
      <c r="AD42" s="157"/>
      <c r="AE42" s="157"/>
      <c r="AF42" s="157"/>
      <c r="AG42" s="157"/>
      <c r="AH42" s="157"/>
      <c r="AJ42" s="78" t="s">
        <v>187</v>
      </c>
      <c r="AK42" s="78" t="s">
        <v>145</v>
      </c>
    </row>
    <row r="43" spans="1:37" ht="9.75">
      <c r="A43" s="148">
        <v>21</v>
      </c>
      <c r="B43" s="159" t="s">
        <v>180</v>
      </c>
      <c r="C43" s="149" t="s">
        <v>230</v>
      </c>
      <c r="D43" s="151" t="s">
        <v>231</v>
      </c>
      <c r="E43" s="152">
        <v>2.02</v>
      </c>
      <c r="F43" s="153" t="s">
        <v>226</v>
      </c>
      <c r="G43" s="154">
        <v>9.34</v>
      </c>
      <c r="H43" s="154"/>
      <c r="I43" s="154">
        <f>ROUND(E43*G43,2)</f>
        <v>18.87</v>
      </c>
      <c r="J43" s="154">
        <f t="shared" si="4"/>
        <v>18.87</v>
      </c>
      <c r="K43" s="155">
        <v>0.00065</v>
      </c>
      <c r="L43" s="155">
        <f t="shared" si="5"/>
        <v>0.001313</v>
      </c>
      <c r="M43" s="152"/>
      <c r="N43" s="152">
        <f t="shared" si="6"/>
        <v>0</v>
      </c>
      <c r="O43" s="153">
        <v>20</v>
      </c>
      <c r="P43" s="153" t="s">
        <v>232</v>
      </c>
      <c r="Q43" s="152"/>
      <c r="R43" s="152"/>
      <c r="S43" s="152"/>
      <c r="T43" s="156"/>
      <c r="U43" s="156"/>
      <c r="V43" s="156" t="s">
        <v>99</v>
      </c>
      <c r="W43" s="152"/>
      <c r="X43" s="150" t="s">
        <v>230</v>
      </c>
      <c r="Y43" s="150" t="s">
        <v>230</v>
      </c>
      <c r="Z43" s="153" t="s">
        <v>228</v>
      </c>
      <c r="AA43" s="150" t="s">
        <v>233</v>
      </c>
      <c r="AB43" s="153">
        <v>2</v>
      </c>
      <c r="AC43" s="157"/>
      <c r="AD43" s="157"/>
      <c r="AE43" s="157"/>
      <c r="AF43" s="157"/>
      <c r="AG43" s="157"/>
      <c r="AH43" s="157"/>
      <c r="AJ43" s="78" t="s">
        <v>187</v>
      </c>
      <c r="AK43" s="78" t="s">
        <v>145</v>
      </c>
    </row>
    <row r="44" spans="1:37" ht="20.25">
      <c r="A44" s="148">
        <v>22</v>
      </c>
      <c r="B44" s="158" t="s">
        <v>190</v>
      </c>
      <c r="C44" s="150" t="s">
        <v>234</v>
      </c>
      <c r="D44" s="151" t="s">
        <v>235</v>
      </c>
      <c r="E44" s="152">
        <v>4</v>
      </c>
      <c r="F44" s="153" t="s">
        <v>222</v>
      </c>
      <c r="G44" s="154">
        <v>22.9</v>
      </c>
      <c r="H44" s="154">
        <f>ROUND(E44*G44,2)</f>
        <v>91.6</v>
      </c>
      <c r="I44" s="154"/>
      <c r="J44" s="154">
        <f t="shared" si="4"/>
        <v>91.6</v>
      </c>
      <c r="K44" s="155"/>
      <c r="L44" s="155">
        <f t="shared" si="5"/>
        <v>0</v>
      </c>
      <c r="M44" s="152"/>
      <c r="N44" s="152">
        <f t="shared" si="6"/>
        <v>0</v>
      </c>
      <c r="O44" s="153">
        <v>20</v>
      </c>
      <c r="P44" s="153" t="s">
        <v>236</v>
      </c>
      <c r="Q44" s="152"/>
      <c r="R44" s="152"/>
      <c r="S44" s="152"/>
      <c r="T44" s="156"/>
      <c r="U44" s="156"/>
      <c r="V44" s="156" t="s">
        <v>107</v>
      </c>
      <c r="W44" s="152"/>
      <c r="X44" s="150" t="s">
        <v>234</v>
      </c>
      <c r="Y44" s="150" t="s">
        <v>234</v>
      </c>
      <c r="Z44" s="153" t="s">
        <v>143</v>
      </c>
      <c r="AA44" s="150"/>
      <c r="AB44" s="153">
        <v>1</v>
      </c>
      <c r="AC44" s="157"/>
      <c r="AD44" s="157"/>
      <c r="AE44" s="157"/>
      <c r="AF44" s="157"/>
      <c r="AG44" s="157"/>
      <c r="AH44" s="157"/>
      <c r="AJ44" s="78" t="s">
        <v>144</v>
      </c>
      <c r="AK44" s="78" t="s">
        <v>145</v>
      </c>
    </row>
    <row r="45" spans="1:37" ht="9.75">
      <c r="A45" s="148">
        <v>23</v>
      </c>
      <c r="B45" s="159" t="s">
        <v>180</v>
      </c>
      <c r="C45" s="149" t="s">
        <v>237</v>
      </c>
      <c r="D45" s="151" t="s">
        <v>238</v>
      </c>
      <c r="E45" s="152">
        <v>2</v>
      </c>
      <c r="F45" s="153" t="s">
        <v>226</v>
      </c>
      <c r="G45" s="154">
        <v>26.14</v>
      </c>
      <c r="H45" s="154"/>
      <c r="I45" s="154">
        <f>ROUND(E45*G45,2)</f>
        <v>52.28</v>
      </c>
      <c r="J45" s="154">
        <f t="shared" si="4"/>
        <v>52.28</v>
      </c>
      <c r="K45" s="155">
        <v>0.0105</v>
      </c>
      <c r="L45" s="155">
        <f t="shared" si="5"/>
        <v>0.021</v>
      </c>
      <c r="M45" s="152"/>
      <c r="N45" s="152">
        <f t="shared" si="6"/>
        <v>0</v>
      </c>
      <c r="O45" s="153">
        <v>20</v>
      </c>
      <c r="P45" s="153" t="s">
        <v>239</v>
      </c>
      <c r="Q45" s="152"/>
      <c r="R45" s="152"/>
      <c r="S45" s="152"/>
      <c r="T45" s="156"/>
      <c r="U45" s="156"/>
      <c r="V45" s="156" t="s">
        <v>99</v>
      </c>
      <c r="W45" s="152"/>
      <c r="X45" s="150" t="s">
        <v>237</v>
      </c>
      <c r="Y45" s="150" t="s">
        <v>237</v>
      </c>
      <c r="Z45" s="153" t="s">
        <v>240</v>
      </c>
      <c r="AA45" s="150" t="s">
        <v>186</v>
      </c>
      <c r="AB45" s="153">
        <v>2</v>
      </c>
      <c r="AC45" s="157"/>
      <c r="AD45" s="157"/>
      <c r="AE45" s="157"/>
      <c r="AF45" s="157"/>
      <c r="AG45" s="157"/>
      <c r="AH45" s="157"/>
      <c r="AJ45" s="78" t="s">
        <v>187</v>
      </c>
      <c r="AK45" s="78" t="s">
        <v>145</v>
      </c>
    </row>
    <row r="46" spans="1:37" ht="9.75">
      <c r="A46" s="148">
        <v>24</v>
      </c>
      <c r="B46" s="159" t="s">
        <v>180</v>
      </c>
      <c r="C46" s="149" t="s">
        <v>241</v>
      </c>
      <c r="D46" s="151" t="s">
        <v>242</v>
      </c>
      <c r="E46" s="152">
        <v>1</v>
      </c>
      <c r="F46" s="153" t="s">
        <v>226</v>
      </c>
      <c r="G46" s="154">
        <v>28.2</v>
      </c>
      <c r="H46" s="154"/>
      <c r="I46" s="154">
        <f>ROUND(E46*G46,2)</f>
        <v>28.2</v>
      </c>
      <c r="J46" s="154">
        <f t="shared" si="4"/>
        <v>28.2</v>
      </c>
      <c r="K46" s="155">
        <v>0.013</v>
      </c>
      <c r="L46" s="155">
        <f t="shared" si="5"/>
        <v>0.013</v>
      </c>
      <c r="M46" s="152"/>
      <c r="N46" s="152">
        <f t="shared" si="6"/>
        <v>0</v>
      </c>
      <c r="O46" s="153">
        <v>20</v>
      </c>
      <c r="P46" s="153" t="s">
        <v>243</v>
      </c>
      <c r="Q46" s="152"/>
      <c r="R46" s="152"/>
      <c r="S46" s="152"/>
      <c r="T46" s="156"/>
      <c r="U46" s="156"/>
      <c r="V46" s="156" t="s">
        <v>99</v>
      </c>
      <c r="W46" s="152"/>
      <c r="X46" s="150" t="s">
        <v>241</v>
      </c>
      <c r="Y46" s="150" t="s">
        <v>241</v>
      </c>
      <c r="Z46" s="153" t="s">
        <v>240</v>
      </c>
      <c r="AA46" s="150" t="s">
        <v>186</v>
      </c>
      <c r="AB46" s="153">
        <v>2</v>
      </c>
      <c r="AC46" s="157"/>
      <c r="AD46" s="157"/>
      <c r="AE46" s="157"/>
      <c r="AF46" s="157"/>
      <c r="AG46" s="157"/>
      <c r="AH46" s="157"/>
      <c r="AJ46" s="78" t="s">
        <v>187</v>
      </c>
      <c r="AK46" s="78" t="s">
        <v>145</v>
      </c>
    </row>
    <row r="47" spans="1:37" ht="9.75">
      <c r="A47" s="148">
        <v>25</v>
      </c>
      <c r="B47" s="159" t="s">
        <v>180</v>
      </c>
      <c r="C47" s="149" t="s">
        <v>244</v>
      </c>
      <c r="D47" s="151" t="s">
        <v>245</v>
      </c>
      <c r="E47" s="152">
        <v>1.01</v>
      </c>
      <c r="F47" s="153" t="s">
        <v>226</v>
      </c>
      <c r="G47" s="154">
        <v>64.56</v>
      </c>
      <c r="H47" s="154"/>
      <c r="I47" s="154">
        <f>ROUND(E47*G47,2)</f>
        <v>65.21</v>
      </c>
      <c r="J47" s="154">
        <f t="shared" si="4"/>
        <v>65.21</v>
      </c>
      <c r="K47" s="155">
        <v>0.032</v>
      </c>
      <c r="L47" s="155">
        <f t="shared" si="5"/>
        <v>0.03232</v>
      </c>
      <c r="M47" s="152"/>
      <c r="N47" s="152">
        <f t="shared" si="6"/>
        <v>0</v>
      </c>
      <c r="O47" s="153">
        <v>20</v>
      </c>
      <c r="P47" s="153" t="s">
        <v>246</v>
      </c>
      <c r="Q47" s="152"/>
      <c r="R47" s="152"/>
      <c r="S47" s="152"/>
      <c r="T47" s="156"/>
      <c r="U47" s="156"/>
      <c r="V47" s="156" t="s">
        <v>99</v>
      </c>
      <c r="W47" s="152"/>
      <c r="X47" s="150" t="s">
        <v>244</v>
      </c>
      <c r="Y47" s="150" t="s">
        <v>244</v>
      </c>
      <c r="Z47" s="153" t="s">
        <v>240</v>
      </c>
      <c r="AA47" s="150" t="s">
        <v>186</v>
      </c>
      <c r="AB47" s="153">
        <v>2</v>
      </c>
      <c r="AC47" s="157"/>
      <c r="AD47" s="157"/>
      <c r="AE47" s="157"/>
      <c r="AF47" s="157"/>
      <c r="AG47" s="157"/>
      <c r="AH47" s="157"/>
      <c r="AJ47" s="78" t="s">
        <v>187</v>
      </c>
      <c r="AK47" s="78" t="s">
        <v>145</v>
      </c>
    </row>
    <row r="48" spans="1:37" ht="20.25">
      <c r="A48" s="148">
        <v>26</v>
      </c>
      <c r="B48" s="158" t="s">
        <v>190</v>
      </c>
      <c r="C48" s="150" t="s">
        <v>247</v>
      </c>
      <c r="D48" s="151" t="s">
        <v>248</v>
      </c>
      <c r="E48" s="152">
        <v>3</v>
      </c>
      <c r="F48" s="153" t="s">
        <v>222</v>
      </c>
      <c r="G48" s="154">
        <v>34.35</v>
      </c>
      <c r="H48" s="154">
        <f>ROUND(E48*G48,2)</f>
        <v>103.05</v>
      </c>
      <c r="I48" s="154"/>
      <c r="J48" s="154">
        <f t="shared" si="4"/>
        <v>103.05</v>
      </c>
      <c r="K48" s="155"/>
      <c r="L48" s="155">
        <f t="shared" si="5"/>
        <v>0</v>
      </c>
      <c r="M48" s="152"/>
      <c r="N48" s="152">
        <f t="shared" si="6"/>
        <v>0</v>
      </c>
      <c r="O48" s="153">
        <v>20</v>
      </c>
      <c r="P48" s="153" t="s">
        <v>249</v>
      </c>
      <c r="Q48" s="152"/>
      <c r="R48" s="152"/>
      <c r="S48" s="152"/>
      <c r="T48" s="156"/>
      <c r="U48" s="156"/>
      <c r="V48" s="156" t="s">
        <v>107</v>
      </c>
      <c r="W48" s="152"/>
      <c r="X48" s="150" t="s">
        <v>247</v>
      </c>
      <c r="Y48" s="150" t="s">
        <v>247</v>
      </c>
      <c r="Z48" s="153" t="s">
        <v>143</v>
      </c>
      <c r="AA48" s="150"/>
      <c r="AB48" s="153">
        <v>1</v>
      </c>
      <c r="AC48" s="157"/>
      <c r="AD48" s="157"/>
      <c r="AE48" s="157"/>
      <c r="AF48" s="157"/>
      <c r="AG48" s="157"/>
      <c r="AH48" s="157"/>
      <c r="AJ48" s="78" t="s">
        <v>144</v>
      </c>
      <c r="AK48" s="78" t="s">
        <v>145</v>
      </c>
    </row>
    <row r="49" spans="1:37" ht="9.75">
      <c r="A49" s="148">
        <v>27</v>
      </c>
      <c r="B49" s="159" t="s">
        <v>180</v>
      </c>
      <c r="C49" s="149" t="s">
        <v>250</v>
      </c>
      <c r="D49" s="151" t="s">
        <v>251</v>
      </c>
      <c r="E49" s="152">
        <v>1.01</v>
      </c>
      <c r="F49" s="153" t="s">
        <v>226</v>
      </c>
      <c r="G49" s="154">
        <v>14.79</v>
      </c>
      <c r="H49" s="154"/>
      <c r="I49" s="154">
        <f>ROUND(E49*G49,2)</f>
        <v>14.94</v>
      </c>
      <c r="J49" s="154">
        <f t="shared" si="4"/>
        <v>14.94</v>
      </c>
      <c r="K49" s="155">
        <v>0.00086</v>
      </c>
      <c r="L49" s="155">
        <f t="shared" si="5"/>
        <v>0.0008686</v>
      </c>
      <c r="M49" s="152"/>
      <c r="N49" s="152">
        <f t="shared" si="6"/>
        <v>0</v>
      </c>
      <c r="O49" s="153">
        <v>20</v>
      </c>
      <c r="P49" s="153" t="s">
        <v>252</v>
      </c>
      <c r="Q49" s="152"/>
      <c r="R49" s="152"/>
      <c r="S49" s="152"/>
      <c r="T49" s="156"/>
      <c r="U49" s="156"/>
      <c r="V49" s="156" t="s">
        <v>99</v>
      </c>
      <c r="W49" s="152"/>
      <c r="X49" s="150" t="s">
        <v>250</v>
      </c>
      <c r="Y49" s="150" t="s">
        <v>250</v>
      </c>
      <c r="Z49" s="153" t="s">
        <v>228</v>
      </c>
      <c r="AA49" s="150" t="s">
        <v>253</v>
      </c>
      <c r="AB49" s="153">
        <v>2</v>
      </c>
      <c r="AC49" s="157"/>
      <c r="AD49" s="157"/>
      <c r="AE49" s="157"/>
      <c r="AF49" s="157"/>
      <c r="AG49" s="157"/>
      <c r="AH49" s="157"/>
      <c r="AJ49" s="78" t="s">
        <v>187</v>
      </c>
      <c r="AK49" s="78" t="s">
        <v>145</v>
      </c>
    </row>
    <row r="50" spans="1:37" ht="9.75">
      <c r="A50" s="148">
        <v>28</v>
      </c>
      <c r="B50" s="159" t="s">
        <v>180</v>
      </c>
      <c r="C50" s="149" t="s">
        <v>230</v>
      </c>
      <c r="D50" s="151" t="s">
        <v>231</v>
      </c>
      <c r="E50" s="152">
        <v>2.02</v>
      </c>
      <c r="F50" s="153" t="s">
        <v>226</v>
      </c>
      <c r="G50" s="154">
        <v>9.34</v>
      </c>
      <c r="H50" s="154"/>
      <c r="I50" s="154">
        <f>ROUND(E50*G50,2)</f>
        <v>18.87</v>
      </c>
      <c r="J50" s="154">
        <f t="shared" si="4"/>
        <v>18.87</v>
      </c>
      <c r="K50" s="155">
        <v>0.00065</v>
      </c>
      <c r="L50" s="155">
        <f t="shared" si="5"/>
        <v>0.001313</v>
      </c>
      <c r="M50" s="152"/>
      <c r="N50" s="152">
        <f t="shared" si="6"/>
        <v>0</v>
      </c>
      <c r="O50" s="153">
        <v>20</v>
      </c>
      <c r="P50" s="153" t="s">
        <v>254</v>
      </c>
      <c r="Q50" s="152"/>
      <c r="R50" s="152"/>
      <c r="S50" s="152"/>
      <c r="T50" s="156"/>
      <c r="U50" s="156"/>
      <c r="V50" s="156" t="s">
        <v>99</v>
      </c>
      <c r="W50" s="152"/>
      <c r="X50" s="150" t="s">
        <v>230</v>
      </c>
      <c r="Y50" s="150" t="s">
        <v>230</v>
      </c>
      <c r="Z50" s="153" t="s">
        <v>228</v>
      </c>
      <c r="AA50" s="150" t="s">
        <v>233</v>
      </c>
      <c r="AB50" s="153">
        <v>2</v>
      </c>
      <c r="AC50" s="157"/>
      <c r="AD50" s="157"/>
      <c r="AE50" s="157"/>
      <c r="AF50" s="157"/>
      <c r="AG50" s="157"/>
      <c r="AH50" s="157"/>
      <c r="AJ50" s="78" t="s">
        <v>187</v>
      </c>
      <c r="AK50" s="78" t="s">
        <v>145</v>
      </c>
    </row>
    <row r="51" spans="1:37" ht="9.75">
      <c r="A51" s="148">
        <v>29</v>
      </c>
      <c r="B51" s="158" t="s">
        <v>190</v>
      </c>
      <c r="C51" s="150" t="s">
        <v>255</v>
      </c>
      <c r="D51" s="151" t="s">
        <v>256</v>
      </c>
      <c r="E51" s="152">
        <v>1</v>
      </c>
      <c r="F51" s="153" t="s">
        <v>226</v>
      </c>
      <c r="G51" s="154">
        <v>127.22</v>
      </c>
      <c r="H51" s="154">
        <f>ROUND(E51*G51,2)</f>
        <v>127.22</v>
      </c>
      <c r="I51" s="154"/>
      <c r="J51" s="154">
        <f t="shared" si="4"/>
        <v>127.22</v>
      </c>
      <c r="K51" s="155"/>
      <c r="L51" s="155">
        <f t="shared" si="5"/>
        <v>0</v>
      </c>
      <c r="M51" s="152"/>
      <c r="N51" s="152">
        <f t="shared" si="6"/>
        <v>0</v>
      </c>
      <c r="O51" s="153">
        <v>20</v>
      </c>
      <c r="P51" s="153" t="s">
        <v>257</v>
      </c>
      <c r="Q51" s="152"/>
      <c r="R51" s="152"/>
      <c r="S51" s="152"/>
      <c r="T51" s="156"/>
      <c r="U51" s="156"/>
      <c r="V51" s="156" t="s">
        <v>107</v>
      </c>
      <c r="W51" s="152">
        <v>9.283</v>
      </c>
      <c r="X51" s="150" t="s">
        <v>258</v>
      </c>
      <c r="Y51" s="150" t="s">
        <v>255</v>
      </c>
      <c r="Z51" s="153" t="s">
        <v>198</v>
      </c>
      <c r="AA51" s="150"/>
      <c r="AB51" s="153">
        <v>7</v>
      </c>
      <c r="AC51" s="157"/>
      <c r="AD51" s="157"/>
      <c r="AE51" s="157"/>
      <c r="AF51" s="157"/>
      <c r="AG51" s="157"/>
      <c r="AH51" s="157"/>
      <c r="AJ51" s="78" t="s">
        <v>144</v>
      </c>
      <c r="AK51" s="78" t="s">
        <v>145</v>
      </c>
    </row>
    <row r="52" spans="1:37" ht="20.25">
      <c r="A52" s="148">
        <v>30</v>
      </c>
      <c r="B52" s="158" t="s">
        <v>190</v>
      </c>
      <c r="C52" s="150" t="s">
        <v>259</v>
      </c>
      <c r="D52" s="151" t="s">
        <v>235</v>
      </c>
      <c r="E52" s="152">
        <v>4</v>
      </c>
      <c r="F52" s="153" t="s">
        <v>222</v>
      </c>
      <c r="G52" s="154">
        <v>64.01</v>
      </c>
      <c r="H52" s="154">
        <f>ROUND(E52*G52,2)</f>
        <v>256.04</v>
      </c>
      <c r="I52" s="154"/>
      <c r="J52" s="154">
        <f t="shared" si="4"/>
        <v>256.04</v>
      </c>
      <c r="K52" s="155"/>
      <c r="L52" s="155">
        <f t="shared" si="5"/>
        <v>0</v>
      </c>
      <c r="M52" s="152"/>
      <c r="N52" s="152">
        <f t="shared" si="6"/>
        <v>0</v>
      </c>
      <c r="O52" s="153">
        <v>20</v>
      </c>
      <c r="P52" s="153" t="s">
        <v>260</v>
      </c>
      <c r="Q52" s="152"/>
      <c r="R52" s="152"/>
      <c r="S52" s="152"/>
      <c r="T52" s="156"/>
      <c r="U52" s="156"/>
      <c r="V52" s="156" t="s">
        <v>107</v>
      </c>
      <c r="W52" s="152"/>
      <c r="X52" s="150" t="s">
        <v>259</v>
      </c>
      <c r="Y52" s="150" t="s">
        <v>259</v>
      </c>
      <c r="Z52" s="153" t="s">
        <v>143</v>
      </c>
      <c r="AA52" s="150"/>
      <c r="AB52" s="153">
        <v>1</v>
      </c>
      <c r="AC52" s="157"/>
      <c r="AD52" s="157"/>
      <c r="AE52" s="157"/>
      <c r="AF52" s="157"/>
      <c r="AG52" s="157"/>
      <c r="AH52" s="157"/>
      <c r="AJ52" s="78" t="s">
        <v>144</v>
      </c>
      <c r="AK52" s="78" t="s">
        <v>145</v>
      </c>
    </row>
    <row r="53" spans="1:37" ht="9.75">
      <c r="A53" s="148">
        <v>31</v>
      </c>
      <c r="B53" s="159" t="s">
        <v>180</v>
      </c>
      <c r="C53" s="149" t="s">
        <v>261</v>
      </c>
      <c r="D53" s="151" t="s">
        <v>262</v>
      </c>
      <c r="E53" s="152">
        <v>2.02</v>
      </c>
      <c r="F53" s="153" t="s">
        <v>226</v>
      </c>
      <c r="G53" s="154">
        <v>86.23</v>
      </c>
      <c r="H53" s="154"/>
      <c r="I53" s="154">
        <f>ROUND(E53*G53,2)</f>
        <v>174.18</v>
      </c>
      <c r="J53" s="154">
        <f t="shared" si="4"/>
        <v>174.18</v>
      </c>
      <c r="K53" s="155">
        <v>0.0015</v>
      </c>
      <c r="L53" s="155">
        <f t="shared" si="5"/>
        <v>0.00303</v>
      </c>
      <c r="M53" s="152"/>
      <c r="N53" s="152">
        <f t="shared" si="6"/>
        <v>0</v>
      </c>
      <c r="O53" s="153">
        <v>20</v>
      </c>
      <c r="P53" s="153" t="s">
        <v>263</v>
      </c>
      <c r="Q53" s="152"/>
      <c r="R53" s="152"/>
      <c r="S53" s="152"/>
      <c r="T53" s="156"/>
      <c r="U53" s="156"/>
      <c r="V53" s="156" t="s">
        <v>99</v>
      </c>
      <c r="W53" s="152"/>
      <c r="X53" s="150" t="s">
        <v>261</v>
      </c>
      <c r="Y53" s="150" t="s">
        <v>261</v>
      </c>
      <c r="Z53" s="153" t="s">
        <v>228</v>
      </c>
      <c r="AA53" s="150" t="s">
        <v>264</v>
      </c>
      <c r="AB53" s="153">
        <v>2</v>
      </c>
      <c r="AC53" s="157"/>
      <c r="AD53" s="157"/>
      <c r="AE53" s="157"/>
      <c r="AF53" s="157"/>
      <c r="AG53" s="157"/>
      <c r="AH53" s="157"/>
      <c r="AJ53" s="78" t="s">
        <v>187</v>
      </c>
      <c r="AK53" s="78" t="s">
        <v>145</v>
      </c>
    </row>
    <row r="54" spans="1:37" ht="9.75">
      <c r="A54" s="148">
        <v>32</v>
      </c>
      <c r="B54" s="159" t="s">
        <v>180</v>
      </c>
      <c r="C54" s="149" t="s">
        <v>265</v>
      </c>
      <c r="D54" s="151" t="s">
        <v>266</v>
      </c>
      <c r="E54" s="152">
        <v>1.01</v>
      </c>
      <c r="F54" s="153" t="s">
        <v>226</v>
      </c>
      <c r="G54" s="154">
        <v>86.23</v>
      </c>
      <c r="H54" s="154"/>
      <c r="I54" s="154">
        <f>ROUND(E54*G54,2)</f>
        <v>87.09</v>
      </c>
      <c r="J54" s="154">
        <f t="shared" si="4"/>
        <v>87.09</v>
      </c>
      <c r="K54" s="155">
        <v>0.0015</v>
      </c>
      <c r="L54" s="155">
        <f t="shared" si="5"/>
        <v>0.001515</v>
      </c>
      <c r="M54" s="152"/>
      <c r="N54" s="152">
        <f t="shared" si="6"/>
        <v>0</v>
      </c>
      <c r="O54" s="153">
        <v>20</v>
      </c>
      <c r="P54" s="153" t="s">
        <v>267</v>
      </c>
      <c r="Q54" s="152"/>
      <c r="R54" s="152"/>
      <c r="S54" s="152"/>
      <c r="T54" s="156"/>
      <c r="U54" s="156"/>
      <c r="V54" s="156" t="s">
        <v>99</v>
      </c>
      <c r="W54" s="152"/>
      <c r="X54" s="150" t="s">
        <v>265</v>
      </c>
      <c r="Y54" s="150" t="s">
        <v>265</v>
      </c>
      <c r="Z54" s="153" t="s">
        <v>228</v>
      </c>
      <c r="AA54" s="150" t="s">
        <v>268</v>
      </c>
      <c r="AB54" s="153">
        <v>2</v>
      </c>
      <c r="AC54" s="157"/>
      <c r="AD54" s="157"/>
      <c r="AE54" s="157"/>
      <c r="AF54" s="157"/>
      <c r="AG54" s="157"/>
      <c r="AH54" s="157"/>
      <c r="AJ54" s="78" t="s">
        <v>187</v>
      </c>
      <c r="AK54" s="78" t="s">
        <v>145</v>
      </c>
    </row>
    <row r="55" spans="1:37" ht="9.75">
      <c r="A55" s="148">
        <v>33</v>
      </c>
      <c r="B55" s="159" t="s">
        <v>180</v>
      </c>
      <c r="C55" s="149" t="s">
        <v>269</v>
      </c>
      <c r="D55" s="151" t="s">
        <v>270</v>
      </c>
      <c r="E55" s="152">
        <v>1.01</v>
      </c>
      <c r="F55" s="153" t="s">
        <v>226</v>
      </c>
      <c r="G55" s="154">
        <v>89.8</v>
      </c>
      <c r="H55" s="154"/>
      <c r="I55" s="154">
        <f>ROUND(E55*G55,2)</f>
        <v>90.7</v>
      </c>
      <c r="J55" s="154">
        <f t="shared" si="4"/>
        <v>90.7</v>
      </c>
      <c r="K55" s="155">
        <v>0.0021</v>
      </c>
      <c r="L55" s="155">
        <f t="shared" si="5"/>
        <v>0.002121</v>
      </c>
      <c r="M55" s="152"/>
      <c r="N55" s="152">
        <f t="shared" si="6"/>
        <v>0</v>
      </c>
      <c r="O55" s="153">
        <v>20</v>
      </c>
      <c r="P55" s="153" t="s">
        <v>271</v>
      </c>
      <c r="Q55" s="152"/>
      <c r="R55" s="152"/>
      <c r="S55" s="152"/>
      <c r="T55" s="156"/>
      <c r="U55" s="156"/>
      <c r="V55" s="156" t="s">
        <v>99</v>
      </c>
      <c r="W55" s="152"/>
      <c r="X55" s="150" t="s">
        <v>269</v>
      </c>
      <c r="Y55" s="150" t="s">
        <v>269</v>
      </c>
      <c r="Z55" s="153" t="s">
        <v>228</v>
      </c>
      <c r="AA55" s="150" t="s">
        <v>272</v>
      </c>
      <c r="AB55" s="153">
        <v>2</v>
      </c>
      <c r="AC55" s="157"/>
      <c r="AD55" s="157"/>
      <c r="AE55" s="157"/>
      <c r="AF55" s="157"/>
      <c r="AG55" s="157"/>
      <c r="AH55" s="157"/>
      <c r="AJ55" s="78" t="s">
        <v>187</v>
      </c>
      <c r="AK55" s="78" t="s">
        <v>145</v>
      </c>
    </row>
    <row r="56" spans="1:37" ht="20.25">
      <c r="A56" s="148">
        <v>34</v>
      </c>
      <c r="B56" s="158" t="s">
        <v>190</v>
      </c>
      <c r="C56" s="150" t="s">
        <v>273</v>
      </c>
      <c r="D56" s="151" t="s">
        <v>274</v>
      </c>
      <c r="E56" s="152">
        <v>191</v>
      </c>
      <c r="F56" s="153" t="s">
        <v>160</v>
      </c>
      <c r="G56" s="154">
        <v>1.83</v>
      </c>
      <c r="H56" s="154">
        <f>ROUND(E56*G56,2)</f>
        <v>349.53</v>
      </c>
      <c r="I56" s="154"/>
      <c r="J56" s="154">
        <f t="shared" si="4"/>
        <v>349.53</v>
      </c>
      <c r="K56" s="155"/>
      <c r="L56" s="155">
        <f t="shared" si="5"/>
        <v>0</v>
      </c>
      <c r="M56" s="152"/>
      <c r="N56" s="152">
        <f t="shared" si="6"/>
        <v>0</v>
      </c>
      <c r="O56" s="153">
        <v>20</v>
      </c>
      <c r="P56" s="153" t="s">
        <v>275</v>
      </c>
      <c r="Q56" s="152"/>
      <c r="R56" s="152"/>
      <c r="S56" s="152"/>
      <c r="T56" s="156"/>
      <c r="U56" s="156"/>
      <c r="V56" s="156" t="s">
        <v>107</v>
      </c>
      <c r="W56" s="152"/>
      <c r="X56" s="150" t="s">
        <v>273</v>
      </c>
      <c r="Y56" s="150" t="s">
        <v>273</v>
      </c>
      <c r="Z56" s="153" t="s">
        <v>143</v>
      </c>
      <c r="AA56" s="150"/>
      <c r="AB56" s="153">
        <v>1</v>
      </c>
      <c r="AC56" s="157"/>
      <c r="AD56" s="157"/>
      <c r="AE56" s="157"/>
      <c r="AF56" s="157"/>
      <c r="AG56" s="157"/>
      <c r="AH56" s="157"/>
      <c r="AJ56" s="78" t="s">
        <v>144</v>
      </c>
      <c r="AK56" s="78" t="s">
        <v>145</v>
      </c>
    </row>
    <row r="57" spans="1:37" ht="9.75">
      <c r="A57" s="148">
        <v>35</v>
      </c>
      <c r="B57" s="159" t="s">
        <v>180</v>
      </c>
      <c r="C57" s="149" t="s">
        <v>276</v>
      </c>
      <c r="D57" s="151" t="s">
        <v>277</v>
      </c>
      <c r="E57" s="152">
        <v>191</v>
      </c>
      <c r="F57" s="153" t="s">
        <v>160</v>
      </c>
      <c r="G57" s="154">
        <v>22.47</v>
      </c>
      <c r="H57" s="154"/>
      <c r="I57" s="154">
        <f>ROUND(E57*G57,2)</f>
        <v>4291.77</v>
      </c>
      <c r="J57" s="154">
        <f t="shared" si="4"/>
        <v>4291.77</v>
      </c>
      <c r="K57" s="155"/>
      <c r="L57" s="155">
        <f t="shared" si="5"/>
        <v>0</v>
      </c>
      <c r="M57" s="152"/>
      <c r="N57" s="152">
        <f t="shared" si="6"/>
        <v>0</v>
      </c>
      <c r="O57" s="153">
        <v>20</v>
      </c>
      <c r="P57" s="153" t="s">
        <v>278</v>
      </c>
      <c r="Q57" s="152"/>
      <c r="R57" s="152"/>
      <c r="S57" s="152"/>
      <c r="T57" s="156"/>
      <c r="U57" s="156"/>
      <c r="V57" s="156" t="s">
        <v>99</v>
      </c>
      <c r="W57" s="152"/>
      <c r="X57" s="150" t="s">
        <v>276</v>
      </c>
      <c r="Y57" s="150" t="s">
        <v>276</v>
      </c>
      <c r="Z57" s="153" t="s">
        <v>228</v>
      </c>
      <c r="AA57" s="150" t="s">
        <v>279</v>
      </c>
      <c r="AB57" s="153">
        <v>2</v>
      </c>
      <c r="AC57" s="157"/>
      <c r="AD57" s="157"/>
      <c r="AE57" s="157"/>
      <c r="AF57" s="157"/>
      <c r="AG57" s="157"/>
      <c r="AH57" s="157"/>
      <c r="AJ57" s="78" t="s">
        <v>187</v>
      </c>
      <c r="AK57" s="78" t="s">
        <v>145</v>
      </c>
    </row>
    <row r="58" spans="1:37" ht="9.75">
      <c r="A58" s="148">
        <v>36</v>
      </c>
      <c r="B58" s="158" t="s">
        <v>190</v>
      </c>
      <c r="C58" s="150" t="s">
        <v>280</v>
      </c>
      <c r="D58" s="151" t="s">
        <v>281</v>
      </c>
      <c r="E58" s="152">
        <v>17</v>
      </c>
      <c r="F58" s="153" t="s">
        <v>160</v>
      </c>
      <c r="G58" s="154">
        <v>1.95</v>
      </c>
      <c r="H58" s="154">
        <f>ROUND(E58*G58,2)</f>
        <v>33.15</v>
      </c>
      <c r="I58" s="154"/>
      <c r="J58" s="154">
        <f t="shared" si="4"/>
        <v>33.15</v>
      </c>
      <c r="K58" s="155"/>
      <c r="L58" s="155">
        <f t="shared" si="5"/>
        <v>0</v>
      </c>
      <c r="M58" s="152"/>
      <c r="N58" s="152">
        <f t="shared" si="6"/>
        <v>0</v>
      </c>
      <c r="O58" s="153">
        <v>20</v>
      </c>
      <c r="P58" s="153" t="s">
        <v>282</v>
      </c>
      <c r="Q58" s="152"/>
      <c r="R58" s="152"/>
      <c r="S58" s="152"/>
      <c r="T58" s="156"/>
      <c r="U58" s="156"/>
      <c r="V58" s="156" t="s">
        <v>107</v>
      </c>
      <c r="W58" s="152"/>
      <c r="X58" s="150" t="s">
        <v>280</v>
      </c>
      <c r="Y58" s="150" t="s">
        <v>280</v>
      </c>
      <c r="Z58" s="153" t="s">
        <v>143</v>
      </c>
      <c r="AA58" s="150"/>
      <c r="AB58" s="153">
        <v>1</v>
      </c>
      <c r="AC58" s="157"/>
      <c r="AD58" s="157"/>
      <c r="AE58" s="157"/>
      <c r="AF58" s="157"/>
      <c r="AG58" s="157"/>
      <c r="AH58" s="157"/>
      <c r="AJ58" s="78" t="s">
        <v>144</v>
      </c>
      <c r="AK58" s="78" t="s">
        <v>145</v>
      </c>
    </row>
    <row r="59" spans="1:37" ht="20.25">
      <c r="A59" s="148">
        <v>37</v>
      </c>
      <c r="B59" s="158" t="s">
        <v>190</v>
      </c>
      <c r="C59" s="150" t="s">
        <v>283</v>
      </c>
      <c r="D59" s="151" t="s">
        <v>284</v>
      </c>
      <c r="E59" s="152">
        <v>2</v>
      </c>
      <c r="F59" s="153" t="s">
        <v>222</v>
      </c>
      <c r="G59" s="154">
        <v>26.78</v>
      </c>
      <c r="H59" s="154">
        <f>ROUND(E59*G59,2)</f>
        <v>53.56</v>
      </c>
      <c r="I59" s="154"/>
      <c r="J59" s="154">
        <f t="shared" si="4"/>
        <v>53.56</v>
      </c>
      <c r="K59" s="155"/>
      <c r="L59" s="155">
        <f t="shared" si="5"/>
        <v>0</v>
      </c>
      <c r="M59" s="152"/>
      <c r="N59" s="152">
        <f t="shared" si="6"/>
        <v>0</v>
      </c>
      <c r="O59" s="153">
        <v>20</v>
      </c>
      <c r="P59" s="153" t="s">
        <v>285</v>
      </c>
      <c r="Q59" s="152"/>
      <c r="R59" s="152"/>
      <c r="S59" s="152"/>
      <c r="T59" s="156"/>
      <c r="U59" s="156"/>
      <c r="V59" s="156" t="s">
        <v>107</v>
      </c>
      <c r="W59" s="152"/>
      <c r="X59" s="150" t="s">
        <v>283</v>
      </c>
      <c r="Y59" s="150" t="s">
        <v>283</v>
      </c>
      <c r="Z59" s="153" t="s">
        <v>143</v>
      </c>
      <c r="AA59" s="150"/>
      <c r="AB59" s="153">
        <v>1</v>
      </c>
      <c r="AC59" s="157"/>
      <c r="AD59" s="157"/>
      <c r="AE59" s="157"/>
      <c r="AF59" s="157"/>
      <c r="AG59" s="157"/>
      <c r="AH59" s="157"/>
      <c r="AJ59" s="78" t="s">
        <v>144</v>
      </c>
      <c r="AK59" s="78" t="s">
        <v>145</v>
      </c>
    </row>
    <row r="60" spans="1:37" ht="9.75">
      <c r="A60" s="148">
        <v>38</v>
      </c>
      <c r="B60" s="159" t="s">
        <v>180</v>
      </c>
      <c r="C60" s="149" t="s">
        <v>286</v>
      </c>
      <c r="D60" s="151" t="s">
        <v>287</v>
      </c>
      <c r="E60" s="152">
        <v>2</v>
      </c>
      <c r="F60" s="153" t="s">
        <v>226</v>
      </c>
      <c r="G60" s="154">
        <v>256.39</v>
      </c>
      <c r="H60" s="154"/>
      <c r="I60" s="154">
        <f>ROUND(E60*G60,2)</f>
        <v>512.78</v>
      </c>
      <c r="J60" s="154">
        <f t="shared" si="4"/>
        <v>512.78</v>
      </c>
      <c r="K60" s="155">
        <v>0.043</v>
      </c>
      <c r="L60" s="155">
        <f t="shared" si="5"/>
        <v>0.086</v>
      </c>
      <c r="M60" s="152"/>
      <c r="N60" s="152">
        <f t="shared" si="6"/>
        <v>0</v>
      </c>
      <c r="O60" s="153">
        <v>20</v>
      </c>
      <c r="P60" s="153" t="s">
        <v>288</v>
      </c>
      <c r="Q60" s="152"/>
      <c r="R60" s="152"/>
      <c r="S60" s="152"/>
      <c r="T60" s="156"/>
      <c r="U60" s="156"/>
      <c r="V60" s="156" t="s">
        <v>99</v>
      </c>
      <c r="W60" s="152"/>
      <c r="X60" s="150" t="s">
        <v>286</v>
      </c>
      <c r="Y60" s="150" t="s">
        <v>286</v>
      </c>
      <c r="Z60" s="153" t="s">
        <v>289</v>
      </c>
      <c r="AA60" s="150" t="s">
        <v>186</v>
      </c>
      <c r="AB60" s="153">
        <v>2</v>
      </c>
      <c r="AC60" s="157"/>
      <c r="AD60" s="157"/>
      <c r="AE60" s="157"/>
      <c r="AF60" s="157"/>
      <c r="AG60" s="157"/>
      <c r="AH60" s="157"/>
      <c r="AJ60" s="78" t="s">
        <v>187</v>
      </c>
      <c r="AK60" s="78" t="s">
        <v>145</v>
      </c>
    </row>
    <row r="61" spans="1:37" ht="20.25">
      <c r="A61" s="148">
        <v>39</v>
      </c>
      <c r="B61" s="158" t="s">
        <v>190</v>
      </c>
      <c r="C61" s="150" t="s">
        <v>290</v>
      </c>
      <c r="D61" s="151" t="s">
        <v>291</v>
      </c>
      <c r="E61" s="152">
        <v>1</v>
      </c>
      <c r="F61" s="153" t="s">
        <v>222</v>
      </c>
      <c r="G61" s="154">
        <v>30.28</v>
      </c>
      <c r="H61" s="154">
        <f>ROUND(E61*G61,2)</f>
        <v>30.28</v>
      </c>
      <c r="I61" s="154"/>
      <c r="J61" s="154">
        <f t="shared" si="4"/>
        <v>30.28</v>
      </c>
      <c r="K61" s="155"/>
      <c r="L61" s="155">
        <f t="shared" si="5"/>
        <v>0</v>
      </c>
      <c r="M61" s="152"/>
      <c r="N61" s="152">
        <f t="shared" si="6"/>
        <v>0</v>
      </c>
      <c r="O61" s="153">
        <v>20</v>
      </c>
      <c r="P61" s="153" t="s">
        <v>292</v>
      </c>
      <c r="Q61" s="152"/>
      <c r="R61" s="152"/>
      <c r="S61" s="152"/>
      <c r="T61" s="156"/>
      <c r="U61" s="156"/>
      <c r="V61" s="156" t="s">
        <v>107</v>
      </c>
      <c r="W61" s="152"/>
      <c r="X61" s="150" t="s">
        <v>290</v>
      </c>
      <c r="Y61" s="150" t="s">
        <v>290</v>
      </c>
      <c r="Z61" s="153" t="s">
        <v>143</v>
      </c>
      <c r="AA61" s="150"/>
      <c r="AB61" s="153">
        <v>1</v>
      </c>
      <c r="AC61" s="157"/>
      <c r="AD61" s="157"/>
      <c r="AE61" s="157"/>
      <c r="AF61" s="157"/>
      <c r="AG61" s="157"/>
      <c r="AH61" s="157"/>
      <c r="AJ61" s="78" t="s">
        <v>144</v>
      </c>
      <c r="AK61" s="78" t="s">
        <v>145</v>
      </c>
    </row>
    <row r="62" spans="1:37" ht="9.75">
      <c r="A62" s="148">
        <v>40</v>
      </c>
      <c r="B62" s="159" t="s">
        <v>180</v>
      </c>
      <c r="C62" s="149" t="s">
        <v>293</v>
      </c>
      <c r="D62" s="151" t="s">
        <v>294</v>
      </c>
      <c r="E62" s="152">
        <v>1</v>
      </c>
      <c r="F62" s="153" t="s">
        <v>226</v>
      </c>
      <c r="G62" s="154">
        <v>505.52</v>
      </c>
      <c r="H62" s="154"/>
      <c r="I62" s="154">
        <f>ROUND(E62*G62,2)</f>
        <v>505.52</v>
      </c>
      <c r="J62" s="154">
        <f t="shared" si="4"/>
        <v>505.52</v>
      </c>
      <c r="K62" s="155">
        <v>0.063</v>
      </c>
      <c r="L62" s="155">
        <f t="shared" si="5"/>
        <v>0.063</v>
      </c>
      <c r="M62" s="152"/>
      <c r="N62" s="152">
        <f t="shared" si="6"/>
        <v>0</v>
      </c>
      <c r="O62" s="153">
        <v>20</v>
      </c>
      <c r="P62" s="153" t="s">
        <v>295</v>
      </c>
      <c r="Q62" s="152"/>
      <c r="R62" s="152"/>
      <c r="S62" s="152"/>
      <c r="T62" s="156"/>
      <c r="U62" s="156"/>
      <c r="V62" s="156" t="s">
        <v>99</v>
      </c>
      <c r="W62" s="152"/>
      <c r="X62" s="150" t="s">
        <v>296</v>
      </c>
      <c r="Y62" s="150" t="s">
        <v>293</v>
      </c>
      <c r="Z62" s="153" t="s">
        <v>289</v>
      </c>
      <c r="AA62" s="150" t="s">
        <v>186</v>
      </c>
      <c r="AB62" s="153">
        <v>8</v>
      </c>
      <c r="AC62" s="157"/>
      <c r="AD62" s="157"/>
      <c r="AE62" s="157"/>
      <c r="AF62" s="157"/>
      <c r="AG62" s="157"/>
      <c r="AH62" s="157"/>
      <c r="AJ62" s="78" t="s">
        <v>187</v>
      </c>
      <c r="AK62" s="78" t="s">
        <v>145</v>
      </c>
    </row>
    <row r="63" spans="1:37" ht="20.25">
      <c r="A63" s="148">
        <v>41</v>
      </c>
      <c r="B63" s="158" t="s">
        <v>190</v>
      </c>
      <c r="C63" s="150" t="s">
        <v>297</v>
      </c>
      <c r="D63" s="151" t="s">
        <v>298</v>
      </c>
      <c r="E63" s="152">
        <v>191</v>
      </c>
      <c r="F63" s="153" t="s">
        <v>160</v>
      </c>
      <c r="G63" s="154">
        <v>0.8</v>
      </c>
      <c r="H63" s="154">
        <f>ROUND(E63*G63,2)</f>
        <v>152.8</v>
      </c>
      <c r="I63" s="154"/>
      <c r="J63" s="154">
        <f t="shared" si="4"/>
        <v>152.8</v>
      </c>
      <c r="K63" s="155"/>
      <c r="L63" s="155">
        <f t="shared" si="5"/>
        <v>0</v>
      </c>
      <c r="M63" s="152"/>
      <c r="N63" s="152">
        <f t="shared" si="6"/>
        <v>0</v>
      </c>
      <c r="O63" s="153">
        <v>20</v>
      </c>
      <c r="P63" s="153" t="s">
        <v>299</v>
      </c>
      <c r="Q63" s="152"/>
      <c r="R63" s="152"/>
      <c r="S63" s="152"/>
      <c r="T63" s="156"/>
      <c r="U63" s="156"/>
      <c r="V63" s="156" t="s">
        <v>107</v>
      </c>
      <c r="W63" s="152"/>
      <c r="X63" s="150" t="s">
        <v>297</v>
      </c>
      <c r="Y63" s="150" t="s">
        <v>297</v>
      </c>
      <c r="Z63" s="153" t="s">
        <v>143</v>
      </c>
      <c r="AA63" s="150"/>
      <c r="AB63" s="153">
        <v>1</v>
      </c>
      <c r="AC63" s="157"/>
      <c r="AD63" s="157"/>
      <c r="AE63" s="157"/>
      <c r="AF63" s="157"/>
      <c r="AG63" s="157"/>
      <c r="AH63" s="157"/>
      <c r="AJ63" s="78" t="s">
        <v>144</v>
      </c>
      <c r="AK63" s="78" t="s">
        <v>145</v>
      </c>
    </row>
    <row r="64" spans="1:37" ht="9.75">
      <c r="A64" s="148">
        <v>42</v>
      </c>
      <c r="B64" s="158" t="s">
        <v>190</v>
      </c>
      <c r="C64" s="150" t="s">
        <v>300</v>
      </c>
      <c r="D64" s="151" t="s">
        <v>301</v>
      </c>
      <c r="E64" s="152">
        <v>191</v>
      </c>
      <c r="F64" s="153" t="s">
        <v>160</v>
      </c>
      <c r="G64" s="154">
        <v>5.31</v>
      </c>
      <c r="H64" s="154">
        <f>ROUND(E64*G64,2)</f>
        <v>1014.21</v>
      </c>
      <c r="I64" s="154"/>
      <c r="J64" s="154">
        <f t="shared" si="4"/>
        <v>1014.21</v>
      </c>
      <c r="K64" s="155"/>
      <c r="L64" s="155">
        <f t="shared" si="5"/>
        <v>0</v>
      </c>
      <c r="M64" s="152"/>
      <c r="N64" s="152">
        <f t="shared" si="6"/>
        <v>0</v>
      </c>
      <c r="O64" s="153">
        <v>20</v>
      </c>
      <c r="P64" s="153" t="s">
        <v>302</v>
      </c>
      <c r="Q64" s="152"/>
      <c r="R64" s="152"/>
      <c r="S64" s="152"/>
      <c r="T64" s="156"/>
      <c r="U64" s="156"/>
      <c r="V64" s="156" t="s">
        <v>107</v>
      </c>
      <c r="W64" s="152"/>
      <c r="X64" s="150" t="s">
        <v>300</v>
      </c>
      <c r="Y64" s="150" t="s">
        <v>300</v>
      </c>
      <c r="Z64" s="153" t="s">
        <v>143</v>
      </c>
      <c r="AA64" s="150"/>
      <c r="AB64" s="153">
        <v>1</v>
      </c>
      <c r="AC64" s="157"/>
      <c r="AD64" s="157"/>
      <c r="AE64" s="157"/>
      <c r="AF64" s="157"/>
      <c r="AG64" s="157"/>
      <c r="AH64" s="157"/>
      <c r="AJ64" s="78" t="s">
        <v>144</v>
      </c>
      <c r="AK64" s="78" t="s">
        <v>145</v>
      </c>
    </row>
    <row r="65" spans="1:37" ht="20.25">
      <c r="A65" s="148">
        <v>43</v>
      </c>
      <c r="B65" s="158" t="s">
        <v>190</v>
      </c>
      <c r="C65" s="150" t="s">
        <v>303</v>
      </c>
      <c r="D65" s="151" t="s">
        <v>304</v>
      </c>
      <c r="E65" s="152">
        <v>2</v>
      </c>
      <c r="F65" s="153" t="s">
        <v>222</v>
      </c>
      <c r="G65" s="154">
        <v>302.53</v>
      </c>
      <c r="H65" s="154">
        <f>ROUND(E65*G65,2)</f>
        <v>605.06</v>
      </c>
      <c r="I65" s="154"/>
      <c r="J65" s="154">
        <f t="shared" si="4"/>
        <v>605.06</v>
      </c>
      <c r="K65" s="155"/>
      <c r="L65" s="155">
        <f t="shared" si="5"/>
        <v>0</v>
      </c>
      <c r="M65" s="152"/>
      <c r="N65" s="152">
        <f t="shared" si="6"/>
        <v>0</v>
      </c>
      <c r="O65" s="153">
        <v>20</v>
      </c>
      <c r="P65" s="153" t="s">
        <v>305</v>
      </c>
      <c r="Q65" s="152"/>
      <c r="R65" s="152"/>
      <c r="S65" s="152"/>
      <c r="T65" s="156"/>
      <c r="U65" s="156"/>
      <c r="V65" s="156" t="s">
        <v>107</v>
      </c>
      <c r="W65" s="152"/>
      <c r="X65" s="150" t="s">
        <v>303</v>
      </c>
      <c r="Y65" s="150" t="s">
        <v>303</v>
      </c>
      <c r="Z65" s="153" t="s">
        <v>143</v>
      </c>
      <c r="AA65" s="150"/>
      <c r="AB65" s="153">
        <v>1</v>
      </c>
      <c r="AC65" s="157"/>
      <c r="AD65" s="157"/>
      <c r="AE65" s="157"/>
      <c r="AF65" s="157"/>
      <c r="AG65" s="157"/>
      <c r="AH65" s="157"/>
      <c r="AJ65" s="78" t="s">
        <v>144</v>
      </c>
      <c r="AK65" s="78" t="s">
        <v>145</v>
      </c>
    </row>
    <row r="66" spans="1:37" ht="9.75">
      <c r="A66" s="148">
        <v>44</v>
      </c>
      <c r="B66" s="158" t="s">
        <v>190</v>
      </c>
      <c r="C66" s="150" t="s">
        <v>306</v>
      </c>
      <c r="D66" s="151" t="s">
        <v>307</v>
      </c>
      <c r="E66" s="152">
        <v>2</v>
      </c>
      <c r="F66" s="153" t="s">
        <v>222</v>
      </c>
      <c r="G66" s="154">
        <v>21.81</v>
      </c>
      <c r="H66" s="154">
        <f>ROUND(E66*G66,2)</f>
        <v>43.62</v>
      </c>
      <c r="I66" s="154"/>
      <c r="J66" s="154">
        <f t="shared" si="4"/>
        <v>43.62</v>
      </c>
      <c r="K66" s="155"/>
      <c r="L66" s="155">
        <f t="shared" si="5"/>
        <v>0</v>
      </c>
      <c r="M66" s="152"/>
      <c r="N66" s="152">
        <f t="shared" si="6"/>
        <v>0</v>
      </c>
      <c r="O66" s="153">
        <v>20</v>
      </c>
      <c r="P66" s="153" t="s">
        <v>308</v>
      </c>
      <c r="Q66" s="152"/>
      <c r="R66" s="152"/>
      <c r="S66" s="152"/>
      <c r="T66" s="156"/>
      <c r="U66" s="156"/>
      <c r="V66" s="156" t="s">
        <v>107</v>
      </c>
      <c r="W66" s="152"/>
      <c r="X66" s="150" t="s">
        <v>306</v>
      </c>
      <c r="Y66" s="150" t="s">
        <v>306</v>
      </c>
      <c r="Z66" s="153" t="s">
        <v>143</v>
      </c>
      <c r="AA66" s="150"/>
      <c r="AB66" s="153">
        <v>1</v>
      </c>
      <c r="AC66" s="157"/>
      <c r="AD66" s="157"/>
      <c r="AE66" s="157"/>
      <c r="AF66" s="157"/>
      <c r="AG66" s="157"/>
      <c r="AH66" s="157"/>
      <c r="AJ66" s="78" t="s">
        <v>144</v>
      </c>
      <c r="AK66" s="78" t="s">
        <v>145</v>
      </c>
    </row>
    <row r="67" spans="1:37" ht="9.75">
      <c r="A67" s="148">
        <v>45</v>
      </c>
      <c r="B67" s="159" t="s">
        <v>180</v>
      </c>
      <c r="C67" s="149" t="s">
        <v>309</v>
      </c>
      <c r="D67" s="151" t="s">
        <v>310</v>
      </c>
      <c r="E67" s="152">
        <v>2</v>
      </c>
      <c r="F67" s="153" t="s">
        <v>226</v>
      </c>
      <c r="G67" s="154">
        <v>33.53</v>
      </c>
      <c r="H67" s="154"/>
      <c r="I67" s="154">
        <f>ROUND(E67*G67,2)</f>
        <v>67.06</v>
      </c>
      <c r="J67" s="154">
        <f t="shared" si="4"/>
        <v>67.06</v>
      </c>
      <c r="K67" s="155">
        <v>0.016</v>
      </c>
      <c r="L67" s="155">
        <f t="shared" si="5"/>
        <v>0.032</v>
      </c>
      <c r="M67" s="152"/>
      <c r="N67" s="152">
        <f t="shared" si="6"/>
        <v>0</v>
      </c>
      <c r="O67" s="153">
        <v>20</v>
      </c>
      <c r="P67" s="153" t="s">
        <v>311</v>
      </c>
      <c r="Q67" s="152"/>
      <c r="R67" s="152"/>
      <c r="S67" s="152"/>
      <c r="T67" s="156"/>
      <c r="U67" s="156"/>
      <c r="V67" s="156" t="s">
        <v>99</v>
      </c>
      <c r="W67" s="152"/>
      <c r="X67" s="150" t="s">
        <v>309</v>
      </c>
      <c r="Y67" s="150" t="s">
        <v>309</v>
      </c>
      <c r="Z67" s="153" t="s">
        <v>312</v>
      </c>
      <c r="AA67" s="150" t="s">
        <v>186</v>
      </c>
      <c r="AB67" s="153">
        <v>2</v>
      </c>
      <c r="AC67" s="157"/>
      <c r="AD67" s="157"/>
      <c r="AE67" s="157"/>
      <c r="AF67" s="157"/>
      <c r="AG67" s="157"/>
      <c r="AH67" s="157"/>
      <c r="AJ67" s="78" t="s">
        <v>187</v>
      </c>
      <c r="AK67" s="78" t="s">
        <v>145</v>
      </c>
    </row>
    <row r="68" spans="1:37" ht="9.75">
      <c r="A68" s="148">
        <v>46</v>
      </c>
      <c r="B68" s="158" t="s">
        <v>190</v>
      </c>
      <c r="C68" s="150" t="s">
        <v>313</v>
      </c>
      <c r="D68" s="151" t="s">
        <v>314</v>
      </c>
      <c r="E68" s="152">
        <v>2</v>
      </c>
      <c r="F68" s="153" t="s">
        <v>222</v>
      </c>
      <c r="G68" s="154">
        <v>43.93</v>
      </c>
      <c r="H68" s="154">
        <f>ROUND(E68*G68,2)</f>
        <v>87.86</v>
      </c>
      <c r="I68" s="154"/>
      <c r="J68" s="154">
        <f t="shared" si="4"/>
        <v>87.86</v>
      </c>
      <c r="K68" s="155"/>
      <c r="L68" s="155">
        <f t="shared" si="5"/>
        <v>0</v>
      </c>
      <c r="M68" s="152"/>
      <c r="N68" s="152">
        <f t="shared" si="6"/>
        <v>0</v>
      </c>
      <c r="O68" s="153">
        <v>20</v>
      </c>
      <c r="P68" s="153" t="s">
        <v>315</v>
      </c>
      <c r="Q68" s="152"/>
      <c r="R68" s="152"/>
      <c r="S68" s="152"/>
      <c r="T68" s="156"/>
      <c r="U68" s="156"/>
      <c r="V68" s="156" t="s">
        <v>107</v>
      </c>
      <c r="W68" s="152"/>
      <c r="X68" s="150" t="s">
        <v>313</v>
      </c>
      <c r="Y68" s="150" t="s">
        <v>313</v>
      </c>
      <c r="Z68" s="153" t="s">
        <v>143</v>
      </c>
      <c r="AA68" s="150"/>
      <c r="AB68" s="153">
        <v>1</v>
      </c>
      <c r="AC68" s="157"/>
      <c r="AD68" s="157"/>
      <c r="AE68" s="157"/>
      <c r="AF68" s="157"/>
      <c r="AG68" s="157"/>
      <c r="AH68" s="157"/>
      <c r="AJ68" s="78" t="s">
        <v>144</v>
      </c>
      <c r="AK68" s="78" t="s">
        <v>145</v>
      </c>
    </row>
    <row r="69" spans="1:37" ht="9.75">
      <c r="A69" s="148">
        <v>47</v>
      </c>
      <c r="B69" s="159" t="s">
        <v>180</v>
      </c>
      <c r="C69" s="149" t="s">
        <v>316</v>
      </c>
      <c r="D69" s="151" t="s">
        <v>317</v>
      </c>
      <c r="E69" s="152">
        <v>1</v>
      </c>
      <c r="F69" s="153" t="s">
        <v>226</v>
      </c>
      <c r="G69" s="154">
        <v>32.78</v>
      </c>
      <c r="H69" s="154"/>
      <c r="I69" s="154">
        <f>ROUND(E69*G69,2)</f>
        <v>32.78</v>
      </c>
      <c r="J69" s="154">
        <f t="shared" si="4"/>
        <v>32.78</v>
      </c>
      <c r="K69" s="155">
        <v>0.008</v>
      </c>
      <c r="L69" s="155">
        <f t="shared" si="5"/>
        <v>0.008</v>
      </c>
      <c r="M69" s="152"/>
      <c r="N69" s="152">
        <f t="shared" si="6"/>
        <v>0</v>
      </c>
      <c r="O69" s="153">
        <v>20</v>
      </c>
      <c r="P69" s="153" t="s">
        <v>318</v>
      </c>
      <c r="Q69" s="152"/>
      <c r="R69" s="152"/>
      <c r="S69" s="152"/>
      <c r="T69" s="156"/>
      <c r="U69" s="156"/>
      <c r="V69" s="156" t="s">
        <v>99</v>
      </c>
      <c r="W69" s="152"/>
      <c r="X69" s="150" t="s">
        <v>316</v>
      </c>
      <c r="Y69" s="150" t="s">
        <v>316</v>
      </c>
      <c r="Z69" s="153" t="s">
        <v>312</v>
      </c>
      <c r="AA69" s="150" t="s">
        <v>186</v>
      </c>
      <c r="AB69" s="153">
        <v>2</v>
      </c>
      <c r="AC69" s="157"/>
      <c r="AD69" s="157"/>
      <c r="AE69" s="157"/>
      <c r="AF69" s="157"/>
      <c r="AG69" s="157"/>
      <c r="AH69" s="157"/>
      <c r="AJ69" s="78" t="s">
        <v>187</v>
      </c>
      <c r="AK69" s="78" t="s">
        <v>145</v>
      </c>
    </row>
    <row r="70" spans="1:37" ht="9.75">
      <c r="A70" s="148">
        <v>48</v>
      </c>
      <c r="B70" s="159" t="s">
        <v>180</v>
      </c>
      <c r="C70" s="149" t="s">
        <v>319</v>
      </c>
      <c r="D70" s="151" t="s">
        <v>320</v>
      </c>
      <c r="E70" s="152">
        <v>1</v>
      </c>
      <c r="F70" s="153" t="s">
        <v>226</v>
      </c>
      <c r="G70" s="154">
        <v>38.63</v>
      </c>
      <c r="H70" s="154"/>
      <c r="I70" s="154">
        <f>ROUND(E70*G70,2)</f>
        <v>38.63</v>
      </c>
      <c r="J70" s="154">
        <f t="shared" si="4"/>
        <v>38.63</v>
      </c>
      <c r="K70" s="155">
        <v>0.008</v>
      </c>
      <c r="L70" s="155">
        <f t="shared" si="5"/>
        <v>0.008</v>
      </c>
      <c r="M70" s="152"/>
      <c r="N70" s="152">
        <f t="shared" si="6"/>
        <v>0</v>
      </c>
      <c r="O70" s="153">
        <v>20</v>
      </c>
      <c r="P70" s="153" t="s">
        <v>321</v>
      </c>
      <c r="Q70" s="152"/>
      <c r="R70" s="152"/>
      <c r="S70" s="152"/>
      <c r="T70" s="156"/>
      <c r="U70" s="156"/>
      <c r="V70" s="156" t="s">
        <v>99</v>
      </c>
      <c r="W70" s="152"/>
      <c r="X70" s="150" t="s">
        <v>319</v>
      </c>
      <c r="Y70" s="150" t="s">
        <v>319</v>
      </c>
      <c r="Z70" s="153" t="s">
        <v>312</v>
      </c>
      <c r="AA70" s="150" t="s">
        <v>186</v>
      </c>
      <c r="AB70" s="153">
        <v>2</v>
      </c>
      <c r="AC70" s="157"/>
      <c r="AD70" s="157"/>
      <c r="AE70" s="157"/>
      <c r="AF70" s="157"/>
      <c r="AG70" s="157"/>
      <c r="AH70" s="157"/>
      <c r="AJ70" s="78" t="s">
        <v>187</v>
      </c>
      <c r="AK70" s="78" t="s">
        <v>145</v>
      </c>
    </row>
    <row r="71" spans="1:37" ht="9.75">
      <c r="A71" s="148">
        <v>49</v>
      </c>
      <c r="B71" s="158" t="s">
        <v>190</v>
      </c>
      <c r="C71" s="150" t="s">
        <v>322</v>
      </c>
      <c r="D71" s="151" t="s">
        <v>323</v>
      </c>
      <c r="E71" s="152">
        <v>1</v>
      </c>
      <c r="F71" s="153" t="s">
        <v>222</v>
      </c>
      <c r="G71" s="154">
        <v>42.96</v>
      </c>
      <c r="H71" s="154">
        <f>ROUND(E71*G71,2)</f>
        <v>42.96</v>
      </c>
      <c r="I71" s="154"/>
      <c r="J71" s="154">
        <f t="shared" si="4"/>
        <v>42.96</v>
      </c>
      <c r="K71" s="155"/>
      <c r="L71" s="155">
        <f t="shared" si="5"/>
        <v>0</v>
      </c>
      <c r="M71" s="152"/>
      <c r="N71" s="152">
        <f t="shared" si="6"/>
        <v>0</v>
      </c>
      <c r="O71" s="153">
        <v>20</v>
      </c>
      <c r="P71" s="153" t="s">
        <v>324</v>
      </c>
      <c r="Q71" s="152"/>
      <c r="R71" s="152"/>
      <c r="S71" s="152"/>
      <c r="T71" s="156"/>
      <c r="U71" s="156"/>
      <c r="V71" s="156" t="s">
        <v>107</v>
      </c>
      <c r="W71" s="152"/>
      <c r="X71" s="150" t="s">
        <v>322</v>
      </c>
      <c r="Y71" s="150" t="s">
        <v>322</v>
      </c>
      <c r="Z71" s="153" t="s">
        <v>143</v>
      </c>
      <c r="AA71" s="150"/>
      <c r="AB71" s="153">
        <v>1</v>
      </c>
      <c r="AC71" s="157"/>
      <c r="AD71" s="157"/>
      <c r="AE71" s="157"/>
      <c r="AF71" s="157"/>
      <c r="AG71" s="157"/>
      <c r="AH71" s="157"/>
      <c r="AJ71" s="78" t="s">
        <v>144</v>
      </c>
      <c r="AK71" s="78" t="s">
        <v>145</v>
      </c>
    </row>
    <row r="72" spans="1:37" ht="9.75">
      <c r="A72" s="148">
        <v>50</v>
      </c>
      <c r="B72" s="159" t="s">
        <v>180</v>
      </c>
      <c r="C72" s="149" t="s">
        <v>325</v>
      </c>
      <c r="D72" s="151" t="s">
        <v>326</v>
      </c>
      <c r="E72" s="152">
        <v>1</v>
      </c>
      <c r="F72" s="153" t="s">
        <v>226</v>
      </c>
      <c r="G72" s="154">
        <v>107.81</v>
      </c>
      <c r="H72" s="154"/>
      <c r="I72" s="154">
        <f>ROUND(E72*G72,2)</f>
        <v>107.81</v>
      </c>
      <c r="J72" s="154">
        <f t="shared" si="4"/>
        <v>107.81</v>
      </c>
      <c r="K72" s="155">
        <v>0.0625</v>
      </c>
      <c r="L72" s="155">
        <f t="shared" si="5"/>
        <v>0.0625</v>
      </c>
      <c r="M72" s="152"/>
      <c r="N72" s="152">
        <f t="shared" si="6"/>
        <v>0</v>
      </c>
      <c r="O72" s="153">
        <v>20</v>
      </c>
      <c r="P72" s="153" t="s">
        <v>327</v>
      </c>
      <c r="Q72" s="152"/>
      <c r="R72" s="152"/>
      <c r="S72" s="152"/>
      <c r="T72" s="156"/>
      <c r="U72" s="156"/>
      <c r="V72" s="156" t="s">
        <v>99</v>
      </c>
      <c r="W72" s="152"/>
      <c r="X72" s="150" t="s">
        <v>325</v>
      </c>
      <c r="Y72" s="150" t="s">
        <v>325</v>
      </c>
      <c r="Z72" s="153" t="s">
        <v>328</v>
      </c>
      <c r="AA72" s="150" t="s">
        <v>329</v>
      </c>
      <c r="AB72" s="153">
        <v>2</v>
      </c>
      <c r="AC72" s="157"/>
      <c r="AD72" s="157"/>
      <c r="AE72" s="157"/>
      <c r="AF72" s="157"/>
      <c r="AG72" s="157"/>
      <c r="AH72" s="157"/>
      <c r="AJ72" s="78" t="s">
        <v>187</v>
      </c>
      <c r="AK72" s="78" t="s">
        <v>145</v>
      </c>
    </row>
    <row r="73" spans="1:37" ht="20.25">
      <c r="A73" s="148">
        <v>51</v>
      </c>
      <c r="B73" s="159" t="s">
        <v>180</v>
      </c>
      <c r="C73" s="149" t="s">
        <v>330</v>
      </c>
      <c r="D73" s="151" t="s">
        <v>331</v>
      </c>
      <c r="E73" s="152">
        <v>191</v>
      </c>
      <c r="F73" s="153" t="s">
        <v>160</v>
      </c>
      <c r="G73" s="154">
        <v>0.27</v>
      </c>
      <c r="H73" s="154"/>
      <c r="I73" s="154">
        <f>ROUND(E73*G73,2)</f>
        <v>51.57</v>
      </c>
      <c r="J73" s="154">
        <f t="shared" si="4"/>
        <v>51.57</v>
      </c>
      <c r="K73" s="155">
        <v>0.00017</v>
      </c>
      <c r="L73" s="155">
        <f t="shared" si="5"/>
        <v>0.03247</v>
      </c>
      <c r="M73" s="152"/>
      <c r="N73" s="152">
        <f t="shared" si="6"/>
        <v>0</v>
      </c>
      <c r="O73" s="153">
        <v>20</v>
      </c>
      <c r="P73" s="153" t="s">
        <v>332</v>
      </c>
      <c r="Q73" s="152"/>
      <c r="R73" s="152"/>
      <c r="S73" s="152"/>
      <c r="T73" s="156"/>
      <c r="U73" s="156"/>
      <c r="V73" s="156" t="s">
        <v>99</v>
      </c>
      <c r="W73" s="152"/>
      <c r="X73" s="150" t="s">
        <v>330</v>
      </c>
      <c r="Y73" s="150" t="s">
        <v>330</v>
      </c>
      <c r="Z73" s="153" t="s">
        <v>333</v>
      </c>
      <c r="AA73" s="150" t="s">
        <v>186</v>
      </c>
      <c r="AB73" s="153">
        <v>2</v>
      </c>
      <c r="AC73" s="157"/>
      <c r="AD73" s="157"/>
      <c r="AE73" s="157"/>
      <c r="AF73" s="157"/>
      <c r="AG73" s="157"/>
      <c r="AH73" s="157"/>
      <c r="AJ73" s="78" t="s">
        <v>187</v>
      </c>
      <c r="AK73" s="78" t="s">
        <v>145</v>
      </c>
    </row>
    <row r="74" spans="1:34" ht="9.75">
      <c r="A74" s="148"/>
      <c r="B74" s="158"/>
      <c r="C74" s="150"/>
      <c r="D74" s="160" t="s">
        <v>334</v>
      </c>
      <c r="E74" s="161">
        <f>J74</f>
        <v>9276.009999999998</v>
      </c>
      <c r="F74" s="153"/>
      <c r="G74" s="154"/>
      <c r="H74" s="161">
        <f>SUM(H40:H73)</f>
        <v>3038.8</v>
      </c>
      <c r="I74" s="161">
        <f>SUM(I40:I73)</f>
        <v>6237.210000000001</v>
      </c>
      <c r="J74" s="161">
        <f>SUM(J40:J73)</f>
        <v>9276.009999999998</v>
      </c>
      <c r="K74" s="155"/>
      <c r="L74" s="162">
        <f>SUM(L40:L73)</f>
        <v>0.3706106</v>
      </c>
      <c r="M74" s="152"/>
      <c r="N74" s="163">
        <f>SUM(N40:N73)</f>
        <v>0</v>
      </c>
      <c r="O74" s="153"/>
      <c r="P74" s="153"/>
      <c r="Q74" s="152"/>
      <c r="R74" s="152"/>
      <c r="S74" s="152"/>
      <c r="T74" s="156"/>
      <c r="U74" s="156"/>
      <c r="V74" s="156"/>
      <c r="W74" s="152">
        <f>SUM(W40:W73)</f>
        <v>9.283</v>
      </c>
      <c r="X74" s="153"/>
      <c r="Y74" s="153"/>
      <c r="Z74" s="153"/>
      <c r="AA74" s="150"/>
      <c r="AB74" s="153"/>
      <c r="AC74" s="157"/>
      <c r="AD74" s="157"/>
      <c r="AE74" s="157"/>
      <c r="AF74" s="157"/>
      <c r="AG74" s="157"/>
      <c r="AH74" s="157"/>
    </row>
    <row r="75" spans="1:34" ht="9.75">
      <c r="A75" s="148"/>
      <c r="B75" s="158"/>
      <c r="C75" s="150"/>
      <c r="D75" s="151"/>
      <c r="E75" s="152"/>
      <c r="F75" s="153"/>
      <c r="G75" s="154"/>
      <c r="H75" s="154"/>
      <c r="I75" s="154"/>
      <c r="J75" s="154"/>
      <c r="K75" s="155"/>
      <c r="L75" s="155"/>
      <c r="M75" s="152"/>
      <c r="N75" s="152"/>
      <c r="O75" s="153"/>
      <c r="P75" s="153"/>
      <c r="Q75" s="152"/>
      <c r="R75" s="152"/>
      <c r="S75" s="152"/>
      <c r="T75" s="156"/>
      <c r="U75" s="156"/>
      <c r="V75" s="156"/>
      <c r="W75" s="152"/>
      <c r="X75" s="153"/>
      <c r="Y75" s="153"/>
      <c r="Z75" s="153"/>
      <c r="AA75" s="150"/>
      <c r="AB75" s="153"/>
      <c r="AC75" s="157"/>
      <c r="AD75" s="157"/>
      <c r="AE75" s="157"/>
      <c r="AF75" s="157"/>
      <c r="AG75" s="157"/>
      <c r="AH75" s="157"/>
    </row>
    <row r="76" spans="1:34" ht="9.75">
      <c r="A76" s="148"/>
      <c r="B76" s="150" t="s">
        <v>335</v>
      </c>
      <c r="C76" s="150"/>
      <c r="D76" s="151"/>
      <c r="E76" s="152"/>
      <c r="F76" s="153"/>
      <c r="G76" s="154"/>
      <c r="H76" s="154"/>
      <c r="I76" s="154"/>
      <c r="J76" s="154"/>
      <c r="K76" s="155"/>
      <c r="L76" s="155"/>
      <c r="M76" s="152"/>
      <c r="N76" s="152"/>
      <c r="O76" s="153"/>
      <c r="P76" s="153"/>
      <c r="Q76" s="152"/>
      <c r="R76" s="152"/>
      <c r="S76" s="152"/>
      <c r="T76" s="156"/>
      <c r="U76" s="156"/>
      <c r="V76" s="156"/>
      <c r="W76" s="152"/>
      <c r="X76" s="153"/>
      <c r="Y76" s="153"/>
      <c r="Z76" s="153"/>
      <c r="AA76" s="150"/>
      <c r="AB76" s="153"/>
      <c r="AC76" s="157"/>
      <c r="AD76" s="157"/>
      <c r="AE76" s="157"/>
      <c r="AF76" s="157"/>
      <c r="AG76" s="157"/>
      <c r="AH76" s="157"/>
    </row>
    <row r="77" spans="1:37" ht="20.25">
      <c r="A77" s="148">
        <v>52</v>
      </c>
      <c r="B77" s="158" t="s">
        <v>138</v>
      </c>
      <c r="C77" s="150" t="s">
        <v>336</v>
      </c>
      <c r="D77" s="151" t="s">
        <v>337</v>
      </c>
      <c r="E77" s="152">
        <v>7</v>
      </c>
      <c r="F77" s="153" t="s">
        <v>160</v>
      </c>
      <c r="G77" s="154">
        <v>14.39</v>
      </c>
      <c r="H77" s="154">
        <f>ROUND(E77*G77,2)</f>
        <v>100.73</v>
      </c>
      <c r="I77" s="154"/>
      <c r="J77" s="154">
        <f>ROUND(E77*G77,2)</f>
        <v>100.73</v>
      </c>
      <c r="K77" s="155"/>
      <c r="L77" s="155">
        <f>E77*K77</f>
        <v>0</v>
      </c>
      <c r="M77" s="152"/>
      <c r="N77" s="152">
        <f>E77*M77</f>
        <v>0</v>
      </c>
      <c r="O77" s="153">
        <v>20</v>
      </c>
      <c r="P77" s="153" t="s">
        <v>338</v>
      </c>
      <c r="Q77" s="152"/>
      <c r="R77" s="152"/>
      <c r="S77" s="152"/>
      <c r="T77" s="156"/>
      <c r="U77" s="156"/>
      <c r="V77" s="156" t="s">
        <v>107</v>
      </c>
      <c r="W77" s="152"/>
      <c r="X77" s="150" t="s">
        <v>336</v>
      </c>
      <c r="Y77" s="150" t="s">
        <v>336</v>
      </c>
      <c r="Z77" s="153" t="s">
        <v>143</v>
      </c>
      <c r="AA77" s="150"/>
      <c r="AB77" s="153">
        <v>1</v>
      </c>
      <c r="AC77" s="157"/>
      <c r="AD77" s="157"/>
      <c r="AE77" s="157"/>
      <c r="AF77" s="157"/>
      <c r="AG77" s="157"/>
      <c r="AH77" s="157"/>
      <c r="AJ77" s="78" t="s">
        <v>144</v>
      </c>
      <c r="AK77" s="78" t="s">
        <v>145</v>
      </c>
    </row>
    <row r="78" spans="1:37" ht="20.25">
      <c r="A78" s="148">
        <v>53</v>
      </c>
      <c r="B78" s="158" t="s">
        <v>190</v>
      </c>
      <c r="C78" s="150" t="s">
        <v>339</v>
      </c>
      <c r="D78" s="151" t="s">
        <v>340</v>
      </c>
      <c r="E78" s="152">
        <v>160.874</v>
      </c>
      <c r="F78" s="153" t="s">
        <v>183</v>
      </c>
      <c r="G78" s="154">
        <v>40.74</v>
      </c>
      <c r="H78" s="154">
        <f>ROUND(E78*G78,2)</f>
        <v>6554.01</v>
      </c>
      <c r="I78" s="154"/>
      <c r="J78" s="154">
        <f>ROUND(E78*G78,2)</f>
        <v>6554.01</v>
      </c>
      <c r="K78" s="155"/>
      <c r="L78" s="155">
        <f>E78*K78</f>
        <v>0</v>
      </c>
      <c r="M78" s="152"/>
      <c r="N78" s="152">
        <f>E78*M78</f>
        <v>0</v>
      </c>
      <c r="O78" s="153">
        <v>20</v>
      </c>
      <c r="P78" s="153" t="s">
        <v>341</v>
      </c>
      <c r="Q78" s="152"/>
      <c r="R78" s="152"/>
      <c r="S78" s="152"/>
      <c r="T78" s="156"/>
      <c r="U78" s="156"/>
      <c r="V78" s="156" t="s">
        <v>107</v>
      </c>
      <c r="W78" s="152"/>
      <c r="X78" s="150" t="s">
        <v>339</v>
      </c>
      <c r="Y78" s="150" t="s">
        <v>339</v>
      </c>
      <c r="Z78" s="153" t="s">
        <v>143</v>
      </c>
      <c r="AA78" s="150"/>
      <c r="AB78" s="153">
        <v>1</v>
      </c>
      <c r="AC78" s="157"/>
      <c r="AD78" s="157"/>
      <c r="AE78" s="157"/>
      <c r="AF78" s="157"/>
      <c r="AG78" s="157"/>
      <c r="AH78" s="157"/>
      <c r="AJ78" s="78" t="s">
        <v>144</v>
      </c>
      <c r="AK78" s="78" t="s">
        <v>145</v>
      </c>
    </row>
    <row r="79" spans="1:34" ht="9.75">
      <c r="A79" s="148"/>
      <c r="B79" s="158"/>
      <c r="C79" s="150"/>
      <c r="D79" s="160" t="s">
        <v>342</v>
      </c>
      <c r="E79" s="161">
        <f>J79</f>
        <v>6654.74</v>
      </c>
      <c r="F79" s="153"/>
      <c r="G79" s="154"/>
      <c r="H79" s="161">
        <f>SUM(H76:H78)</f>
        <v>6654.74</v>
      </c>
      <c r="I79" s="161">
        <f>SUM(I76:I78)</f>
        <v>0</v>
      </c>
      <c r="J79" s="161">
        <f>SUM(J76:J78)</f>
        <v>6654.74</v>
      </c>
      <c r="K79" s="155"/>
      <c r="L79" s="162">
        <f>SUM(L76:L78)</f>
        <v>0</v>
      </c>
      <c r="M79" s="152"/>
      <c r="N79" s="163">
        <f>SUM(N76:N78)</f>
        <v>0</v>
      </c>
      <c r="O79" s="153"/>
      <c r="P79" s="153"/>
      <c r="Q79" s="152"/>
      <c r="R79" s="152"/>
      <c r="S79" s="152"/>
      <c r="T79" s="156"/>
      <c r="U79" s="156"/>
      <c r="V79" s="156"/>
      <c r="W79" s="152">
        <f>SUM(W76:W78)</f>
        <v>0</v>
      </c>
      <c r="X79" s="153"/>
      <c r="Y79" s="153"/>
      <c r="Z79" s="153"/>
      <c r="AA79" s="150"/>
      <c r="AB79" s="153"/>
      <c r="AC79" s="157"/>
      <c r="AD79" s="157"/>
      <c r="AE79" s="157"/>
      <c r="AF79" s="157"/>
      <c r="AG79" s="157"/>
      <c r="AH79" s="157"/>
    </row>
    <row r="80" spans="1:34" ht="9.75">
      <c r="A80" s="148"/>
      <c r="B80" s="158"/>
      <c r="C80" s="150"/>
      <c r="D80" s="151"/>
      <c r="E80" s="152"/>
      <c r="F80" s="153"/>
      <c r="G80" s="154"/>
      <c r="H80" s="154"/>
      <c r="I80" s="154"/>
      <c r="J80" s="154"/>
      <c r="K80" s="155"/>
      <c r="L80" s="155"/>
      <c r="M80" s="152"/>
      <c r="N80" s="152"/>
      <c r="O80" s="153"/>
      <c r="P80" s="153"/>
      <c r="Q80" s="152"/>
      <c r="R80" s="152"/>
      <c r="S80" s="152"/>
      <c r="T80" s="156"/>
      <c r="U80" s="156"/>
      <c r="V80" s="156"/>
      <c r="W80" s="152"/>
      <c r="X80" s="153"/>
      <c r="Y80" s="153"/>
      <c r="Z80" s="153"/>
      <c r="AA80" s="150"/>
      <c r="AB80" s="153"/>
      <c r="AC80" s="157"/>
      <c r="AD80" s="157"/>
      <c r="AE80" s="157"/>
      <c r="AF80" s="157"/>
      <c r="AG80" s="157"/>
      <c r="AH80" s="157"/>
    </row>
    <row r="81" spans="1:34" ht="9.75">
      <c r="A81" s="148"/>
      <c r="B81" s="158"/>
      <c r="C81" s="150"/>
      <c r="D81" s="160" t="s">
        <v>343</v>
      </c>
      <c r="E81" s="163">
        <f>J81</f>
        <v>32602.090000000004</v>
      </c>
      <c r="F81" s="153"/>
      <c r="G81" s="154"/>
      <c r="H81" s="161">
        <f>+H25+H31+H38+H74+H79</f>
        <v>23741.670000000006</v>
      </c>
      <c r="I81" s="161">
        <f>+I25+I31+I38+I74+I79</f>
        <v>8860.420000000002</v>
      </c>
      <c r="J81" s="161">
        <f>+J25+J31+J38+J74+J79</f>
        <v>32602.090000000004</v>
      </c>
      <c r="K81" s="155"/>
      <c r="L81" s="162">
        <f>+L25+L31+L38+L74+L79</f>
        <v>105.66233810000001</v>
      </c>
      <c r="M81" s="152"/>
      <c r="N81" s="163">
        <f>+N25+N31+N38+N74+N79</f>
        <v>0</v>
      </c>
      <c r="O81" s="153"/>
      <c r="P81" s="153"/>
      <c r="Q81" s="152"/>
      <c r="R81" s="152"/>
      <c r="S81" s="152"/>
      <c r="T81" s="156"/>
      <c r="U81" s="156"/>
      <c r="V81" s="156"/>
      <c r="W81" s="152">
        <f>+W25+W31+W38+W74+W79</f>
        <v>144.01399999999998</v>
      </c>
      <c r="X81" s="153"/>
      <c r="Y81" s="153"/>
      <c r="Z81" s="153"/>
      <c r="AA81" s="150"/>
      <c r="AB81" s="153"/>
      <c r="AC81" s="157"/>
      <c r="AD81" s="157"/>
      <c r="AE81" s="157"/>
      <c r="AF81" s="157"/>
      <c r="AG81" s="157"/>
      <c r="AH81" s="157"/>
    </row>
    <row r="82" spans="1:34" ht="9.75">
      <c r="A82" s="148"/>
      <c r="B82" s="158"/>
      <c r="C82" s="150"/>
      <c r="D82" s="151"/>
      <c r="E82" s="152"/>
      <c r="F82" s="153"/>
      <c r="G82" s="154"/>
      <c r="H82" s="154"/>
      <c r="I82" s="154"/>
      <c r="J82" s="154"/>
      <c r="K82" s="155"/>
      <c r="L82" s="155"/>
      <c r="M82" s="152"/>
      <c r="N82" s="152"/>
      <c r="O82" s="153"/>
      <c r="P82" s="153"/>
      <c r="Q82" s="152"/>
      <c r="R82" s="152"/>
      <c r="S82" s="152"/>
      <c r="T82" s="156"/>
      <c r="U82" s="156"/>
      <c r="V82" s="156"/>
      <c r="W82" s="152"/>
      <c r="X82" s="153"/>
      <c r="Y82" s="153"/>
      <c r="Z82" s="153"/>
      <c r="AA82" s="150"/>
      <c r="AB82" s="153"/>
      <c r="AC82" s="157"/>
      <c r="AD82" s="157"/>
      <c r="AE82" s="157"/>
      <c r="AF82" s="157"/>
      <c r="AG82" s="157"/>
      <c r="AH82" s="157"/>
    </row>
    <row r="83" spans="1:34" ht="9.75">
      <c r="A83" s="148"/>
      <c r="B83" s="149" t="s">
        <v>344</v>
      </c>
      <c r="C83" s="150"/>
      <c r="D83" s="151"/>
      <c r="E83" s="152"/>
      <c r="F83" s="153"/>
      <c r="G83" s="154"/>
      <c r="H83" s="154"/>
      <c r="I83" s="154"/>
      <c r="J83" s="154"/>
      <c r="K83" s="155"/>
      <c r="L83" s="155"/>
      <c r="M83" s="152"/>
      <c r="N83" s="152"/>
      <c r="O83" s="153"/>
      <c r="P83" s="153"/>
      <c r="Q83" s="152"/>
      <c r="R83" s="152"/>
      <c r="S83" s="152"/>
      <c r="T83" s="156"/>
      <c r="U83" s="156"/>
      <c r="V83" s="156"/>
      <c r="W83" s="152"/>
      <c r="X83" s="153"/>
      <c r="Y83" s="153"/>
      <c r="Z83" s="153"/>
      <c r="AA83" s="150"/>
      <c r="AB83" s="153"/>
      <c r="AC83" s="157"/>
      <c r="AD83" s="157"/>
      <c r="AE83" s="157"/>
      <c r="AF83" s="157"/>
      <c r="AG83" s="157"/>
      <c r="AH83" s="157"/>
    </row>
    <row r="84" spans="1:34" ht="9.75">
      <c r="A84" s="148"/>
      <c r="B84" s="150" t="s">
        <v>345</v>
      </c>
      <c r="C84" s="150"/>
      <c r="D84" s="151"/>
      <c r="E84" s="152"/>
      <c r="F84" s="153"/>
      <c r="G84" s="154"/>
      <c r="H84" s="154"/>
      <c r="I84" s="154"/>
      <c r="J84" s="154"/>
      <c r="K84" s="155"/>
      <c r="L84" s="155"/>
      <c r="M84" s="152"/>
      <c r="N84" s="152"/>
      <c r="O84" s="153"/>
      <c r="P84" s="153"/>
      <c r="Q84" s="152"/>
      <c r="R84" s="152"/>
      <c r="S84" s="152"/>
      <c r="T84" s="156"/>
      <c r="U84" s="156"/>
      <c r="V84" s="156"/>
      <c r="W84" s="152"/>
      <c r="X84" s="153"/>
      <c r="Y84" s="153"/>
      <c r="Z84" s="153"/>
      <c r="AA84" s="150"/>
      <c r="AB84" s="153"/>
      <c r="AC84" s="157"/>
      <c r="AD84" s="157"/>
      <c r="AE84" s="157"/>
      <c r="AF84" s="157"/>
      <c r="AG84" s="157"/>
      <c r="AH84" s="157"/>
    </row>
    <row r="85" spans="1:37" ht="20.25">
      <c r="A85" s="148">
        <v>54</v>
      </c>
      <c r="B85" s="158" t="s">
        <v>157</v>
      </c>
      <c r="C85" s="150" t="s">
        <v>346</v>
      </c>
      <c r="D85" s="151" t="s">
        <v>347</v>
      </c>
      <c r="E85" s="152">
        <v>17</v>
      </c>
      <c r="F85" s="153" t="s">
        <v>160</v>
      </c>
      <c r="G85" s="154">
        <v>67.12</v>
      </c>
      <c r="H85" s="154">
        <f>ROUND(E85*G85,2)</f>
        <v>1141.04</v>
      </c>
      <c r="I85" s="154"/>
      <c r="J85" s="154">
        <f>ROUND(E85*G85,2)</f>
        <v>1141.04</v>
      </c>
      <c r="K85" s="155">
        <v>0.0205</v>
      </c>
      <c r="L85" s="155">
        <f>E85*K85</f>
        <v>0.34850000000000003</v>
      </c>
      <c r="M85" s="152"/>
      <c r="N85" s="152">
        <f>E85*M85</f>
        <v>0</v>
      </c>
      <c r="O85" s="153">
        <v>20</v>
      </c>
      <c r="P85" s="153" t="s">
        <v>285</v>
      </c>
      <c r="Q85" s="152"/>
      <c r="R85" s="152"/>
      <c r="S85" s="152"/>
      <c r="T85" s="156"/>
      <c r="U85" s="156"/>
      <c r="V85" s="156" t="s">
        <v>348</v>
      </c>
      <c r="W85" s="152">
        <v>7.242</v>
      </c>
      <c r="X85" s="150" t="s">
        <v>349</v>
      </c>
      <c r="Y85" s="150" t="s">
        <v>346</v>
      </c>
      <c r="Z85" s="153" t="s">
        <v>350</v>
      </c>
      <c r="AA85" s="150"/>
      <c r="AB85" s="153">
        <v>1</v>
      </c>
      <c r="AC85" s="157"/>
      <c r="AD85" s="157"/>
      <c r="AE85" s="157"/>
      <c r="AF85" s="157"/>
      <c r="AG85" s="157"/>
      <c r="AH85" s="157"/>
      <c r="AJ85" s="78" t="s">
        <v>351</v>
      </c>
      <c r="AK85" s="78" t="s">
        <v>145</v>
      </c>
    </row>
    <row r="86" spans="1:37" ht="9.75">
      <c r="A86" s="148">
        <v>55</v>
      </c>
      <c r="B86" s="158" t="s">
        <v>157</v>
      </c>
      <c r="C86" s="150" t="s">
        <v>352</v>
      </c>
      <c r="D86" s="151" t="s">
        <v>353</v>
      </c>
      <c r="E86" s="152">
        <v>195</v>
      </c>
      <c r="F86" s="153" t="s">
        <v>160</v>
      </c>
      <c r="G86" s="154">
        <v>1.45</v>
      </c>
      <c r="H86" s="154">
        <f>ROUND(E86*G86,2)</f>
        <v>282.75</v>
      </c>
      <c r="I86" s="154"/>
      <c r="J86" s="154">
        <f>ROUND(E86*G86,2)</f>
        <v>282.75</v>
      </c>
      <c r="K86" s="155">
        <v>5E-05</v>
      </c>
      <c r="L86" s="155">
        <f>E86*K86</f>
        <v>0.00975</v>
      </c>
      <c r="M86" s="152"/>
      <c r="N86" s="152">
        <f>E86*M86</f>
        <v>0</v>
      </c>
      <c r="O86" s="153">
        <v>20</v>
      </c>
      <c r="P86" s="153" t="s">
        <v>354</v>
      </c>
      <c r="Q86" s="152"/>
      <c r="R86" s="152"/>
      <c r="S86" s="152"/>
      <c r="T86" s="156"/>
      <c r="U86" s="156"/>
      <c r="V86" s="156" t="s">
        <v>348</v>
      </c>
      <c r="W86" s="152">
        <v>3.9</v>
      </c>
      <c r="X86" s="150" t="s">
        <v>355</v>
      </c>
      <c r="Y86" s="150" t="s">
        <v>352</v>
      </c>
      <c r="Z86" s="153" t="s">
        <v>198</v>
      </c>
      <c r="AA86" s="150"/>
      <c r="AB86" s="153">
        <v>1</v>
      </c>
      <c r="AC86" s="157"/>
      <c r="AD86" s="157"/>
      <c r="AE86" s="157"/>
      <c r="AF86" s="157"/>
      <c r="AG86" s="157"/>
      <c r="AH86" s="157"/>
      <c r="AJ86" s="78" t="s">
        <v>351</v>
      </c>
      <c r="AK86" s="78" t="s">
        <v>145</v>
      </c>
    </row>
    <row r="87" spans="1:34" ht="9.75">
      <c r="A87" s="148"/>
      <c r="B87" s="158"/>
      <c r="C87" s="150"/>
      <c r="D87" s="160" t="s">
        <v>356</v>
      </c>
      <c r="E87" s="161">
        <f>J87</f>
        <v>1423.79</v>
      </c>
      <c r="F87" s="153"/>
      <c r="G87" s="154"/>
      <c r="H87" s="161">
        <f>SUM(H83:H86)</f>
        <v>1423.79</v>
      </c>
      <c r="I87" s="161">
        <f>SUM(I83:I86)</f>
        <v>0</v>
      </c>
      <c r="J87" s="161">
        <f>SUM(J83:J86)</f>
        <v>1423.79</v>
      </c>
      <c r="K87" s="155"/>
      <c r="L87" s="162">
        <f>SUM(L83:L86)</f>
        <v>0.35825</v>
      </c>
      <c r="M87" s="152"/>
      <c r="N87" s="163">
        <f>SUM(N83:N86)</f>
        <v>0</v>
      </c>
      <c r="O87" s="153"/>
      <c r="P87" s="153"/>
      <c r="Q87" s="152"/>
      <c r="R87" s="152"/>
      <c r="S87" s="152"/>
      <c r="T87" s="156"/>
      <c r="U87" s="156"/>
      <c r="V87" s="156"/>
      <c r="W87" s="152">
        <f>SUM(W83:W86)</f>
        <v>11.142</v>
      </c>
      <c r="X87" s="153"/>
      <c r="Y87" s="153"/>
      <c r="Z87" s="153"/>
      <c r="AA87" s="150"/>
      <c r="AB87" s="153"/>
      <c r="AC87" s="157"/>
      <c r="AD87" s="157"/>
      <c r="AE87" s="157"/>
      <c r="AF87" s="157"/>
      <c r="AG87" s="157"/>
      <c r="AH87" s="157"/>
    </row>
    <row r="88" spans="1:34" ht="9.75">
      <c r="A88" s="148"/>
      <c r="B88" s="158"/>
      <c r="C88" s="150"/>
      <c r="D88" s="151"/>
      <c r="E88" s="152"/>
      <c r="F88" s="153"/>
      <c r="G88" s="154"/>
      <c r="H88" s="154"/>
      <c r="I88" s="154"/>
      <c r="J88" s="154"/>
      <c r="K88" s="155"/>
      <c r="L88" s="155"/>
      <c r="M88" s="152"/>
      <c r="N88" s="152"/>
      <c r="O88" s="153"/>
      <c r="P88" s="153"/>
      <c r="Q88" s="152"/>
      <c r="R88" s="152"/>
      <c r="S88" s="152"/>
      <c r="T88" s="156"/>
      <c r="U88" s="156"/>
      <c r="V88" s="156"/>
      <c r="W88" s="152"/>
      <c r="X88" s="153"/>
      <c r="Y88" s="153"/>
      <c r="Z88" s="153"/>
      <c r="AA88" s="150"/>
      <c r="AB88" s="153"/>
      <c r="AC88" s="157"/>
      <c r="AD88" s="157"/>
      <c r="AE88" s="157"/>
      <c r="AF88" s="157"/>
      <c r="AG88" s="157"/>
      <c r="AH88" s="157"/>
    </row>
    <row r="89" spans="1:34" ht="9.75">
      <c r="A89" s="148"/>
      <c r="B89" s="158"/>
      <c r="C89" s="150"/>
      <c r="D89" s="160" t="s">
        <v>357</v>
      </c>
      <c r="E89" s="163">
        <f>J89</f>
        <v>1423.79</v>
      </c>
      <c r="F89" s="153"/>
      <c r="G89" s="154"/>
      <c r="H89" s="161">
        <f>+H87</f>
        <v>1423.79</v>
      </c>
      <c r="I89" s="161">
        <f>+I87</f>
        <v>0</v>
      </c>
      <c r="J89" s="161">
        <f>+J87</f>
        <v>1423.79</v>
      </c>
      <c r="K89" s="155"/>
      <c r="L89" s="162">
        <f>+L87</f>
        <v>0.35825</v>
      </c>
      <c r="M89" s="152"/>
      <c r="N89" s="163">
        <f>+N87</f>
        <v>0</v>
      </c>
      <c r="O89" s="153"/>
      <c r="P89" s="153"/>
      <c r="Q89" s="152"/>
      <c r="R89" s="152"/>
      <c r="S89" s="152"/>
      <c r="T89" s="156"/>
      <c r="U89" s="156"/>
      <c r="V89" s="156"/>
      <c r="W89" s="152">
        <f>+W87</f>
        <v>11.142</v>
      </c>
      <c r="X89" s="153"/>
      <c r="Y89" s="153"/>
      <c r="Z89" s="153"/>
      <c r="AA89" s="150"/>
      <c r="AB89" s="153"/>
      <c r="AC89" s="157"/>
      <c r="AD89" s="157"/>
      <c r="AE89" s="157"/>
      <c r="AF89" s="157"/>
      <c r="AG89" s="157"/>
      <c r="AH89" s="157"/>
    </row>
    <row r="90" spans="1:34" ht="9.75">
      <c r="A90" s="148"/>
      <c r="B90" s="158"/>
      <c r="C90" s="150"/>
      <c r="D90" s="151"/>
      <c r="E90" s="152"/>
      <c r="F90" s="153"/>
      <c r="G90" s="154"/>
      <c r="H90" s="154"/>
      <c r="I90" s="154"/>
      <c r="J90" s="154"/>
      <c r="K90" s="155"/>
      <c r="L90" s="155"/>
      <c r="M90" s="152"/>
      <c r="N90" s="152"/>
      <c r="O90" s="153"/>
      <c r="P90" s="153"/>
      <c r="Q90" s="152"/>
      <c r="R90" s="152"/>
      <c r="S90" s="152"/>
      <c r="T90" s="156"/>
      <c r="U90" s="156"/>
      <c r="V90" s="156"/>
      <c r="W90" s="152"/>
      <c r="X90" s="153"/>
      <c r="Y90" s="153"/>
      <c r="Z90" s="153"/>
      <c r="AA90" s="150"/>
      <c r="AB90" s="153"/>
      <c r="AC90" s="157"/>
      <c r="AD90" s="157"/>
      <c r="AE90" s="157"/>
      <c r="AF90" s="157"/>
      <c r="AG90" s="157"/>
      <c r="AH90" s="157"/>
    </row>
    <row r="91" spans="1:34" ht="9.75">
      <c r="A91" s="148"/>
      <c r="B91" s="149" t="s">
        <v>358</v>
      </c>
      <c r="C91" s="150"/>
      <c r="D91" s="151"/>
      <c r="E91" s="152"/>
      <c r="F91" s="153"/>
      <c r="G91" s="154"/>
      <c r="H91" s="154"/>
      <c r="I91" s="154"/>
      <c r="J91" s="154"/>
      <c r="K91" s="155"/>
      <c r="L91" s="155"/>
      <c r="M91" s="152"/>
      <c r="N91" s="152"/>
      <c r="O91" s="153"/>
      <c r="P91" s="153"/>
      <c r="Q91" s="152"/>
      <c r="R91" s="152"/>
      <c r="S91" s="152"/>
      <c r="T91" s="156"/>
      <c r="U91" s="156"/>
      <c r="V91" s="156"/>
      <c r="W91" s="152"/>
      <c r="X91" s="153"/>
      <c r="Y91" s="153"/>
      <c r="Z91" s="153"/>
      <c r="AA91" s="150"/>
      <c r="AB91" s="153"/>
      <c r="AC91" s="157"/>
      <c r="AD91" s="157"/>
      <c r="AE91" s="157"/>
      <c r="AF91" s="157"/>
      <c r="AG91" s="157"/>
      <c r="AH91" s="157"/>
    </row>
    <row r="92" spans="1:34" ht="9.75">
      <c r="A92" s="148"/>
      <c r="B92" s="150" t="s">
        <v>358</v>
      </c>
      <c r="C92" s="150"/>
      <c r="D92" s="151"/>
      <c r="E92" s="152"/>
      <c r="F92" s="153"/>
      <c r="G92" s="154"/>
      <c r="H92" s="154"/>
      <c r="I92" s="154"/>
      <c r="J92" s="154"/>
      <c r="K92" s="155"/>
      <c r="L92" s="155"/>
      <c r="M92" s="152"/>
      <c r="N92" s="152"/>
      <c r="O92" s="153"/>
      <c r="P92" s="153"/>
      <c r="Q92" s="152"/>
      <c r="R92" s="152"/>
      <c r="S92" s="152"/>
      <c r="T92" s="156"/>
      <c r="U92" s="156"/>
      <c r="V92" s="156"/>
      <c r="W92" s="152"/>
      <c r="X92" s="153"/>
      <c r="Y92" s="153"/>
      <c r="Z92" s="153"/>
      <c r="AA92" s="150"/>
      <c r="AB92" s="153"/>
      <c r="AC92" s="157"/>
      <c r="AD92" s="157"/>
      <c r="AE92" s="157"/>
      <c r="AF92" s="157"/>
      <c r="AG92" s="157"/>
      <c r="AH92" s="157"/>
    </row>
    <row r="93" spans="1:37" ht="9.75">
      <c r="A93" s="148">
        <v>56</v>
      </c>
      <c r="B93" s="158" t="s">
        <v>359</v>
      </c>
      <c r="C93" s="150" t="s">
        <v>360</v>
      </c>
      <c r="D93" s="151" t="s">
        <v>361</v>
      </c>
      <c r="E93" s="152">
        <v>30</v>
      </c>
      <c r="F93" s="153" t="s">
        <v>362</v>
      </c>
      <c r="G93" s="154">
        <v>20.09</v>
      </c>
      <c r="H93" s="154">
        <f>ROUND(E93*G93,2)</f>
        <v>602.7</v>
      </c>
      <c r="I93" s="154"/>
      <c r="J93" s="154">
        <f>ROUND(E93*G93,2)</f>
        <v>602.7</v>
      </c>
      <c r="K93" s="155"/>
      <c r="L93" s="155">
        <f>E93*K93</f>
        <v>0</v>
      </c>
      <c r="M93" s="152"/>
      <c r="N93" s="152">
        <f>E93*M93</f>
        <v>0</v>
      </c>
      <c r="O93" s="153">
        <v>20</v>
      </c>
      <c r="P93" s="153" t="s">
        <v>363</v>
      </c>
      <c r="Q93" s="152"/>
      <c r="R93" s="152"/>
      <c r="S93" s="152"/>
      <c r="T93" s="156"/>
      <c r="U93" s="156"/>
      <c r="V93" s="156" t="s">
        <v>364</v>
      </c>
      <c r="W93" s="152"/>
      <c r="X93" s="150" t="s">
        <v>360</v>
      </c>
      <c r="Y93" s="150" t="s">
        <v>360</v>
      </c>
      <c r="Z93" s="153" t="s">
        <v>143</v>
      </c>
      <c r="AA93" s="150"/>
      <c r="AB93" s="153">
        <v>7</v>
      </c>
      <c r="AC93" s="157"/>
      <c r="AD93" s="157"/>
      <c r="AE93" s="157"/>
      <c r="AF93" s="157"/>
      <c r="AG93" s="157"/>
      <c r="AH93" s="157"/>
      <c r="AJ93" s="78" t="s">
        <v>365</v>
      </c>
      <c r="AK93" s="78" t="s">
        <v>145</v>
      </c>
    </row>
    <row r="94" spans="1:34" ht="9.75">
      <c r="A94" s="148"/>
      <c r="B94" s="158"/>
      <c r="C94" s="150"/>
      <c r="D94" s="160" t="s">
        <v>366</v>
      </c>
      <c r="E94" s="161">
        <f>J94</f>
        <v>602.7</v>
      </c>
      <c r="F94" s="153"/>
      <c r="G94" s="154"/>
      <c r="H94" s="161">
        <f>SUM(H91:H93)</f>
        <v>602.7</v>
      </c>
      <c r="I94" s="161">
        <f>SUM(I91:I93)</f>
        <v>0</v>
      </c>
      <c r="J94" s="161">
        <f>SUM(J91:J93)</f>
        <v>602.7</v>
      </c>
      <c r="K94" s="155"/>
      <c r="L94" s="162">
        <f>SUM(L91:L93)</f>
        <v>0</v>
      </c>
      <c r="M94" s="152"/>
      <c r="N94" s="163">
        <f>SUM(N91:N93)</f>
        <v>0</v>
      </c>
      <c r="O94" s="153"/>
      <c r="P94" s="153"/>
      <c r="Q94" s="152"/>
      <c r="R94" s="152"/>
      <c r="S94" s="152"/>
      <c r="T94" s="156"/>
      <c r="U94" s="156"/>
      <c r="V94" s="156"/>
      <c r="W94" s="152">
        <f>SUM(W91:W93)</f>
        <v>0</v>
      </c>
      <c r="X94" s="153"/>
      <c r="Y94" s="153"/>
      <c r="Z94" s="153"/>
      <c r="AA94" s="150"/>
      <c r="AB94" s="153"/>
      <c r="AC94" s="157"/>
      <c r="AD94" s="157"/>
      <c r="AE94" s="157"/>
      <c r="AF94" s="157"/>
      <c r="AG94" s="157"/>
      <c r="AH94" s="157"/>
    </row>
    <row r="95" spans="1:34" ht="9.75">
      <c r="A95" s="148"/>
      <c r="B95" s="158"/>
      <c r="C95" s="150"/>
      <c r="D95" s="151"/>
      <c r="E95" s="152"/>
      <c r="F95" s="153"/>
      <c r="G95" s="154"/>
      <c r="H95" s="154"/>
      <c r="I95" s="154"/>
      <c r="J95" s="154"/>
      <c r="K95" s="155"/>
      <c r="L95" s="155"/>
      <c r="M95" s="152"/>
      <c r="N95" s="152"/>
      <c r="O95" s="153"/>
      <c r="P95" s="153"/>
      <c r="Q95" s="152"/>
      <c r="R95" s="152"/>
      <c r="S95" s="152"/>
      <c r="T95" s="156"/>
      <c r="U95" s="156"/>
      <c r="V95" s="156"/>
      <c r="W95" s="152"/>
      <c r="X95" s="153"/>
      <c r="Y95" s="153"/>
      <c r="Z95" s="153"/>
      <c r="AA95" s="150"/>
      <c r="AB95" s="153"/>
      <c r="AC95" s="157"/>
      <c r="AD95" s="157"/>
      <c r="AE95" s="157"/>
      <c r="AF95" s="157"/>
      <c r="AG95" s="157"/>
      <c r="AH95" s="157"/>
    </row>
    <row r="96" spans="1:34" ht="9.75">
      <c r="A96" s="148"/>
      <c r="B96" s="158"/>
      <c r="C96" s="150"/>
      <c r="D96" s="160" t="s">
        <v>366</v>
      </c>
      <c r="E96" s="161">
        <f>J96</f>
        <v>602.7</v>
      </c>
      <c r="F96" s="153"/>
      <c r="G96" s="154"/>
      <c r="H96" s="161">
        <f>+H94</f>
        <v>602.7</v>
      </c>
      <c r="I96" s="161">
        <f>+I94</f>
        <v>0</v>
      </c>
      <c r="J96" s="161">
        <f>+J94</f>
        <v>602.7</v>
      </c>
      <c r="K96" s="155"/>
      <c r="L96" s="162">
        <f>+L94</f>
        <v>0</v>
      </c>
      <c r="M96" s="152"/>
      <c r="N96" s="163">
        <f>+N94</f>
        <v>0</v>
      </c>
      <c r="O96" s="153"/>
      <c r="P96" s="153"/>
      <c r="Q96" s="152"/>
      <c r="R96" s="152"/>
      <c r="S96" s="152"/>
      <c r="T96" s="156"/>
      <c r="U96" s="156"/>
      <c r="V96" s="156"/>
      <c r="W96" s="152">
        <f>+W94</f>
        <v>0</v>
      </c>
      <c r="X96" s="153"/>
      <c r="Y96" s="153"/>
      <c r="Z96" s="153"/>
      <c r="AA96" s="150"/>
      <c r="AB96" s="153"/>
      <c r="AC96" s="157"/>
      <c r="AD96" s="157"/>
      <c r="AE96" s="157"/>
      <c r="AF96" s="157"/>
      <c r="AG96" s="157"/>
      <c r="AH96" s="157"/>
    </row>
    <row r="97" spans="1:34" ht="9.75">
      <c r="A97" s="148"/>
      <c r="B97" s="158"/>
      <c r="C97" s="150"/>
      <c r="D97" s="151"/>
      <c r="E97" s="152"/>
      <c r="F97" s="153"/>
      <c r="G97" s="154"/>
      <c r="H97" s="154"/>
      <c r="I97" s="154"/>
      <c r="J97" s="154"/>
      <c r="K97" s="155"/>
      <c r="L97" s="155"/>
      <c r="M97" s="152"/>
      <c r="N97" s="152"/>
      <c r="O97" s="153"/>
      <c r="P97" s="153"/>
      <c r="Q97" s="152"/>
      <c r="R97" s="152"/>
      <c r="S97" s="152"/>
      <c r="T97" s="156"/>
      <c r="U97" s="156"/>
      <c r="V97" s="156"/>
      <c r="W97" s="152"/>
      <c r="X97" s="153"/>
      <c r="Y97" s="153"/>
      <c r="Z97" s="153"/>
      <c r="AA97" s="150"/>
      <c r="AB97" s="153"/>
      <c r="AC97" s="157"/>
      <c r="AD97" s="157"/>
      <c r="AE97" s="157"/>
      <c r="AF97" s="157"/>
      <c r="AG97" s="157"/>
      <c r="AH97" s="157"/>
    </row>
    <row r="98" spans="1:34" ht="9.75">
      <c r="A98" s="148"/>
      <c r="B98" s="158"/>
      <c r="C98" s="150"/>
      <c r="D98" s="164" t="s">
        <v>367</v>
      </c>
      <c r="E98" s="161">
        <f>J98</f>
        <v>34628.58</v>
      </c>
      <c r="F98" s="153"/>
      <c r="G98" s="154"/>
      <c r="H98" s="161">
        <f>+H81+H89+H96</f>
        <v>25768.160000000007</v>
      </c>
      <c r="I98" s="161">
        <f>+I81+I89+I96</f>
        <v>8860.420000000002</v>
      </c>
      <c r="J98" s="161">
        <f>+J81+J89+J96</f>
        <v>34628.58</v>
      </c>
      <c r="K98" s="155"/>
      <c r="L98" s="162">
        <f>+L81+L89+L96</f>
        <v>106.02058810000001</v>
      </c>
      <c r="M98" s="152"/>
      <c r="N98" s="163">
        <f>+N81+N89+N96</f>
        <v>0</v>
      </c>
      <c r="O98" s="153"/>
      <c r="P98" s="153"/>
      <c r="Q98" s="152"/>
      <c r="R98" s="152"/>
      <c r="S98" s="152"/>
      <c r="T98" s="156"/>
      <c r="U98" s="156"/>
      <c r="V98" s="156"/>
      <c r="W98" s="152">
        <f>+W81+W89+W96</f>
        <v>155.15599999999998</v>
      </c>
      <c r="X98" s="153"/>
      <c r="Y98" s="153"/>
      <c r="Z98" s="153"/>
      <c r="AA98" s="150"/>
      <c r="AB98" s="153"/>
      <c r="AC98" s="157"/>
      <c r="AD98" s="157"/>
      <c r="AE98" s="157"/>
      <c r="AF98" s="157"/>
      <c r="AG98" s="157"/>
      <c r="AH98" s="157"/>
    </row>
  </sheetData>
  <sheetProtection/>
  <printOptions horizontalCentered="1"/>
  <pageMargins left="0.393055555555556" right="0.354166666666667" top="0.629166666666667" bottom="0.590277777777778" header="0.511805555555556" footer="0.354166666666667"/>
  <pageSetup horizontalDpi="600" verticalDpi="600" orientation="landscape" paperSize="9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43.421875" style="78" customWidth="1"/>
    <col min="2" max="2" width="13.00390625" style="79" customWidth="1"/>
    <col min="3" max="3" width="12.7109375" style="79" customWidth="1"/>
    <col min="4" max="4" width="12.421875" style="79" customWidth="1"/>
    <col min="5" max="5" width="13.28125" style="80" customWidth="1"/>
    <col min="6" max="6" width="11.421875" style="81" customWidth="1"/>
    <col min="7" max="7" width="9.140625" style="81" customWidth="1"/>
    <col min="8" max="23" width="9.140625" style="78" customWidth="1"/>
    <col min="24" max="25" width="5.7109375" style="78" customWidth="1"/>
    <col min="26" max="26" width="6.57421875" style="78" customWidth="1"/>
    <col min="27" max="27" width="24.28125" style="78" customWidth="1"/>
    <col min="28" max="28" width="4.28125" style="78" customWidth="1"/>
    <col min="29" max="29" width="8.28125" style="78" customWidth="1"/>
    <col min="30" max="30" width="8.7109375" style="78" customWidth="1"/>
    <col min="31" max="16384" width="9.140625" style="78" customWidth="1"/>
  </cols>
  <sheetData>
    <row r="1" spans="1:30" ht="9.75">
      <c r="A1" s="82" t="s">
        <v>2</v>
      </c>
      <c r="C1" s="78"/>
      <c r="E1" s="82" t="s">
        <v>112</v>
      </c>
      <c r="F1" s="78"/>
      <c r="G1" s="78"/>
      <c r="Z1" s="75" t="s">
        <v>3</v>
      </c>
      <c r="AA1" s="75" t="s">
        <v>4</v>
      </c>
      <c r="AB1" s="75" t="s">
        <v>5</v>
      </c>
      <c r="AC1" s="75" t="s">
        <v>6</v>
      </c>
      <c r="AD1" s="75" t="s">
        <v>7</v>
      </c>
    </row>
    <row r="2" spans="1:30" ht="9.75">
      <c r="A2" s="82" t="s">
        <v>10</v>
      </c>
      <c r="C2" s="78"/>
      <c r="E2" s="82" t="s">
        <v>113</v>
      </c>
      <c r="F2" s="78"/>
      <c r="G2" s="78"/>
      <c r="Z2" s="75" t="s">
        <v>11</v>
      </c>
      <c r="AA2" s="76" t="s">
        <v>65</v>
      </c>
      <c r="AB2" s="76" t="s">
        <v>13</v>
      </c>
      <c r="AC2" s="76"/>
      <c r="AD2" s="77"/>
    </row>
    <row r="3" spans="1:30" ht="9.75">
      <c r="A3" s="82" t="s">
        <v>14</v>
      </c>
      <c r="C3" s="78"/>
      <c r="E3" s="82" t="s">
        <v>114</v>
      </c>
      <c r="F3" s="78"/>
      <c r="G3" s="78"/>
      <c r="Z3" s="75" t="s">
        <v>15</v>
      </c>
      <c r="AA3" s="76" t="s">
        <v>66</v>
      </c>
      <c r="AB3" s="76" t="s">
        <v>13</v>
      </c>
      <c r="AC3" s="76" t="s">
        <v>17</v>
      </c>
      <c r="AD3" s="77" t="s">
        <v>18</v>
      </c>
    </row>
    <row r="4" spans="2:30" ht="9.75">
      <c r="B4" s="78"/>
      <c r="C4" s="78"/>
      <c r="D4" s="78"/>
      <c r="E4" s="78"/>
      <c r="F4" s="78"/>
      <c r="G4" s="78"/>
      <c r="Z4" s="75" t="s">
        <v>19</v>
      </c>
      <c r="AA4" s="76" t="s">
        <v>67</v>
      </c>
      <c r="AB4" s="76" t="s">
        <v>13</v>
      </c>
      <c r="AC4" s="76"/>
      <c r="AD4" s="77"/>
    </row>
    <row r="5" spans="1:30" ht="9.75">
      <c r="A5" s="82" t="s">
        <v>115</v>
      </c>
      <c r="B5" s="78"/>
      <c r="C5" s="78"/>
      <c r="D5" s="78"/>
      <c r="E5" s="78"/>
      <c r="F5" s="78"/>
      <c r="G5" s="78"/>
      <c r="Z5" s="75" t="s">
        <v>21</v>
      </c>
      <c r="AA5" s="76" t="s">
        <v>66</v>
      </c>
      <c r="AB5" s="76" t="s">
        <v>13</v>
      </c>
      <c r="AC5" s="76" t="s">
        <v>17</v>
      </c>
      <c r="AD5" s="77" t="s">
        <v>18</v>
      </c>
    </row>
    <row r="6" spans="1:30" ht="9.75">
      <c r="A6" s="82" t="s">
        <v>116</v>
      </c>
      <c r="B6" s="78"/>
      <c r="C6" s="78"/>
      <c r="D6" s="78"/>
      <c r="E6" s="78"/>
      <c r="F6" s="78"/>
      <c r="G6" s="78"/>
      <c r="Z6" s="87"/>
      <c r="AA6" s="87"/>
      <c r="AB6" s="87"/>
      <c r="AC6" s="87"/>
      <c r="AD6" s="87"/>
    </row>
    <row r="7" spans="1:7" ht="9.75">
      <c r="A7" s="82"/>
      <c r="B7" s="78"/>
      <c r="C7" s="78"/>
      <c r="D7" s="78"/>
      <c r="E7" s="78"/>
      <c r="F7" s="78"/>
      <c r="G7" s="78"/>
    </row>
    <row r="8" spans="1:7" ht="13.5">
      <c r="A8" s="169"/>
      <c r="B8" s="83" t="str">
        <f>CONCATENATE(AA2," ",AB2," ",AC2," ",AD2)</f>
        <v>Rekapitulácia rozpočtu v EUR  </v>
      </c>
      <c r="G8" s="78"/>
    </row>
    <row r="9" spans="1:7" ht="9.75">
      <c r="A9" s="84" t="s">
        <v>68</v>
      </c>
      <c r="B9" s="84" t="s">
        <v>30</v>
      </c>
      <c r="C9" s="84" t="s">
        <v>31</v>
      </c>
      <c r="D9" s="84" t="s">
        <v>32</v>
      </c>
      <c r="E9" s="85" t="s">
        <v>33</v>
      </c>
      <c r="F9" s="85" t="s">
        <v>34</v>
      </c>
      <c r="G9" s="85" t="s">
        <v>39</v>
      </c>
    </row>
    <row r="10" spans="1:7" ht="9.75">
      <c r="A10" s="86"/>
      <c r="B10" s="86"/>
      <c r="C10" s="86" t="s">
        <v>55</v>
      </c>
      <c r="D10" s="86"/>
      <c r="E10" s="86" t="s">
        <v>32</v>
      </c>
      <c r="F10" s="86" t="s">
        <v>32</v>
      </c>
      <c r="G10" s="86" t="s">
        <v>32</v>
      </c>
    </row>
    <row r="12" spans="1:7" ht="9.75">
      <c r="A12" s="165" t="s">
        <v>137</v>
      </c>
      <c r="B12" s="166">
        <f>Prehlad!H25</f>
        <v>12203.610000000002</v>
      </c>
      <c r="C12" s="166">
        <f>Prehlad!I25</f>
        <v>2623.21</v>
      </c>
      <c r="D12" s="166">
        <f>Prehlad!J25</f>
        <v>14826.820000000003</v>
      </c>
      <c r="E12" s="167">
        <f>Prehlad!L25</f>
        <v>103.9662</v>
      </c>
      <c r="F12" s="168">
        <f>Prehlad!N25</f>
        <v>0</v>
      </c>
      <c r="G12" s="168">
        <f>Prehlad!W25</f>
        <v>134.198</v>
      </c>
    </row>
    <row r="13" spans="1:7" ht="9.75">
      <c r="A13" s="165" t="s">
        <v>189</v>
      </c>
      <c r="B13" s="166">
        <f>Prehlad!H31</f>
        <v>1711.2900000000002</v>
      </c>
      <c r="C13" s="166">
        <f>Prehlad!I31</f>
        <v>0</v>
      </c>
      <c r="D13" s="166">
        <f>Prehlad!J31</f>
        <v>1711.2900000000002</v>
      </c>
      <c r="E13" s="167">
        <f>Prehlad!L31</f>
        <v>0.5999175</v>
      </c>
      <c r="F13" s="168">
        <f>Prehlad!N31</f>
        <v>0</v>
      </c>
      <c r="G13" s="168">
        <f>Prehlad!W31</f>
        <v>0.302</v>
      </c>
    </row>
    <row r="14" spans="1:7" ht="9.75">
      <c r="A14" s="165" t="s">
        <v>203</v>
      </c>
      <c r="B14" s="166">
        <f>Prehlad!H38</f>
        <v>133.23000000000002</v>
      </c>
      <c r="C14" s="166">
        <f>Prehlad!I38</f>
        <v>0</v>
      </c>
      <c r="D14" s="166">
        <f>Prehlad!J38</f>
        <v>133.23000000000002</v>
      </c>
      <c r="E14" s="167">
        <f>Prehlad!L38</f>
        <v>0.72561</v>
      </c>
      <c r="F14" s="168">
        <f>Prehlad!N38</f>
        <v>0</v>
      </c>
      <c r="G14" s="168">
        <f>Prehlad!W38</f>
        <v>0.231</v>
      </c>
    </row>
    <row r="15" spans="1:7" ht="9.75">
      <c r="A15" s="165" t="s">
        <v>219</v>
      </c>
      <c r="B15" s="166">
        <f>Prehlad!H74</f>
        <v>3038.8</v>
      </c>
      <c r="C15" s="166">
        <f>Prehlad!I74</f>
        <v>6237.210000000001</v>
      </c>
      <c r="D15" s="166">
        <f>Prehlad!J74</f>
        <v>9276.009999999998</v>
      </c>
      <c r="E15" s="167">
        <f>Prehlad!L74</f>
        <v>0.3706106</v>
      </c>
      <c r="F15" s="168">
        <f>Prehlad!N74</f>
        <v>0</v>
      </c>
      <c r="G15" s="168">
        <f>Prehlad!W74</f>
        <v>9.283</v>
      </c>
    </row>
    <row r="16" spans="1:7" ht="9.75">
      <c r="A16" s="165" t="s">
        <v>335</v>
      </c>
      <c r="B16" s="166">
        <f>Prehlad!H79</f>
        <v>6654.74</v>
      </c>
      <c r="C16" s="166">
        <f>Prehlad!I79</f>
        <v>0</v>
      </c>
      <c r="D16" s="166">
        <f>Prehlad!J79</f>
        <v>6654.74</v>
      </c>
      <c r="E16" s="167">
        <f>Prehlad!L79</f>
        <v>0</v>
      </c>
      <c r="F16" s="168">
        <f>Prehlad!N79</f>
        <v>0</v>
      </c>
      <c r="G16" s="168">
        <f>Prehlad!W79</f>
        <v>0</v>
      </c>
    </row>
    <row r="17" spans="1:7" ht="9.75">
      <c r="A17" s="165" t="s">
        <v>343</v>
      </c>
      <c r="B17" s="166">
        <f>Prehlad!H81</f>
        <v>23741.670000000006</v>
      </c>
      <c r="C17" s="166">
        <f>Prehlad!I81</f>
        <v>8860.420000000002</v>
      </c>
      <c r="D17" s="166">
        <f>Prehlad!J81</f>
        <v>32602.090000000004</v>
      </c>
      <c r="E17" s="167">
        <f>Prehlad!L81</f>
        <v>105.66233810000001</v>
      </c>
      <c r="F17" s="168">
        <f>Prehlad!N81</f>
        <v>0</v>
      </c>
      <c r="G17" s="168">
        <f>Prehlad!W81</f>
        <v>144.01399999999998</v>
      </c>
    </row>
    <row r="18" spans="1:7" ht="9.75">
      <c r="A18" s="165"/>
      <c r="B18" s="166"/>
      <c r="C18" s="166"/>
      <c r="D18" s="166"/>
      <c r="E18" s="167"/>
      <c r="F18" s="168"/>
      <c r="G18" s="168"/>
    </row>
    <row r="19" spans="1:7" ht="9.75">
      <c r="A19" s="165" t="s">
        <v>345</v>
      </c>
      <c r="B19" s="166">
        <f>Prehlad!H87</f>
        <v>1423.79</v>
      </c>
      <c r="C19" s="166">
        <f>Prehlad!I87</f>
        <v>0</v>
      </c>
      <c r="D19" s="166">
        <f>Prehlad!J87</f>
        <v>1423.79</v>
      </c>
      <c r="E19" s="167">
        <f>Prehlad!L87</f>
        <v>0.35825</v>
      </c>
      <c r="F19" s="168">
        <f>Prehlad!N87</f>
        <v>0</v>
      </c>
      <c r="G19" s="168">
        <f>Prehlad!W87</f>
        <v>11.142</v>
      </c>
    </row>
    <row r="20" spans="1:7" ht="9.75">
      <c r="A20" s="165" t="s">
        <v>357</v>
      </c>
      <c r="B20" s="166">
        <f>Prehlad!H89</f>
        <v>1423.79</v>
      </c>
      <c r="C20" s="166">
        <f>Prehlad!I89</f>
        <v>0</v>
      </c>
      <c r="D20" s="166">
        <f>Prehlad!J89</f>
        <v>1423.79</v>
      </c>
      <c r="E20" s="167">
        <f>Prehlad!L89</f>
        <v>0.35825</v>
      </c>
      <c r="F20" s="168">
        <f>Prehlad!N89</f>
        <v>0</v>
      </c>
      <c r="G20" s="168">
        <f>Prehlad!W89</f>
        <v>11.142</v>
      </c>
    </row>
    <row r="21" spans="1:7" ht="9.75">
      <c r="A21" s="165"/>
      <c r="B21" s="166"/>
      <c r="C21" s="166"/>
      <c r="D21" s="166"/>
      <c r="E21" s="167"/>
      <c r="F21" s="168"/>
      <c r="G21" s="168"/>
    </row>
    <row r="22" spans="1:7" ht="9.75">
      <c r="A22" s="165" t="s">
        <v>358</v>
      </c>
      <c r="B22" s="166">
        <f>Prehlad!H94</f>
        <v>602.7</v>
      </c>
      <c r="C22" s="166">
        <f>Prehlad!I94</f>
        <v>0</v>
      </c>
      <c r="D22" s="166">
        <f>Prehlad!J94</f>
        <v>602.7</v>
      </c>
      <c r="E22" s="167">
        <f>Prehlad!L94</f>
        <v>0</v>
      </c>
      <c r="F22" s="168">
        <f>Prehlad!N94</f>
        <v>0</v>
      </c>
      <c r="G22" s="168">
        <f>Prehlad!W94</f>
        <v>0</v>
      </c>
    </row>
    <row r="23" spans="1:7" ht="9.75">
      <c r="A23" s="165" t="s">
        <v>366</v>
      </c>
      <c r="B23" s="166">
        <f>Prehlad!H96</f>
        <v>602.7</v>
      </c>
      <c r="C23" s="166">
        <f>Prehlad!I96</f>
        <v>0</v>
      </c>
      <c r="D23" s="166">
        <f>Prehlad!J96</f>
        <v>602.7</v>
      </c>
      <c r="E23" s="167">
        <f>Prehlad!L96</f>
        <v>0</v>
      </c>
      <c r="F23" s="168">
        <f>Prehlad!N96</f>
        <v>0</v>
      </c>
      <c r="G23" s="168">
        <f>Prehlad!W96</f>
        <v>0</v>
      </c>
    </row>
    <row r="24" spans="1:7" ht="9.75">
      <c r="A24" s="165"/>
      <c r="B24" s="166"/>
      <c r="C24" s="166"/>
      <c r="D24" s="166"/>
      <c r="E24" s="167"/>
      <c r="F24" s="168"/>
      <c r="G24" s="168"/>
    </row>
    <row r="25" spans="1:7" ht="9.75">
      <c r="A25" s="165"/>
      <c r="B25" s="166"/>
      <c r="C25" s="166"/>
      <c r="D25" s="166"/>
      <c r="E25" s="167"/>
      <c r="F25" s="168"/>
      <c r="G25" s="168"/>
    </row>
    <row r="26" spans="1:7" ht="9.75">
      <c r="A26" s="165" t="s">
        <v>367</v>
      </c>
      <c r="B26" s="166">
        <f>Prehlad!H98</f>
        <v>25768.160000000007</v>
      </c>
      <c r="C26" s="166">
        <f>Prehlad!I98</f>
        <v>8860.420000000002</v>
      </c>
      <c r="D26" s="166">
        <f>Prehlad!J98</f>
        <v>34628.58</v>
      </c>
      <c r="E26" s="167">
        <f>Prehlad!L98</f>
        <v>106.02058810000001</v>
      </c>
      <c r="F26" s="168">
        <f>Prehlad!N98</f>
        <v>0</v>
      </c>
      <c r="G26" s="168">
        <f>Prehlad!W98</f>
        <v>155.15599999999998</v>
      </c>
    </row>
  </sheetData>
  <sheetProtection/>
  <printOptions horizontalCentered="1"/>
  <pageMargins left="0.393055555555556" right="0.354166666666667" top="0.629166666666667" bottom="0.590277777777778" header="0.511805555555556" footer="0.354166666666667"/>
  <pageSetup horizontalDpi="600" verticalDpi="600" orientation="landscape" paperSize="9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zoomScalePageLayoutView="0" workbookViewId="0" topLeftCell="A16">
      <selection activeCell="D14" sqref="D14"/>
    </sheetView>
  </sheetViews>
  <sheetFormatPr defaultColWidth="9.140625" defaultRowHeight="12.75"/>
  <cols>
    <col min="1" max="1" width="0.71875" style="1" customWidth="1"/>
    <col min="2" max="2" width="3.7109375" style="1" customWidth="1"/>
    <col min="3" max="3" width="6.8515625" style="1" customWidth="1"/>
    <col min="4" max="6" width="14.00390625" style="1" customWidth="1"/>
    <col min="7" max="7" width="3.8515625" style="1" customWidth="1"/>
    <col min="8" max="8" width="22.7109375" style="1" customWidth="1"/>
    <col min="9" max="9" width="14.00390625" style="1" customWidth="1"/>
    <col min="10" max="10" width="4.28125" style="1" customWidth="1"/>
    <col min="11" max="11" width="19.7109375" style="1" customWidth="1"/>
    <col min="12" max="12" width="9.7109375" style="1" customWidth="1"/>
    <col min="13" max="13" width="14.00390625" style="1" customWidth="1"/>
    <col min="14" max="14" width="0.71875" style="1" customWidth="1"/>
    <col min="15" max="15" width="1.421875" style="1" customWidth="1"/>
    <col min="16" max="23" width="9.140625" style="1" customWidth="1"/>
    <col min="24" max="25" width="5.7109375" style="1" customWidth="1"/>
    <col min="26" max="26" width="6.57421875" style="1" customWidth="1"/>
    <col min="27" max="27" width="21.42187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2:30" ht="28.5" customHeight="1">
      <c r="B1" s="2"/>
      <c r="C1" s="2"/>
      <c r="D1" s="2"/>
      <c r="E1" s="2"/>
      <c r="F1" s="2"/>
      <c r="G1" s="2"/>
      <c r="H1" s="3" t="str">
        <f>CONCATENATE(AA2," ",AB2," ",AC2," ",AD2)</f>
        <v>Krycí list rozpočtu v EUR  </v>
      </c>
      <c r="I1" s="2"/>
      <c r="J1" s="2"/>
      <c r="K1" s="2"/>
      <c r="L1" s="2"/>
      <c r="M1" s="2"/>
      <c r="Z1" s="75" t="s">
        <v>3</v>
      </c>
      <c r="AA1" s="75" t="s">
        <v>4</v>
      </c>
      <c r="AB1" s="75" t="s">
        <v>5</v>
      </c>
      <c r="AC1" s="75" t="s">
        <v>6</v>
      </c>
      <c r="AD1" s="75" t="s">
        <v>7</v>
      </c>
    </row>
    <row r="2" spans="2:30" ht="18" customHeight="1">
      <c r="B2" s="4" t="s">
        <v>117</v>
      </c>
      <c r="C2" s="5"/>
      <c r="D2" s="5"/>
      <c r="E2" s="5"/>
      <c r="F2" s="5"/>
      <c r="G2" s="6" t="s">
        <v>69</v>
      </c>
      <c r="H2" s="5"/>
      <c r="I2" s="5"/>
      <c r="J2" s="6" t="s">
        <v>70</v>
      </c>
      <c r="K2" s="5"/>
      <c r="L2" s="5"/>
      <c r="M2" s="52"/>
      <c r="Z2" s="75" t="s">
        <v>11</v>
      </c>
      <c r="AA2" s="76" t="s">
        <v>71</v>
      </c>
      <c r="AB2" s="76" t="s">
        <v>13</v>
      </c>
      <c r="AC2" s="76"/>
      <c r="AD2" s="77"/>
    </row>
    <row r="3" spans="2:30" ht="18" customHeight="1">
      <c r="B3" s="7" t="s">
        <v>118</v>
      </c>
      <c r="C3" s="8"/>
      <c r="D3" s="8"/>
      <c r="E3" s="8"/>
      <c r="F3" s="8"/>
      <c r="G3" s="9" t="s">
        <v>119</v>
      </c>
      <c r="H3" s="8"/>
      <c r="I3" s="8"/>
      <c r="J3" s="9" t="s">
        <v>72</v>
      </c>
      <c r="K3" s="8"/>
      <c r="L3" s="8"/>
      <c r="M3" s="53"/>
      <c r="Z3" s="75" t="s">
        <v>15</v>
      </c>
      <c r="AA3" s="76" t="s">
        <v>73</v>
      </c>
      <c r="AB3" s="76" t="s">
        <v>13</v>
      </c>
      <c r="AC3" s="76" t="s">
        <v>17</v>
      </c>
      <c r="AD3" s="77" t="s">
        <v>18</v>
      </c>
    </row>
    <row r="4" spans="2:30" ht="18" customHeight="1">
      <c r="B4" s="10"/>
      <c r="C4" s="11"/>
      <c r="D4" s="11"/>
      <c r="E4" s="11"/>
      <c r="F4" s="11"/>
      <c r="G4" s="12"/>
      <c r="H4" s="11"/>
      <c r="I4" s="11"/>
      <c r="J4" s="12" t="s">
        <v>74</v>
      </c>
      <c r="K4" s="11" t="s">
        <v>120</v>
      </c>
      <c r="L4" s="11" t="s">
        <v>75</v>
      </c>
      <c r="M4" s="54"/>
      <c r="Z4" s="75" t="s">
        <v>19</v>
      </c>
      <c r="AA4" s="76" t="s">
        <v>76</v>
      </c>
      <c r="AB4" s="76" t="s">
        <v>13</v>
      </c>
      <c r="AC4" s="76"/>
      <c r="AD4" s="77"/>
    </row>
    <row r="5" spans="2:30" ht="18" customHeight="1">
      <c r="B5" s="4" t="s">
        <v>77</v>
      </c>
      <c r="C5" s="5"/>
      <c r="D5" s="5"/>
      <c r="E5" s="5"/>
      <c r="F5" s="5"/>
      <c r="G5" s="13"/>
      <c r="H5" s="5"/>
      <c r="I5" s="5"/>
      <c r="J5" s="5" t="s">
        <v>78</v>
      </c>
      <c r="K5" s="5"/>
      <c r="L5" s="5" t="s">
        <v>79</v>
      </c>
      <c r="M5" s="52"/>
      <c r="Z5" s="75" t="s">
        <v>21</v>
      </c>
      <c r="AA5" s="76" t="s">
        <v>73</v>
      </c>
      <c r="AB5" s="76" t="s">
        <v>13</v>
      </c>
      <c r="AC5" s="76" t="s">
        <v>17</v>
      </c>
      <c r="AD5" s="77" t="s">
        <v>18</v>
      </c>
    </row>
    <row r="6" spans="2:13" ht="18" customHeight="1">
      <c r="B6" s="7" t="s">
        <v>80</v>
      </c>
      <c r="C6" s="8"/>
      <c r="D6" s="8"/>
      <c r="E6" s="8"/>
      <c r="F6" s="8"/>
      <c r="G6" s="14"/>
      <c r="H6" s="8"/>
      <c r="I6" s="8"/>
      <c r="J6" s="8" t="s">
        <v>78</v>
      </c>
      <c r="K6" s="8"/>
      <c r="L6" s="8" t="s">
        <v>79</v>
      </c>
      <c r="M6" s="53"/>
    </row>
    <row r="7" spans="2:13" ht="18" customHeight="1">
      <c r="B7" s="10" t="s">
        <v>81</v>
      </c>
      <c r="C7" s="11"/>
      <c r="D7" s="11"/>
      <c r="E7" s="11"/>
      <c r="F7" s="11"/>
      <c r="G7" s="15"/>
      <c r="H7" s="11"/>
      <c r="I7" s="11"/>
      <c r="J7" s="11" t="s">
        <v>78</v>
      </c>
      <c r="K7" s="11"/>
      <c r="L7" s="11" t="s">
        <v>79</v>
      </c>
      <c r="M7" s="54"/>
    </row>
    <row r="8" spans="2:13" ht="18" customHeight="1">
      <c r="B8" s="16"/>
      <c r="C8" s="17"/>
      <c r="D8" s="18"/>
      <c r="E8" s="19"/>
      <c r="F8" s="20">
        <f>IF(B8&lt;&gt;0,ROUND($M$26/B8,0),0)</f>
        <v>0</v>
      </c>
      <c r="G8" s="13"/>
      <c r="H8" s="17"/>
      <c r="I8" s="20">
        <f>IF(G8&lt;&gt;0,ROUND($M$26/G8,0),0)</f>
        <v>0</v>
      </c>
      <c r="J8" s="6"/>
      <c r="K8" s="17"/>
      <c r="L8" s="19"/>
      <c r="M8" s="55">
        <f>IF(J8&lt;&gt;0,ROUND($M$26/J8,0),0)</f>
        <v>0</v>
      </c>
    </row>
    <row r="9" spans="2:13" ht="18" customHeight="1">
      <c r="B9" s="21"/>
      <c r="C9" s="22"/>
      <c r="D9" s="23"/>
      <c r="E9" s="24"/>
      <c r="F9" s="25">
        <f>IF(B9&lt;&gt;0,ROUND($M$26/B9,0),0)</f>
        <v>0</v>
      </c>
      <c r="G9" s="26"/>
      <c r="H9" s="22"/>
      <c r="I9" s="25">
        <f>IF(G9&lt;&gt;0,ROUND($M$26/G9,0),0)</f>
        <v>0</v>
      </c>
      <c r="J9" s="26"/>
      <c r="K9" s="22"/>
      <c r="L9" s="24"/>
      <c r="M9" s="56">
        <f>IF(J9&lt;&gt;0,ROUND($M$26/J9,0),0)</f>
        <v>0</v>
      </c>
    </row>
    <row r="10" spans="2:13" ht="18" customHeight="1">
      <c r="B10" s="27" t="s">
        <v>82</v>
      </c>
      <c r="C10" s="28" t="s">
        <v>83</v>
      </c>
      <c r="D10" s="29" t="s">
        <v>30</v>
      </c>
      <c r="E10" s="29" t="s">
        <v>84</v>
      </c>
      <c r="F10" s="30" t="s">
        <v>85</v>
      </c>
      <c r="G10" s="27" t="s">
        <v>86</v>
      </c>
      <c r="H10" s="31" t="s">
        <v>87</v>
      </c>
      <c r="I10" s="57"/>
      <c r="J10" s="27" t="s">
        <v>88</v>
      </c>
      <c r="K10" s="31" t="s">
        <v>89</v>
      </c>
      <c r="L10" s="58"/>
      <c r="M10" s="57"/>
    </row>
    <row r="11" spans="2:13" ht="18" customHeight="1">
      <c r="B11" s="32">
        <v>1</v>
      </c>
      <c r="C11" s="33" t="s">
        <v>90</v>
      </c>
      <c r="D11" s="139"/>
      <c r="E11" s="139"/>
      <c r="F11" s="140">
        <f>D11+E11</f>
        <v>0</v>
      </c>
      <c r="G11" s="32">
        <v>6</v>
      </c>
      <c r="H11" s="33" t="s">
        <v>121</v>
      </c>
      <c r="I11" s="140">
        <v>0</v>
      </c>
      <c r="J11" s="32">
        <v>11</v>
      </c>
      <c r="K11" s="59" t="s">
        <v>124</v>
      </c>
      <c r="L11" s="60">
        <v>0</v>
      </c>
      <c r="M11" s="140">
        <f>ROUND(((D11+E11+D12+E12+D13)*L11),2)</f>
        <v>0</v>
      </c>
    </row>
    <row r="12" spans="2:13" ht="18" customHeight="1">
      <c r="B12" s="34">
        <v>2</v>
      </c>
      <c r="C12" s="35" t="s">
        <v>91</v>
      </c>
      <c r="D12" s="141"/>
      <c r="E12" s="141"/>
      <c r="F12" s="140">
        <f>D12+E12</f>
        <v>0</v>
      </c>
      <c r="G12" s="34">
        <v>7</v>
      </c>
      <c r="H12" s="35" t="s">
        <v>122</v>
      </c>
      <c r="I12" s="142">
        <v>0</v>
      </c>
      <c r="J12" s="34">
        <v>12</v>
      </c>
      <c r="K12" s="61" t="s">
        <v>125</v>
      </c>
      <c r="L12" s="62">
        <v>0</v>
      </c>
      <c r="M12" s="142">
        <f>ROUND(((D11+E11+D12+E12+D13)*L12),2)</f>
        <v>0</v>
      </c>
    </row>
    <row r="13" spans="2:13" ht="18" customHeight="1">
      <c r="B13" s="34">
        <v>3</v>
      </c>
      <c r="C13" s="35" t="s">
        <v>92</v>
      </c>
      <c r="D13" s="141"/>
      <c r="E13" s="141">
        <f>Prehlad!I89</f>
        <v>0</v>
      </c>
      <c r="F13" s="140">
        <f>D13+E13</f>
        <v>0</v>
      </c>
      <c r="G13" s="34">
        <v>8</v>
      </c>
      <c r="H13" s="35" t="s">
        <v>123</v>
      </c>
      <c r="I13" s="142">
        <v>0</v>
      </c>
      <c r="J13" s="34">
        <v>13</v>
      </c>
      <c r="K13" s="61" t="s">
        <v>126</v>
      </c>
      <c r="L13" s="62">
        <v>0</v>
      </c>
      <c r="M13" s="142">
        <f>ROUND(((D11+E11+D12+E12+D13)*L13),2)</f>
        <v>0</v>
      </c>
    </row>
    <row r="14" spans="2:13" ht="18" customHeight="1">
      <c r="B14" s="34">
        <v>4</v>
      </c>
      <c r="C14" s="35" t="s">
        <v>93</v>
      </c>
      <c r="D14" s="141"/>
      <c r="E14" s="141">
        <f>Prehlad!I96</f>
        <v>0</v>
      </c>
      <c r="F14" s="143">
        <f>D14+E14</f>
        <v>0</v>
      </c>
      <c r="G14" s="34">
        <v>9</v>
      </c>
      <c r="H14" s="35" t="s">
        <v>0</v>
      </c>
      <c r="I14" s="142">
        <v>0</v>
      </c>
      <c r="J14" s="34">
        <v>14</v>
      </c>
      <c r="K14" s="61" t="s">
        <v>0</v>
      </c>
      <c r="L14" s="62">
        <v>0</v>
      </c>
      <c r="M14" s="142">
        <f>ROUND(((D11+E11+D12+E12+D13+E13)*L14),2)</f>
        <v>0</v>
      </c>
    </row>
    <row r="15" spans="2:13" ht="18" customHeight="1">
      <c r="B15" s="36">
        <v>5</v>
      </c>
      <c r="C15" s="37" t="s">
        <v>94</v>
      </c>
      <c r="D15" s="144">
        <f>SUM(D11:D14)</f>
        <v>0</v>
      </c>
      <c r="E15" s="145">
        <f>SUM(E11:E14)</f>
        <v>0</v>
      </c>
      <c r="F15" s="146">
        <f>SUM(F11:F14)</f>
        <v>0</v>
      </c>
      <c r="G15" s="38">
        <v>10</v>
      </c>
      <c r="H15" s="39" t="s">
        <v>95</v>
      </c>
      <c r="I15" s="146">
        <f>SUM(I11:I14)</f>
        <v>0</v>
      </c>
      <c r="J15" s="36">
        <v>15</v>
      </c>
      <c r="K15" s="63"/>
      <c r="L15" s="64" t="s">
        <v>96</v>
      </c>
      <c r="M15" s="146">
        <f>SUM(M11:M14)</f>
        <v>0</v>
      </c>
    </row>
    <row r="16" spans="2:13" ht="18" customHeight="1">
      <c r="B16" s="40" t="s">
        <v>97</v>
      </c>
      <c r="C16" s="41"/>
      <c r="D16" s="41"/>
      <c r="E16" s="41"/>
      <c r="F16" s="42"/>
      <c r="G16" s="40" t="s">
        <v>98</v>
      </c>
      <c r="H16" s="41"/>
      <c r="I16" s="65"/>
      <c r="J16" s="27" t="s">
        <v>99</v>
      </c>
      <c r="K16" s="31" t="s">
        <v>100</v>
      </c>
      <c r="L16" s="58"/>
      <c r="M16" s="66"/>
    </row>
    <row r="17" spans="2:13" ht="18" customHeight="1">
      <c r="B17" s="43"/>
      <c r="C17" s="44" t="s">
        <v>101</v>
      </c>
      <c r="D17" s="44"/>
      <c r="E17" s="44" t="s">
        <v>102</v>
      </c>
      <c r="F17" s="45"/>
      <c r="G17" s="43"/>
      <c r="H17" s="46"/>
      <c r="I17" s="67"/>
      <c r="J17" s="34">
        <v>16</v>
      </c>
      <c r="K17" s="61" t="s">
        <v>103</v>
      </c>
      <c r="L17" s="68"/>
      <c r="M17" s="142">
        <v>0</v>
      </c>
    </row>
    <row r="18" spans="2:13" ht="18" customHeight="1">
      <c r="B18" s="47"/>
      <c r="C18" s="46" t="s">
        <v>104</v>
      </c>
      <c r="D18" s="46"/>
      <c r="E18" s="46"/>
      <c r="F18" s="48"/>
      <c r="G18" s="47"/>
      <c r="H18" s="46" t="s">
        <v>101</v>
      </c>
      <c r="I18" s="67"/>
      <c r="J18" s="34">
        <v>17</v>
      </c>
      <c r="K18" s="61" t="s">
        <v>127</v>
      </c>
      <c r="L18" s="68"/>
      <c r="M18" s="142">
        <v>0</v>
      </c>
    </row>
    <row r="19" spans="2:13" ht="18" customHeight="1">
      <c r="B19" s="47"/>
      <c r="C19" s="46"/>
      <c r="D19" s="46"/>
      <c r="E19" s="46"/>
      <c r="F19" s="48"/>
      <c r="G19" s="47"/>
      <c r="H19" s="49"/>
      <c r="I19" s="67"/>
      <c r="J19" s="34">
        <v>18</v>
      </c>
      <c r="K19" s="61" t="s">
        <v>128</v>
      </c>
      <c r="L19" s="68"/>
      <c r="M19" s="142">
        <v>0</v>
      </c>
    </row>
    <row r="20" spans="2:13" ht="18" customHeight="1">
      <c r="B20" s="47"/>
      <c r="C20" s="46"/>
      <c r="D20" s="46"/>
      <c r="E20" s="46"/>
      <c r="F20" s="48"/>
      <c r="G20" s="47"/>
      <c r="H20" s="44" t="s">
        <v>102</v>
      </c>
      <c r="I20" s="67"/>
      <c r="J20" s="34">
        <v>19</v>
      </c>
      <c r="K20" s="61" t="s">
        <v>0</v>
      </c>
      <c r="L20" s="68"/>
      <c r="M20" s="142">
        <v>0</v>
      </c>
    </row>
    <row r="21" spans="2:13" ht="18" customHeight="1">
      <c r="B21" s="43"/>
      <c r="C21" s="46"/>
      <c r="D21" s="46"/>
      <c r="E21" s="46"/>
      <c r="F21" s="46"/>
      <c r="G21" s="43"/>
      <c r="H21" s="46" t="s">
        <v>104</v>
      </c>
      <c r="I21" s="67"/>
      <c r="J21" s="36">
        <v>20</v>
      </c>
      <c r="K21" s="63"/>
      <c r="L21" s="64" t="s">
        <v>105</v>
      </c>
      <c r="M21" s="146">
        <f>SUM(M17:M20)</f>
        <v>0</v>
      </c>
    </row>
    <row r="22" spans="2:13" ht="18" customHeight="1">
      <c r="B22" s="40" t="s">
        <v>106</v>
      </c>
      <c r="C22" s="41"/>
      <c r="D22" s="41"/>
      <c r="E22" s="41"/>
      <c r="F22" s="42"/>
      <c r="G22" s="43"/>
      <c r="H22" s="46"/>
      <c r="I22" s="67"/>
      <c r="J22" s="27" t="s">
        <v>107</v>
      </c>
      <c r="K22" s="31" t="s">
        <v>108</v>
      </c>
      <c r="L22" s="58"/>
      <c r="M22" s="66"/>
    </row>
    <row r="23" spans="2:13" ht="18" customHeight="1">
      <c r="B23" s="43"/>
      <c r="C23" s="44" t="s">
        <v>101</v>
      </c>
      <c r="D23" s="44"/>
      <c r="E23" s="44" t="s">
        <v>102</v>
      </c>
      <c r="F23" s="45"/>
      <c r="G23" s="43"/>
      <c r="H23" s="46"/>
      <c r="I23" s="67"/>
      <c r="J23" s="32">
        <v>21</v>
      </c>
      <c r="K23" s="59"/>
      <c r="L23" s="69" t="s">
        <v>109</v>
      </c>
      <c r="M23" s="140">
        <f>ROUND(F15,2)+I15+M15+M21</f>
        <v>0</v>
      </c>
    </row>
    <row r="24" spans="2:13" ht="18" customHeight="1">
      <c r="B24" s="47"/>
      <c r="C24" s="46" t="s">
        <v>104</v>
      </c>
      <c r="D24" s="46"/>
      <c r="E24" s="46"/>
      <c r="F24" s="48"/>
      <c r="G24" s="43"/>
      <c r="H24" s="46"/>
      <c r="I24" s="67"/>
      <c r="J24" s="34">
        <v>22</v>
      </c>
      <c r="K24" s="61" t="s">
        <v>129</v>
      </c>
      <c r="L24" s="147">
        <f>M23-L25</f>
        <v>0</v>
      </c>
      <c r="M24" s="142">
        <f>ROUND((L24*20)/100,2)</f>
        <v>0</v>
      </c>
    </row>
    <row r="25" spans="2:13" ht="18" customHeight="1">
      <c r="B25" s="47"/>
      <c r="C25" s="46"/>
      <c r="D25" s="46"/>
      <c r="E25" s="46"/>
      <c r="F25" s="48"/>
      <c r="G25" s="43"/>
      <c r="H25" s="46"/>
      <c r="I25" s="67"/>
      <c r="J25" s="34">
        <v>23</v>
      </c>
      <c r="K25" s="61" t="s">
        <v>130</v>
      </c>
      <c r="L25" s="147">
        <f>SUMIF(Prehlad!O11:O9999,0,Prehlad!J11:J9999)</f>
        <v>0</v>
      </c>
      <c r="M25" s="142">
        <f>ROUND((L25*0)/100,1)</f>
        <v>0</v>
      </c>
    </row>
    <row r="26" spans="2:13" ht="18" customHeight="1">
      <c r="B26" s="47"/>
      <c r="C26" s="46"/>
      <c r="D26" s="46"/>
      <c r="E26" s="46"/>
      <c r="F26" s="48"/>
      <c r="G26" s="43"/>
      <c r="H26" s="46"/>
      <c r="I26" s="67"/>
      <c r="J26" s="36">
        <v>24</v>
      </c>
      <c r="K26" s="63"/>
      <c r="L26" s="64" t="s">
        <v>110</v>
      </c>
      <c r="M26" s="146">
        <f>M23+M24+M25</f>
        <v>0</v>
      </c>
    </row>
    <row r="27" spans="2:13" ht="16.5" customHeight="1">
      <c r="B27" s="50"/>
      <c r="C27" s="51"/>
      <c r="D27" s="51"/>
      <c r="E27" s="51"/>
      <c r="F27" s="51"/>
      <c r="G27" s="50"/>
      <c r="H27" s="51"/>
      <c r="I27" s="70"/>
      <c r="J27" s="71" t="s">
        <v>111</v>
      </c>
      <c r="K27" s="72" t="s">
        <v>131</v>
      </c>
      <c r="L27" s="73"/>
      <c r="M27" s="74">
        <v>0</v>
      </c>
    </row>
    <row r="28" ht="14.25" customHeight="1"/>
    <row r="29" ht="2.25" customHeight="1"/>
  </sheetData>
  <sheetProtection/>
  <printOptions horizontalCentered="1" verticalCentered="1"/>
  <pageMargins left="0.25" right="0.388888888888889" top="0.354166666666667" bottom="0.432638888888889" header="0.313888888888889" footer="0.35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Ja</cp:lastModifiedBy>
  <cp:lastPrinted>2016-04-18T11:18:00Z</cp:lastPrinted>
  <dcterms:created xsi:type="dcterms:W3CDTF">1999-04-06T07:39:00Z</dcterms:created>
  <dcterms:modified xsi:type="dcterms:W3CDTF">2024-04-28T07:35:10Z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