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skova2744281\Documents\11 BA OO PZ, Rusovce - rekonštrukcia\10 Stavebný dozor\"/>
    </mc:Choice>
  </mc:AlternateContent>
  <bookViews>
    <workbookView xWindow="0" yWindow="0" windowWidth="24495" windowHeight="10545" tabRatio="500"/>
  </bookViews>
  <sheets>
    <sheet name="Rekapitulácia stavby" sheetId="1" r:id="rId1"/>
    <sheet name="E1.1.a) 01.1 - architektú..." sheetId="2" r:id="rId2"/>
    <sheet name="E1.1.b) 01.1 - architektú..." sheetId="3" r:id="rId3"/>
    <sheet name="E1.1.c) 01.1 - architektú..." sheetId="4" r:id="rId4"/>
    <sheet name="E1.1.d) 01.1 - architektú..." sheetId="5" r:id="rId5"/>
    <sheet name="E1.1, E1.2 01.1 - archite..." sheetId="6" r:id="rId6"/>
    <sheet name="E1.4. 01.1 - zdravotechni..." sheetId="7" r:id="rId7"/>
    <sheet name="E1.5. 01.1 - ústredné vyk..." sheetId="8" r:id="rId8"/>
    <sheet name="E1.7.A 01.1 - elektroinšt..." sheetId="9" r:id="rId9"/>
    <sheet name="E1.1., E1.2. 01.2 - archi..." sheetId="10" r:id="rId10"/>
    <sheet name="E1.4. 01.2 - zdravotechni..." sheetId="11" r:id="rId11"/>
    <sheet name="E1.7.B 01.2 - elektroinšt..." sheetId="12" r:id="rId12"/>
    <sheet name="SO 02 - Prípojka vody a v..." sheetId="13" r:id="rId13"/>
    <sheet name="SO 03 - Areálový vodovod " sheetId="14" r:id="rId14"/>
    <sheet name="SO 04.1 - Areálová kanali..." sheetId="15" r:id="rId15"/>
    <sheet name="SO 04.2 - Areálová kanali..." sheetId="16" r:id="rId16"/>
    <sheet name="SO 05 - NN prípojka, areá..." sheetId="17" r:id="rId17"/>
  </sheets>
  <definedNames>
    <definedName name="_xlnm._FilterDatabase" localSheetId="5" hidden="1">'E1.1, E1.2 01.1 - archite...'!$C$147:$K$678</definedName>
    <definedName name="_xlnm._FilterDatabase" localSheetId="9" hidden="1">'E1.1., E1.2. 01.2 - archi...'!$C$151:$K$1156</definedName>
    <definedName name="_xlnm._FilterDatabase" localSheetId="1" hidden="1">'E1.1.a) 01.1 - architektú...'!$C$141:$K$540</definedName>
    <definedName name="_xlnm._FilterDatabase" localSheetId="2" hidden="1">'E1.1.b) 01.1 - architektú...'!$C$131:$K$315</definedName>
    <definedName name="_xlnm._FilterDatabase" localSheetId="3" hidden="1">'E1.1.c) 01.1 - architektú...'!$C$129:$K$153</definedName>
    <definedName name="_xlnm._FilterDatabase" localSheetId="4" hidden="1">'E1.1.d) 01.1 - architektú...'!$C$127:$K$233</definedName>
    <definedName name="_xlnm._FilterDatabase" localSheetId="6" hidden="1">'E1.4. 01.1 - zdravotechni...'!$C$127:$K$152</definedName>
    <definedName name="_xlnm._FilterDatabase" localSheetId="10" hidden="1">'E1.4. 01.2 - zdravotechni...'!$C$128:$K$218</definedName>
    <definedName name="_xlnm._FilterDatabase" localSheetId="7" hidden="1">'E1.5. 01.1 - ústredné vyk...'!$C$136:$K$362</definedName>
    <definedName name="_xlnm._FilterDatabase" localSheetId="8" hidden="1">'E1.7.A 01.1 - elektroinšt...'!$C$127:$K$165</definedName>
    <definedName name="_xlnm._FilterDatabase" localSheetId="11" hidden="1">'E1.7.B 01.2 - elektroinšt...'!$C$131:$K$250</definedName>
    <definedName name="_xlnm._FilterDatabase" localSheetId="12" hidden="1">'SO 02 - Prípojka vody a v...'!$C$126:$K$178</definedName>
    <definedName name="_xlnm._FilterDatabase" localSheetId="13" hidden="1">'SO 03 - Areálový vodovod '!$C$123:$K$175</definedName>
    <definedName name="_xlnm._FilterDatabase" localSheetId="14" hidden="1">'SO 04.1 - Areálová kanali...'!$C$129:$K$180</definedName>
    <definedName name="_xlnm._FilterDatabase" localSheetId="15" hidden="1">'SO 04.2 - Areálová kanali...'!$C$128:$K$172</definedName>
    <definedName name="_xlnm._FilterDatabase" localSheetId="16" hidden="1">'SO 05 - NN prípojka, areá...'!$C$119:$K$183</definedName>
    <definedName name="_xlnm.Print_Titles" localSheetId="5">'E1.1, E1.2 01.1 - archite...'!$147:$147</definedName>
    <definedName name="_xlnm.Print_Titles" localSheetId="9">'E1.1., E1.2. 01.2 - archi...'!$151:$151</definedName>
    <definedName name="_xlnm.Print_Titles" localSheetId="1">'E1.1.a) 01.1 - architektú...'!$141:$141</definedName>
    <definedName name="_xlnm.Print_Titles" localSheetId="2">'E1.1.b) 01.1 - architektú...'!$131:$131</definedName>
    <definedName name="_xlnm.Print_Titles" localSheetId="3">'E1.1.c) 01.1 - architektú...'!$129:$129</definedName>
    <definedName name="_xlnm.Print_Titles" localSheetId="4">'E1.1.d) 01.1 - architektú...'!$127:$127</definedName>
    <definedName name="_xlnm.Print_Titles" localSheetId="6">'E1.4. 01.1 - zdravotechni...'!$127:$127</definedName>
    <definedName name="_xlnm.Print_Titles" localSheetId="10">'E1.4. 01.2 - zdravotechni...'!$128:$128</definedName>
    <definedName name="_xlnm.Print_Titles" localSheetId="7">'E1.5. 01.1 - ústredné vyk...'!$136:$136</definedName>
    <definedName name="_xlnm.Print_Titles" localSheetId="8">'E1.7.A 01.1 - elektroinšt...'!$127:$127</definedName>
    <definedName name="_xlnm.Print_Titles" localSheetId="11">'E1.7.B 01.2 - elektroinšt...'!$131:$131</definedName>
    <definedName name="_xlnm.Print_Titles" localSheetId="0">'Rekapitulácia stavby'!$92:$92</definedName>
    <definedName name="_xlnm.Print_Titles" localSheetId="12">'SO 02 - Prípojka vody a v...'!$126:$126</definedName>
    <definedName name="_xlnm.Print_Titles" localSheetId="13">'SO 03 - Areálový vodovod '!$123:$123</definedName>
    <definedName name="_xlnm.Print_Titles" localSheetId="14">'SO 04.1 - Areálová kanali...'!$129:$129</definedName>
    <definedName name="_xlnm.Print_Titles" localSheetId="15">'SO 04.2 - Areálová kanali...'!$128:$128</definedName>
    <definedName name="_xlnm.Print_Titles" localSheetId="16">'SO 05 - NN prípojka, areá...'!$119:$119</definedName>
  </definedNames>
  <calcPr calcId="162913"/>
</workbook>
</file>

<file path=xl/calcChain.xml><?xml version="1.0" encoding="utf-8"?>
<calcChain xmlns="http://schemas.openxmlformats.org/spreadsheetml/2006/main">
  <c r="J167" i="13" l="1"/>
  <c r="J166" i="13"/>
  <c r="J198" i="11"/>
  <c r="J197" i="11"/>
  <c r="J708" i="10"/>
  <c r="J959" i="10"/>
  <c r="J956" i="10"/>
  <c r="J213" i="8"/>
  <c r="J212" i="8"/>
  <c r="J211" i="8"/>
  <c r="J192" i="6"/>
  <c r="J371" i="6"/>
  <c r="J532" i="6"/>
  <c r="J525" i="6"/>
  <c r="J368" i="2"/>
  <c r="BK183" i="17" l="1"/>
  <c r="BI183" i="17"/>
  <c r="BH183" i="17"/>
  <c r="BG183" i="17"/>
  <c r="BE183" i="17"/>
  <c r="T183" i="17"/>
  <c r="R183" i="17"/>
  <c r="R182" i="17" s="1"/>
  <c r="P183" i="17"/>
  <c r="P182" i="17" s="1"/>
  <c r="J183" i="17"/>
  <c r="BF183" i="17" s="1"/>
  <c r="BK182" i="17"/>
  <c r="J182" i="17" s="1"/>
  <c r="J100" i="17" s="1"/>
  <c r="T182" i="17"/>
  <c r="BK181" i="17"/>
  <c r="BI181" i="17"/>
  <c r="BH181" i="17"/>
  <c r="BG181" i="17"/>
  <c r="BE181" i="17"/>
  <c r="T181" i="17"/>
  <c r="R181" i="17"/>
  <c r="P181" i="17"/>
  <c r="J181" i="17"/>
  <c r="BF181" i="17"/>
  <c r="BK180" i="17"/>
  <c r="BI180" i="17"/>
  <c r="BH180" i="17"/>
  <c r="BG180" i="17"/>
  <c r="BE180" i="17"/>
  <c r="T180" i="17"/>
  <c r="R180" i="17"/>
  <c r="P180" i="17"/>
  <c r="J180" i="17"/>
  <c r="BF180" i="17"/>
  <c r="BK179" i="17"/>
  <c r="BI179" i="17"/>
  <c r="BH179" i="17"/>
  <c r="BG179" i="17"/>
  <c r="BE179" i="17"/>
  <c r="T179" i="17"/>
  <c r="R179" i="17"/>
  <c r="P179" i="17"/>
  <c r="J179" i="17"/>
  <c r="BF179" i="17"/>
  <c r="BK178" i="17"/>
  <c r="BI178" i="17"/>
  <c r="BH178" i="17"/>
  <c r="BG178" i="17"/>
  <c r="BE178" i="17"/>
  <c r="T178" i="17"/>
  <c r="R178" i="17"/>
  <c r="P178" i="17"/>
  <c r="P175" i="17" s="1"/>
  <c r="J178" i="17"/>
  <c r="BF178" i="17" s="1"/>
  <c r="BK177" i="17"/>
  <c r="BI177" i="17"/>
  <c r="BH177" i="17"/>
  <c r="BG177" i="17"/>
  <c r="BE177" i="17"/>
  <c r="T177" i="17"/>
  <c r="T175" i="17" s="1"/>
  <c r="R177" i="17"/>
  <c r="P177" i="17"/>
  <c r="J177" i="17"/>
  <c r="BF177" i="17"/>
  <c r="BK176" i="17"/>
  <c r="BI176" i="17"/>
  <c r="BH176" i="17"/>
  <c r="BG176" i="17"/>
  <c r="BE176" i="17"/>
  <c r="T176" i="17"/>
  <c r="R176" i="17"/>
  <c r="P176" i="17"/>
  <c r="J176" i="17"/>
  <c r="BF176" i="17" s="1"/>
  <c r="BK174" i="17"/>
  <c r="BI174" i="17"/>
  <c r="BH174" i="17"/>
  <c r="BG174" i="17"/>
  <c r="BE174" i="17"/>
  <c r="T174" i="17"/>
  <c r="R174" i="17"/>
  <c r="P174" i="17"/>
  <c r="J174" i="17"/>
  <c r="BF174" i="17"/>
  <c r="BK173" i="17"/>
  <c r="BI173" i="17"/>
  <c r="BH173" i="17"/>
  <c r="BG173" i="17"/>
  <c r="BE173" i="17"/>
  <c r="T173" i="17"/>
  <c r="R173" i="17"/>
  <c r="P173" i="17"/>
  <c r="J173" i="17"/>
  <c r="BF173" i="17" s="1"/>
  <c r="BK172" i="17"/>
  <c r="BI172" i="17"/>
  <c r="BH172" i="17"/>
  <c r="BG172" i="17"/>
  <c r="BE172" i="17"/>
  <c r="T172" i="17"/>
  <c r="R172" i="17"/>
  <c r="P172" i="17"/>
  <c r="J172" i="17"/>
  <c r="BF172" i="17" s="1"/>
  <c r="BK171" i="17"/>
  <c r="BI171" i="17"/>
  <c r="BH171" i="17"/>
  <c r="BG171" i="17"/>
  <c r="BE171" i="17"/>
  <c r="T171" i="17"/>
  <c r="R171" i="17"/>
  <c r="P171" i="17"/>
  <c r="J171" i="17"/>
  <c r="BF171" i="17" s="1"/>
  <c r="BK170" i="17"/>
  <c r="BI170" i="17"/>
  <c r="BH170" i="17"/>
  <c r="BG170" i="17"/>
  <c r="BE170" i="17"/>
  <c r="T170" i="17"/>
  <c r="R170" i="17"/>
  <c r="P170" i="17"/>
  <c r="J170" i="17"/>
  <c r="BF170" i="17"/>
  <c r="BK169" i="17"/>
  <c r="BI169" i="17"/>
  <c r="BH169" i="17"/>
  <c r="BG169" i="17"/>
  <c r="BE169" i="17"/>
  <c r="T169" i="17"/>
  <c r="R169" i="17"/>
  <c r="P169" i="17"/>
  <c r="J169" i="17"/>
  <c r="BF169" i="17" s="1"/>
  <c r="BK168" i="17"/>
  <c r="BI168" i="17"/>
  <c r="BH168" i="17"/>
  <c r="BG168" i="17"/>
  <c r="BE168" i="17"/>
  <c r="T168" i="17"/>
  <c r="R168" i="17"/>
  <c r="P168" i="17"/>
  <c r="J168" i="17"/>
  <c r="BF168" i="17" s="1"/>
  <c r="BK167" i="17"/>
  <c r="BI167" i="17"/>
  <c r="BH167" i="17"/>
  <c r="BG167" i="17"/>
  <c r="BE167" i="17"/>
  <c r="T167" i="17"/>
  <c r="R167" i="17"/>
  <c r="P167" i="17"/>
  <c r="J167" i="17"/>
  <c r="BF167" i="17" s="1"/>
  <c r="BK166" i="17"/>
  <c r="BI166" i="17"/>
  <c r="BH166" i="17"/>
  <c r="BG166" i="17"/>
  <c r="BE166" i="17"/>
  <c r="T166" i="17"/>
  <c r="R166" i="17"/>
  <c r="P166" i="17"/>
  <c r="J166" i="17"/>
  <c r="BF166" i="17"/>
  <c r="BK165" i="17"/>
  <c r="BI165" i="17"/>
  <c r="BH165" i="17"/>
  <c r="BG165" i="17"/>
  <c r="BE165" i="17"/>
  <c r="T165" i="17"/>
  <c r="R165" i="17"/>
  <c r="P165" i="17"/>
  <c r="J165" i="17"/>
  <c r="BF165" i="17" s="1"/>
  <c r="BK164" i="17"/>
  <c r="BI164" i="17"/>
  <c r="BH164" i="17"/>
  <c r="BG164" i="17"/>
  <c r="BE164" i="17"/>
  <c r="T164" i="17"/>
  <c r="R164" i="17"/>
  <c r="P164" i="17"/>
  <c r="J164" i="17"/>
  <c r="BF164" i="17"/>
  <c r="BK163" i="17"/>
  <c r="BI163" i="17"/>
  <c r="BH163" i="17"/>
  <c r="BG163" i="17"/>
  <c r="BE163" i="17"/>
  <c r="T163" i="17"/>
  <c r="R163" i="17"/>
  <c r="P163" i="17"/>
  <c r="J163" i="17"/>
  <c r="BF163" i="17" s="1"/>
  <c r="BK162" i="17"/>
  <c r="BI162" i="17"/>
  <c r="BH162" i="17"/>
  <c r="BG162" i="17"/>
  <c r="BE162" i="17"/>
  <c r="T162" i="17"/>
  <c r="R162" i="17"/>
  <c r="P162" i="17"/>
  <c r="J162" i="17"/>
  <c r="BF162" i="17" s="1"/>
  <c r="BK161" i="17"/>
  <c r="BI161" i="17"/>
  <c r="BH161" i="17"/>
  <c r="BG161" i="17"/>
  <c r="BE161" i="17"/>
  <c r="T161" i="17"/>
  <c r="R161" i="17"/>
  <c r="P161" i="17"/>
  <c r="J161" i="17"/>
  <c r="BF161" i="17" s="1"/>
  <c r="BK160" i="17"/>
  <c r="BI160" i="17"/>
  <c r="BH160" i="17"/>
  <c r="BG160" i="17"/>
  <c r="BE160" i="17"/>
  <c r="T160" i="17"/>
  <c r="R160" i="17"/>
  <c r="P160" i="17"/>
  <c r="J160" i="17"/>
  <c r="BF160" i="17"/>
  <c r="BK159" i="17"/>
  <c r="BI159" i="17"/>
  <c r="BH159" i="17"/>
  <c r="BG159" i="17"/>
  <c r="BE159" i="17"/>
  <c r="T159" i="17"/>
  <c r="R159" i="17"/>
  <c r="P159" i="17"/>
  <c r="J159" i="17"/>
  <c r="BF159" i="17" s="1"/>
  <c r="BK158" i="17"/>
  <c r="BI158" i="17"/>
  <c r="BH158" i="17"/>
  <c r="BG158" i="17"/>
  <c r="BE158" i="17"/>
  <c r="T158" i="17"/>
  <c r="R158" i="17"/>
  <c r="P158" i="17"/>
  <c r="J158" i="17"/>
  <c r="BF158" i="17"/>
  <c r="BK157" i="17"/>
  <c r="BI157" i="17"/>
  <c r="BH157" i="17"/>
  <c r="BG157" i="17"/>
  <c r="BE157" i="17"/>
  <c r="T157" i="17"/>
  <c r="R157" i="17"/>
  <c r="P157" i="17"/>
  <c r="J157" i="17"/>
  <c r="BF157" i="17" s="1"/>
  <c r="BK156" i="17"/>
  <c r="BI156" i="17"/>
  <c r="BH156" i="17"/>
  <c r="BG156" i="17"/>
  <c r="BE156" i="17"/>
  <c r="T156" i="17"/>
  <c r="R156" i="17"/>
  <c r="P156" i="17"/>
  <c r="J156" i="17"/>
  <c r="BF156" i="17" s="1"/>
  <c r="BK155" i="17"/>
  <c r="BI155" i="17"/>
  <c r="BH155" i="17"/>
  <c r="BG155" i="17"/>
  <c r="BE155" i="17"/>
  <c r="T155" i="17"/>
  <c r="R155" i="17"/>
  <c r="P155" i="17"/>
  <c r="J155" i="17"/>
  <c r="BF155" i="17" s="1"/>
  <c r="BK154" i="17"/>
  <c r="BI154" i="17"/>
  <c r="BH154" i="17"/>
  <c r="BG154" i="17"/>
  <c r="BE154" i="17"/>
  <c r="T154" i="17"/>
  <c r="R154" i="17"/>
  <c r="P154" i="17"/>
  <c r="J154" i="17"/>
  <c r="BF154" i="17"/>
  <c r="BK153" i="17"/>
  <c r="BI153" i="17"/>
  <c r="BH153" i="17"/>
  <c r="BG153" i="17"/>
  <c r="BE153" i="17"/>
  <c r="T153" i="17"/>
  <c r="R153" i="17"/>
  <c r="P153" i="17"/>
  <c r="J153" i="17"/>
  <c r="BF153" i="17" s="1"/>
  <c r="BK152" i="17"/>
  <c r="BI152" i="17"/>
  <c r="BH152" i="17"/>
  <c r="BG152" i="17"/>
  <c r="BE152" i="17"/>
  <c r="T152" i="17"/>
  <c r="R152" i="17"/>
  <c r="P152" i="17"/>
  <c r="J152" i="17"/>
  <c r="BF152" i="17" s="1"/>
  <c r="BK151" i="17"/>
  <c r="BI151" i="17"/>
  <c r="BH151" i="17"/>
  <c r="BG151" i="17"/>
  <c r="BE151" i="17"/>
  <c r="T151" i="17"/>
  <c r="R151" i="17"/>
  <c r="P151" i="17"/>
  <c r="J151" i="17"/>
  <c r="BF151" i="17" s="1"/>
  <c r="BK150" i="17"/>
  <c r="BI150" i="17"/>
  <c r="BH150" i="17"/>
  <c r="BG150" i="17"/>
  <c r="BE150" i="17"/>
  <c r="T150" i="17"/>
  <c r="R150" i="17"/>
  <c r="P150" i="17"/>
  <c r="J150" i="17"/>
  <c r="BF150" i="17"/>
  <c r="BK149" i="17"/>
  <c r="BI149" i="17"/>
  <c r="BH149" i="17"/>
  <c r="BG149" i="17"/>
  <c r="BE149" i="17"/>
  <c r="T149" i="17"/>
  <c r="R149" i="17"/>
  <c r="P149" i="17"/>
  <c r="J149" i="17"/>
  <c r="BF149" i="17" s="1"/>
  <c r="BK148" i="17"/>
  <c r="BI148" i="17"/>
  <c r="BH148" i="17"/>
  <c r="BG148" i="17"/>
  <c r="BE148" i="17"/>
  <c r="T148" i="17"/>
  <c r="R148" i="17"/>
  <c r="P148" i="17"/>
  <c r="J148" i="17"/>
  <c r="BF148" i="17"/>
  <c r="BK147" i="17"/>
  <c r="BI147" i="17"/>
  <c r="BH147" i="17"/>
  <c r="BG147" i="17"/>
  <c r="BE147" i="17"/>
  <c r="T147" i="17"/>
  <c r="R147" i="17"/>
  <c r="P147" i="17"/>
  <c r="J147" i="17"/>
  <c r="BF147" i="17" s="1"/>
  <c r="BK146" i="17"/>
  <c r="BI146" i="17"/>
  <c r="BH146" i="17"/>
  <c r="BG146" i="17"/>
  <c r="BE146" i="17"/>
  <c r="T146" i="17"/>
  <c r="R146" i="17"/>
  <c r="P146" i="17"/>
  <c r="J146" i="17"/>
  <c r="BF146" i="17" s="1"/>
  <c r="BK145" i="17"/>
  <c r="BI145" i="17"/>
  <c r="BH145" i="17"/>
  <c r="BG145" i="17"/>
  <c r="BE145" i="17"/>
  <c r="T145" i="17"/>
  <c r="R145" i="17"/>
  <c r="P145" i="17"/>
  <c r="J145" i="17"/>
  <c r="BF145" i="17" s="1"/>
  <c r="BK144" i="17"/>
  <c r="BI144" i="17"/>
  <c r="BH144" i="17"/>
  <c r="BG144" i="17"/>
  <c r="BE144" i="17"/>
  <c r="T144" i="17"/>
  <c r="R144" i="17"/>
  <c r="P144" i="17"/>
  <c r="J144" i="17"/>
  <c r="BF144" i="17" s="1"/>
  <c r="BK143" i="17"/>
  <c r="BI143" i="17"/>
  <c r="BH143" i="17"/>
  <c r="BG143" i="17"/>
  <c r="BE143" i="17"/>
  <c r="T143" i="17"/>
  <c r="R143" i="17"/>
  <c r="P143" i="17"/>
  <c r="J143" i="17"/>
  <c r="BF143" i="17" s="1"/>
  <c r="BK142" i="17"/>
  <c r="BI142" i="17"/>
  <c r="BH142" i="17"/>
  <c r="BG142" i="17"/>
  <c r="BE142" i="17"/>
  <c r="T142" i="17"/>
  <c r="R142" i="17"/>
  <c r="P142" i="17"/>
  <c r="J142" i="17"/>
  <c r="BF142" i="17" s="1"/>
  <c r="BK141" i="17"/>
  <c r="BI141" i="17"/>
  <c r="BH141" i="17"/>
  <c r="BG141" i="17"/>
  <c r="BE141" i="17"/>
  <c r="T141" i="17"/>
  <c r="R141" i="17"/>
  <c r="P141" i="17"/>
  <c r="J141" i="17"/>
  <c r="BF141" i="17" s="1"/>
  <c r="BK140" i="17"/>
  <c r="BI140" i="17"/>
  <c r="BH140" i="17"/>
  <c r="BG140" i="17"/>
  <c r="BE140" i="17"/>
  <c r="T140" i="17"/>
  <c r="R140" i="17"/>
  <c r="P140" i="17"/>
  <c r="J140" i="17"/>
  <c r="BF140" i="17" s="1"/>
  <c r="BK139" i="17"/>
  <c r="BI139" i="17"/>
  <c r="BH139" i="17"/>
  <c r="BG139" i="17"/>
  <c r="BE139" i="17"/>
  <c r="T139" i="17"/>
  <c r="R139" i="17"/>
  <c r="P139" i="17"/>
  <c r="J139" i="17"/>
  <c r="BF139" i="17" s="1"/>
  <c r="BK138" i="17"/>
  <c r="BI138" i="17"/>
  <c r="BH138" i="17"/>
  <c r="BG138" i="17"/>
  <c r="BE138" i="17"/>
  <c r="T138" i="17"/>
  <c r="R138" i="17"/>
  <c r="P138" i="17"/>
  <c r="J138" i="17"/>
  <c r="BF138" i="17" s="1"/>
  <c r="BK137" i="17"/>
  <c r="BI137" i="17"/>
  <c r="BH137" i="17"/>
  <c r="BG137" i="17"/>
  <c r="BE137" i="17"/>
  <c r="T137" i="17"/>
  <c r="R137" i="17"/>
  <c r="P137" i="17"/>
  <c r="J137" i="17"/>
  <c r="BF137" i="17" s="1"/>
  <c r="BK136" i="17"/>
  <c r="BI136" i="17"/>
  <c r="BH136" i="17"/>
  <c r="BG136" i="17"/>
  <c r="BE136" i="17"/>
  <c r="T136" i="17"/>
  <c r="R136" i="17"/>
  <c r="P136" i="17"/>
  <c r="J136" i="17"/>
  <c r="BF136" i="17" s="1"/>
  <c r="BK135" i="17"/>
  <c r="BI135" i="17"/>
  <c r="BH135" i="17"/>
  <c r="BG135" i="17"/>
  <c r="BE135" i="17"/>
  <c r="T135" i="17"/>
  <c r="R135" i="17"/>
  <c r="P135" i="17"/>
  <c r="J135" i="17"/>
  <c r="BF135" i="17" s="1"/>
  <c r="BK134" i="17"/>
  <c r="BI134" i="17"/>
  <c r="BH134" i="17"/>
  <c r="BG134" i="17"/>
  <c r="BE134" i="17"/>
  <c r="T134" i="17"/>
  <c r="R134" i="17"/>
  <c r="P134" i="17"/>
  <c r="J134" i="17"/>
  <c r="BF134" i="17" s="1"/>
  <c r="BK133" i="17"/>
  <c r="BI133" i="17"/>
  <c r="BH133" i="17"/>
  <c r="BG133" i="17"/>
  <c r="BE133" i="17"/>
  <c r="T133" i="17"/>
  <c r="R133" i="17"/>
  <c r="P133" i="17"/>
  <c r="J133" i="17"/>
  <c r="BF133" i="17" s="1"/>
  <c r="BK132" i="17"/>
  <c r="BI132" i="17"/>
  <c r="BH132" i="17"/>
  <c r="BG132" i="17"/>
  <c r="BE132" i="17"/>
  <c r="T132" i="17"/>
  <c r="R132" i="17"/>
  <c r="P132" i="17"/>
  <c r="J132" i="17"/>
  <c r="BF132" i="17" s="1"/>
  <c r="BK131" i="17"/>
  <c r="BI131" i="17"/>
  <c r="BH131" i="17"/>
  <c r="BG131" i="17"/>
  <c r="BE131" i="17"/>
  <c r="T131" i="17"/>
  <c r="R131" i="17"/>
  <c r="P131" i="17"/>
  <c r="J131" i="17"/>
  <c r="BF131" i="17" s="1"/>
  <c r="BK130" i="17"/>
  <c r="BI130" i="17"/>
  <c r="BH130" i="17"/>
  <c r="BG130" i="17"/>
  <c r="BE130" i="17"/>
  <c r="T130" i="17"/>
  <c r="R130" i="17"/>
  <c r="P130" i="17"/>
  <c r="J130" i="17"/>
  <c r="BF130" i="17" s="1"/>
  <c r="BK129" i="17"/>
  <c r="BI129" i="17"/>
  <c r="BH129" i="17"/>
  <c r="BG129" i="17"/>
  <c r="BE129" i="17"/>
  <c r="T129" i="17"/>
  <c r="R129" i="17"/>
  <c r="P129" i="17"/>
  <c r="J129" i="17"/>
  <c r="BF129" i="17" s="1"/>
  <c r="BK128" i="17"/>
  <c r="BI128" i="17"/>
  <c r="BH128" i="17"/>
  <c r="BG128" i="17"/>
  <c r="BE128" i="17"/>
  <c r="F33" i="17" s="1"/>
  <c r="T128" i="17"/>
  <c r="R128" i="17"/>
  <c r="P128" i="17"/>
  <c r="J128" i="17"/>
  <c r="BF128" i="17" s="1"/>
  <c r="BK127" i="17"/>
  <c r="BI127" i="17"/>
  <c r="BH127" i="17"/>
  <c r="BG127" i="17"/>
  <c r="BE127" i="17"/>
  <c r="T127" i="17"/>
  <c r="R127" i="17"/>
  <c r="P127" i="17"/>
  <c r="J127" i="17"/>
  <c r="BF127" i="17" s="1"/>
  <c r="BK126" i="17"/>
  <c r="BI126" i="17"/>
  <c r="F37" i="17" s="1"/>
  <c r="BD114" i="1" s="1"/>
  <c r="BH126" i="17"/>
  <c r="BG126" i="17"/>
  <c r="BE126" i="17"/>
  <c r="T126" i="17"/>
  <c r="R126" i="17"/>
  <c r="P126" i="17"/>
  <c r="J126" i="17"/>
  <c r="BF126" i="17"/>
  <c r="BK125" i="17"/>
  <c r="BK122" i="17" s="1"/>
  <c r="J122" i="17" s="1"/>
  <c r="J98" i="17" s="1"/>
  <c r="BI125" i="17"/>
  <c r="BH125" i="17"/>
  <c r="BG125" i="17"/>
  <c r="BE125" i="17"/>
  <c r="T125" i="17"/>
  <c r="R125" i="17"/>
  <c r="P125" i="17"/>
  <c r="J125" i="17"/>
  <c r="BF125" i="17" s="1"/>
  <c r="BK124" i="17"/>
  <c r="BI124" i="17"/>
  <c r="BH124" i="17"/>
  <c r="BG124" i="17"/>
  <c r="BE124" i="17"/>
  <c r="T124" i="17"/>
  <c r="R124" i="17"/>
  <c r="R122" i="17" s="1"/>
  <c r="P124" i="17"/>
  <c r="P122" i="17" s="1"/>
  <c r="J124" i="17"/>
  <c r="BF124" i="17" s="1"/>
  <c r="BK123" i="17"/>
  <c r="BI123" i="17"/>
  <c r="BH123" i="17"/>
  <c r="F36" i="17" s="1"/>
  <c r="BG123" i="17"/>
  <c r="F35" i="17" s="1"/>
  <c r="BE123" i="17"/>
  <c r="J33" i="17" s="1"/>
  <c r="T123" i="17"/>
  <c r="T122" i="17" s="1"/>
  <c r="T121" i="17" s="1"/>
  <c r="T120" i="17" s="1"/>
  <c r="R123" i="17"/>
  <c r="P123" i="17"/>
  <c r="J123" i="17"/>
  <c r="BF123" i="17" s="1"/>
  <c r="J117" i="17"/>
  <c r="J116" i="17"/>
  <c r="F114" i="17"/>
  <c r="E112" i="17"/>
  <c r="J92" i="17"/>
  <c r="J91" i="17"/>
  <c r="F89" i="17"/>
  <c r="E87" i="17"/>
  <c r="J37" i="17"/>
  <c r="J36" i="17"/>
  <c r="J35" i="17"/>
  <c r="F117" i="17"/>
  <c r="J15" i="17"/>
  <c r="E15" i="17"/>
  <c r="F116" i="17" s="1"/>
  <c r="J14" i="17"/>
  <c r="J12" i="17"/>
  <c r="J89" i="17" s="1"/>
  <c r="E7" i="17"/>
  <c r="E85" i="17"/>
  <c r="BK172" i="16"/>
  <c r="BI172" i="16"/>
  <c r="BH172" i="16"/>
  <c r="BG172" i="16"/>
  <c r="BE172" i="16"/>
  <c r="T172" i="16"/>
  <c r="R172" i="16"/>
  <c r="P172" i="16"/>
  <c r="J172" i="16"/>
  <c r="BF172" i="16" s="1"/>
  <c r="BK171" i="16"/>
  <c r="BK170" i="16" s="1"/>
  <c r="J170" i="16" s="1"/>
  <c r="J107" i="16" s="1"/>
  <c r="BI171" i="16"/>
  <c r="BH171" i="16"/>
  <c r="BG171" i="16"/>
  <c r="BE171" i="16"/>
  <c r="T171" i="16"/>
  <c r="T170" i="16" s="1"/>
  <c r="T169" i="16" s="1"/>
  <c r="R171" i="16"/>
  <c r="R170" i="16" s="1"/>
  <c r="R169" i="16" s="1"/>
  <c r="P171" i="16"/>
  <c r="P170" i="16" s="1"/>
  <c r="P169" i="16" s="1"/>
  <c r="J171" i="16"/>
  <c r="BF171" i="16" s="1"/>
  <c r="BK168" i="16"/>
  <c r="BK167" i="16" s="1"/>
  <c r="J167" i="16" s="1"/>
  <c r="J105" i="16" s="1"/>
  <c r="BI168" i="16"/>
  <c r="BH168" i="16"/>
  <c r="BG168" i="16"/>
  <c r="BE168" i="16"/>
  <c r="T168" i="16"/>
  <c r="T167" i="16" s="1"/>
  <c r="R168" i="16"/>
  <c r="R167" i="16" s="1"/>
  <c r="P168" i="16"/>
  <c r="P167" i="16" s="1"/>
  <c r="J168" i="16"/>
  <c r="BF168" i="16" s="1"/>
  <c r="BK166" i="16"/>
  <c r="BI166" i="16"/>
  <c r="BH166" i="16"/>
  <c r="BG166" i="16"/>
  <c r="BE166" i="16"/>
  <c r="T166" i="16"/>
  <c r="R166" i="16"/>
  <c r="R164" i="16"/>
  <c r="P166" i="16"/>
  <c r="J166" i="16"/>
  <c r="BF166" i="16" s="1"/>
  <c r="BK165" i="16"/>
  <c r="BK164" i="16" s="1"/>
  <c r="J164" i="16" s="1"/>
  <c r="J104" i="16" s="1"/>
  <c r="BI165" i="16"/>
  <c r="BH165" i="16"/>
  <c r="BG165" i="16"/>
  <c r="BE165" i="16"/>
  <c r="T165" i="16"/>
  <c r="T164" i="16" s="1"/>
  <c r="R165" i="16"/>
  <c r="P165" i="16"/>
  <c r="P164" i="16" s="1"/>
  <c r="J165" i="16"/>
  <c r="BF165" i="16"/>
  <c r="BK163" i="16"/>
  <c r="BI163" i="16"/>
  <c r="BH163" i="16"/>
  <c r="BG163" i="16"/>
  <c r="BE163" i="16"/>
  <c r="T163" i="16"/>
  <c r="R163" i="16"/>
  <c r="P163" i="16"/>
  <c r="J163" i="16"/>
  <c r="BF163" i="16" s="1"/>
  <c r="BK162" i="16"/>
  <c r="BI162" i="16"/>
  <c r="BH162" i="16"/>
  <c r="BG162" i="16"/>
  <c r="BE162" i="16"/>
  <c r="T162" i="16"/>
  <c r="R162" i="16"/>
  <c r="P162" i="16"/>
  <c r="J162" i="16"/>
  <c r="BF162" i="16" s="1"/>
  <c r="BK161" i="16"/>
  <c r="BI161" i="16"/>
  <c r="BH161" i="16"/>
  <c r="BG161" i="16"/>
  <c r="BE161" i="16"/>
  <c r="T161" i="16"/>
  <c r="R161" i="16"/>
  <c r="P161" i="16"/>
  <c r="J161" i="16"/>
  <c r="BF161" i="16" s="1"/>
  <c r="BK160" i="16"/>
  <c r="BI160" i="16"/>
  <c r="BH160" i="16"/>
  <c r="BG160" i="16"/>
  <c r="BE160" i="16"/>
  <c r="T160" i="16"/>
  <c r="R160" i="16"/>
  <c r="P160" i="16"/>
  <c r="J160" i="16"/>
  <c r="BF160" i="16" s="1"/>
  <c r="BK159" i="16"/>
  <c r="BI159" i="16"/>
  <c r="BH159" i="16"/>
  <c r="BG159" i="16"/>
  <c r="BE159" i="16"/>
  <c r="T159" i="16"/>
  <c r="R159" i="16"/>
  <c r="P159" i="16"/>
  <c r="J159" i="16"/>
  <c r="BF159" i="16" s="1"/>
  <c r="BK158" i="16"/>
  <c r="BI158" i="16"/>
  <c r="BH158" i="16"/>
  <c r="BG158" i="16"/>
  <c r="BE158" i="16"/>
  <c r="T158" i="16"/>
  <c r="R158" i="16"/>
  <c r="P158" i="16"/>
  <c r="J158" i="16"/>
  <c r="BF158" i="16" s="1"/>
  <c r="BK157" i="16"/>
  <c r="BI157" i="16"/>
  <c r="BH157" i="16"/>
  <c r="BG157" i="16"/>
  <c r="BE157" i="16"/>
  <c r="T157" i="16"/>
  <c r="R157" i="16"/>
  <c r="P157" i="16"/>
  <c r="J157" i="16"/>
  <c r="BF157" i="16" s="1"/>
  <c r="BK156" i="16"/>
  <c r="BI156" i="16"/>
  <c r="BH156" i="16"/>
  <c r="BG156" i="16"/>
  <c r="BE156" i="16"/>
  <c r="T156" i="16"/>
  <c r="R156" i="16"/>
  <c r="R154" i="16" s="1"/>
  <c r="P156" i="16"/>
  <c r="J156" i="16"/>
  <c r="BF156" i="16" s="1"/>
  <c r="BK155" i="16"/>
  <c r="BI155" i="16"/>
  <c r="BH155" i="16"/>
  <c r="BG155" i="16"/>
  <c r="BE155" i="16"/>
  <c r="T155" i="16"/>
  <c r="T154" i="16" s="1"/>
  <c r="R155" i="16"/>
  <c r="P155" i="16"/>
  <c r="J155" i="16"/>
  <c r="BF155" i="16" s="1"/>
  <c r="BK154" i="16"/>
  <c r="J154" i="16" s="1"/>
  <c r="J103" i="16" s="1"/>
  <c r="BK153" i="16"/>
  <c r="BI153" i="16"/>
  <c r="BH153" i="16"/>
  <c r="BG153" i="16"/>
  <c r="BE153" i="16"/>
  <c r="T153" i="16"/>
  <c r="R153" i="16"/>
  <c r="P153" i="16"/>
  <c r="J153" i="16"/>
  <c r="BF153" i="16" s="1"/>
  <c r="BK152" i="16"/>
  <c r="BK150" i="16" s="1"/>
  <c r="J150" i="16" s="1"/>
  <c r="J102" i="16" s="1"/>
  <c r="BI152" i="16"/>
  <c r="BH152" i="16"/>
  <c r="BG152" i="16"/>
  <c r="BE152" i="16"/>
  <c r="T152" i="16"/>
  <c r="R152" i="16"/>
  <c r="P152" i="16"/>
  <c r="J152" i="16"/>
  <c r="BF152" i="16" s="1"/>
  <c r="BK151" i="16"/>
  <c r="BI151" i="16"/>
  <c r="BH151" i="16"/>
  <c r="BG151" i="16"/>
  <c r="BE151" i="16"/>
  <c r="T151" i="16"/>
  <c r="T150" i="16" s="1"/>
  <c r="R151" i="16"/>
  <c r="R150" i="16" s="1"/>
  <c r="P151" i="16"/>
  <c r="J151" i="16"/>
  <c r="BF151" i="16" s="1"/>
  <c r="P150" i="16"/>
  <c r="BK149" i="16"/>
  <c r="BK148" i="16" s="1"/>
  <c r="J148" i="16" s="1"/>
  <c r="J101" i="16" s="1"/>
  <c r="BI149" i="16"/>
  <c r="BH149" i="16"/>
  <c r="BG149" i="16"/>
  <c r="BE149" i="16"/>
  <c r="T149" i="16"/>
  <c r="R149" i="16"/>
  <c r="R148" i="16" s="1"/>
  <c r="P149" i="16"/>
  <c r="P148" i="16" s="1"/>
  <c r="J149" i="16"/>
  <c r="BF149" i="16" s="1"/>
  <c r="T148" i="16"/>
  <c r="BK147" i="16"/>
  <c r="BI147" i="16"/>
  <c r="BH147" i="16"/>
  <c r="BG147" i="16"/>
  <c r="BE147" i="16"/>
  <c r="T147" i="16"/>
  <c r="R147" i="16"/>
  <c r="P147" i="16"/>
  <c r="J147" i="16"/>
  <c r="BF147" i="16" s="1"/>
  <c r="BK146" i="16"/>
  <c r="BI146" i="16"/>
  <c r="BH146" i="16"/>
  <c r="BG146" i="16"/>
  <c r="BE146" i="16"/>
  <c r="T146" i="16"/>
  <c r="R146" i="16"/>
  <c r="P146" i="16"/>
  <c r="J146" i="16"/>
  <c r="BF146" i="16" s="1"/>
  <c r="BK145" i="16"/>
  <c r="BI145" i="16"/>
  <c r="BH145" i="16"/>
  <c r="BG145" i="16"/>
  <c r="BE145" i="16"/>
  <c r="T145" i="16"/>
  <c r="R145" i="16"/>
  <c r="P145" i="16"/>
  <c r="J145" i="16"/>
  <c r="BF145" i="16" s="1"/>
  <c r="BK144" i="16"/>
  <c r="BI144" i="16"/>
  <c r="BH144" i="16"/>
  <c r="BG144" i="16"/>
  <c r="BE144" i="16"/>
  <c r="T144" i="16"/>
  <c r="R144" i="16"/>
  <c r="P144" i="16"/>
  <c r="J144" i="16"/>
  <c r="BF144" i="16" s="1"/>
  <c r="BK143" i="16"/>
  <c r="BI143" i="16"/>
  <c r="BH143" i="16"/>
  <c r="BG143" i="16"/>
  <c r="BE143" i="16"/>
  <c r="T143" i="16"/>
  <c r="R143" i="16"/>
  <c r="P143" i="16"/>
  <c r="J143" i="16"/>
  <c r="BF143" i="16" s="1"/>
  <c r="BK142" i="16"/>
  <c r="BI142" i="16"/>
  <c r="BH142" i="16"/>
  <c r="BG142" i="16"/>
  <c r="BE142" i="16"/>
  <c r="T142" i="16"/>
  <c r="R142" i="16"/>
  <c r="P142" i="16"/>
  <c r="J142" i="16"/>
  <c r="BF142" i="16" s="1"/>
  <c r="BK141" i="16"/>
  <c r="BI141" i="16"/>
  <c r="BH141" i="16"/>
  <c r="BG141" i="16"/>
  <c r="BE141" i="16"/>
  <c r="T141" i="16"/>
  <c r="R141" i="16"/>
  <c r="P141" i="16"/>
  <c r="J141" i="16"/>
  <c r="BF141" i="16" s="1"/>
  <c r="BK140" i="16"/>
  <c r="BI140" i="16"/>
  <c r="BH140" i="16"/>
  <c r="BG140" i="16"/>
  <c r="BE140" i="16"/>
  <c r="T140" i="16"/>
  <c r="R140" i="16"/>
  <c r="P140" i="16"/>
  <c r="J140" i="16"/>
  <c r="BF140" i="16" s="1"/>
  <c r="BK139" i="16"/>
  <c r="BI139" i="16"/>
  <c r="BH139" i="16"/>
  <c r="BG139" i="16"/>
  <c r="BE139" i="16"/>
  <c r="T139" i="16"/>
  <c r="R139" i="16"/>
  <c r="P139" i="16"/>
  <c r="J139" i="16"/>
  <c r="BF139" i="16" s="1"/>
  <c r="BK138" i="16"/>
  <c r="BI138" i="16"/>
  <c r="F39" i="16" s="1"/>
  <c r="BH138" i="16"/>
  <c r="BG138" i="16"/>
  <c r="BE138" i="16"/>
  <c r="T138" i="16"/>
  <c r="R138" i="16"/>
  <c r="P138" i="16"/>
  <c r="J138" i="16"/>
  <c r="BF138" i="16" s="1"/>
  <c r="BK137" i="16"/>
  <c r="BI137" i="16"/>
  <c r="BH137" i="16"/>
  <c r="BG137" i="16"/>
  <c r="BE137" i="16"/>
  <c r="T137" i="16"/>
  <c r="R137" i="16"/>
  <c r="P137" i="16"/>
  <c r="J137" i="16"/>
  <c r="BF137" i="16" s="1"/>
  <c r="BK136" i="16"/>
  <c r="BI136" i="16"/>
  <c r="BH136" i="16"/>
  <c r="BG136" i="16"/>
  <c r="BE136" i="16"/>
  <c r="T136" i="16"/>
  <c r="R136" i="16"/>
  <c r="P136" i="16"/>
  <c r="J136" i="16"/>
  <c r="BF136" i="16" s="1"/>
  <c r="BK135" i="16"/>
  <c r="BI135" i="16"/>
  <c r="BH135" i="16"/>
  <c r="BG135" i="16"/>
  <c r="BE135" i="16"/>
  <c r="T135" i="16"/>
  <c r="R135" i="16"/>
  <c r="P135" i="16"/>
  <c r="J135" i="16"/>
  <c r="BF135" i="16" s="1"/>
  <c r="BK134" i="16"/>
  <c r="BI134" i="16"/>
  <c r="BH134" i="16"/>
  <c r="BG134" i="16"/>
  <c r="BE134" i="16"/>
  <c r="T134" i="16"/>
  <c r="R134" i="16"/>
  <c r="P134" i="16"/>
  <c r="J134" i="16"/>
  <c r="BF134" i="16" s="1"/>
  <c r="BK133" i="16"/>
  <c r="BI133" i="16"/>
  <c r="BH133" i="16"/>
  <c r="BG133" i="16"/>
  <c r="BE133" i="16"/>
  <c r="F35" i="16" s="1"/>
  <c r="T133" i="16"/>
  <c r="R133" i="16"/>
  <c r="P133" i="16"/>
  <c r="P131" i="16" s="1"/>
  <c r="J133" i="16"/>
  <c r="BF133" i="16" s="1"/>
  <c r="BK132" i="16"/>
  <c r="BK131" i="16" s="1"/>
  <c r="J131" i="16" s="1"/>
  <c r="J100" i="16" s="1"/>
  <c r="BI132" i="16"/>
  <c r="BH132" i="16"/>
  <c r="F38" i="16" s="1"/>
  <c r="BC113" i="1" s="1"/>
  <c r="BG132" i="16"/>
  <c r="F37" i="16" s="1"/>
  <c r="BE132" i="16"/>
  <c r="T132" i="16"/>
  <c r="T131" i="16" s="1"/>
  <c r="R132" i="16"/>
  <c r="P132" i="16"/>
  <c r="J132" i="16"/>
  <c r="BF132" i="16" s="1"/>
  <c r="R131" i="16"/>
  <c r="J126" i="16"/>
  <c r="F125" i="16"/>
  <c r="F123" i="16"/>
  <c r="E121" i="16"/>
  <c r="J94" i="16"/>
  <c r="F93" i="16"/>
  <c r="F91" i="16"/>
  <c r="E89" i="16"/>
  <c r="J39" i="16"/>
  <c r="J38" i="16"/>
  <c r="J37" i="16"/>
  <c r="J35" i="16"/>
  <c r="J23" i="16"/>
  <c r="E23" i="16"/>
  <c r="J125" i="16" s="1"/>
  <c r="J22" i="16"/>
  <c r="F94" i="16"/>
  <c r="J14" i="16"/>
  <c r="J123" i="16" s="1"/>
  <c r="E7" i="16"/>
  <c r="E117" i="16"/>
  <c r="BK180" i="15"/>
  <c r="BI180" i="15"/>
  <c r="BH180" i="15"/>
  <c r="BG180" i="15"/>
  <c r="BE180" i="15"/>
  <c r="T180" i="15"/>
  <c r="T178" i="15" s="1"/>
  <c r="R180" i="15"/>
  <c r="P180" i="15"/>
  <c r="J180" i="15"/>
  <c r="BF180" i="15"/>
  <c r="BK179" i="15"/>
  <c r="BK178" i="15" s="1"/>
  <c r="BI179" i="15"/>
  <c r="BH179" i="15"/>
  <c r="BG179" i="15"/>
  <c r="BE179" i="15"/>
  <c r="T179" i="15"/>
  <c r="R179" i="15"/>
  <c r="P179" i="15"/>
  <c r="P178" i="15"/>
  <c r="J179" i="15"/>
  <c r="BF179" i="15" s="1"/>
  <c r="R178" i="15"/>
  <c r="BK177" i="15"/>
  <c r="BI177" i="15"/>
  <c r="BH177" i="15"/>
  <c r="BG177" i="15"/>
  <c r="BE177" i="15"/>
  <c r="T177" i="15"/>
  <c r="R177" i="15"/>
  <c r="P177" i="15"/>
  <c r="J177" i="15"/>
  <c r="BF177" i="15" s="1"/>
  <c r="BK176" i="15"/>
  <c r="BI176" i="15"/>
  <c r="BH176" i="15"/>
  <c r="BG176" i="15"/>
  <c r="BE176" i="15"/>
  <c r="T176" i="15"/>
  <c r="T175" i="15" s="1"/>
  <c r="T174" i="15" s="1"/>
  <c r="R176" i="15"/>
  <c r="R175" i="15" s="1"/>
  <c r="R174" i="15" s="1"/>
  <c r="P176" i="15"/>
  <c r="J176" i="15"/>
  <c r="BF176" i="15" s="1"/>
  <c r="BK175" i="15"/>
  <c r="J175" i="15" s="1"/>
  <c r="J107" i="15" s="1"/>
  <c r="P175" i="15"/>
  <c r="P174" i="15" s="1"/>
  <c r="BK173" i="15"/>
  <c r="BK172" i="15" s="1"/>
  <c r="J172" i="15" s="1"/>
  <c r="J105" i="15" s="1"/>
  <c r="BI173" i="15"/>
  <c r="BH173" i="15"/>
  <c r="BG173" i="15"/>
  <c r="BE173" i="15"/>
  <c r="T173" i="15"/>
  <c r="T172" i="15" s="1"/>
  <c r="R173" i="15"/>
  <c r="P173" i="15"/>
  <c r="P172" i="15" s="1"/>
  <c r="J173" i="15"/>
  <c r="BF173" i="15" s="1"/>
  <c r="R172" i="15"/>
  <c r="BK171" i="15"/>
  <c r="BI171" i="15"/>
  <c r="BH171" i="15"/>
  <c r="BG171" i="15"/>
  <c r="BE171" i="15"/>
  <c r="T171" i="15"/>
  <c r="R171" i="15"/>
  <c r="P171" i="15"/>
  <c r="J171" i="15"/>
  <c r="BF171" i="15"/>
  <c r="BK170" i="15"/>
  <c r="BI170" i="15"/>
  <c r="BH170" i="15"/>
  <c r="BG170" i="15"/>
  <c r="BE170" i="15"/>
  <c r="T170" i="15"/>
  <c r="T169" i="15" s="1"/>
  <c r="R170" i="15"/>
  <c r="P170" i="15"/>
  <c r="J170" i="15"/>
  <c r="BF170" i="15" s="1"/>
  <c r="BK169" i="15"/>
  <c r="J169" i="15" s="1"/>
  <c r="J104" i="15" s="1"/>
  <c r="R169" i="15"/>
  <c r="BK168" i="15"/>
  <c r="BI168" i="15"/>
  <c r="BH168" i="15"/>
  <c r="BG168" i="15"/>
  <c r="BE168" i="15"/>
  <c r="T168" i="15"/>
  <c r="R168" i="15"/>
  <c r="P168" i="15"/>
  <c r="J168" i="15"/>
  <c r="BF168" i="15" s="1"/>
  <c r="BK167" i="15"/>
  <c r="BI167" i="15"/>
  <c r="BH167" i="15"/>
  <c r="BG167" i="15"/>
  <c r="BE167" i="15"/>
  <c r="T167" i="15"/>
  <c r="R167" i="15"/>
  <c r="P167" i="15"/>
  <c r="J167" i="15"/>
  <c r="BF167" i="15"/>
  <c r="BK166" i="15"/>
  <c r="BI166" i="15"/>
  <c r="BH166" i="15"/>
  <c r="BG166" i="15"/>
  <c r="BE166" i="15"/>
  <c r="T166" i="15"/>
  <c r="R166" i="15"/>
  <c r="P166" i="15"/>
  <c r="J166" i="15"/>
  <c r="BF166" i="15" s="1"/>
  <c r="BK165" i="15"/>
  <c r="BI165" i="15"/>
  <c r="BH165" i="15"/>
  <c r="BG165" i="15"/>
  <c r="BE165" i="15"/>
  <c r="T165" i="15"/>
  <c r="R165" i="15"/>
  <c r="P165" i="15"/>
  <c r="J165" i="15"/>
  <c r="BF165" i="15" s="1"/>
  <c r="BK164" i="15"/>
  <c r="BI164" i="15"/>
  <c r="BH164" i="15"/>
  <c r="BG164" i="15"/>
  <c r="BE164" i="15"/>
  <c r="T164" i="15"/>
  <c r="R164" i="15"/>
  <c r="P164" i="15"/>
  <c r="J164" i="15"/>
  <c r="BF164" i="15" s="1"/>
  <c r="BK163" i="15"/>
  <c r="BI163" i="15"/>
  <c r="BH163" i="15"/>
  <c r="BG163" i="15"/>
  <c r="BE163" i="15"/>
  <c r="T163" i="15"/>
  <c r="R163" i="15"/>
  <c r="P163" i="15"/>
  <c r="J163" i="15"/>
  <c r="BF163" i="15" s="1"/>
  <c r="BK162" i="15"/>
  <c r="BI162" i="15"/>
  <c r="BH162" i="15"/>
  <c r="BG162" i="15"/>
  <c r="BE162" i="15"/>
  <c r="T162" i="15"/>
  <c r="R162" i="15"/>
  <c r="P162" i="15"/>
  <c r="J162" i="15"/>
  <c r="BF162" i="15" s="1"/>
  <c r="BK161" i="15"/>
  <c r="BI161" i="15"/>
  <c r="BH161" i="15"/>
  <c r="BG161" i="15"/>
  <c r="BE161" i="15"/>
  <c r="T161" i="15"/>
  <c r="R161" i="15"/>
  <c r="P161" i="15"/>
  <c r="J161" i="15"/>
  <c r="BF161" i="15" s="1"/>
  <c r="BK160" i="15"/>
  <c r="BI160" i="15"/>
  <c r="BH160" i="15"/>
  <c r="BG160" i="15"/>
  <c r="BE160" i="15"/>
  <c r="T160" i="15"/>
  <c r="R160" i="15"/>
  <c r="P160" i="15"/>
  <c r="J160" i="15"/>
  <c r="BF160" i="15" s="1"/>
  <c r="BK159" i="15"/>
  <c r="BI159" i="15"/>
  <c r="BH159" i="15"/>
  <c r="BG159" i="15"/>
  <c r="BE159" i="15"/>
  <c r="T159" i="15"/>
  <c r="R159" i="15"/>
  <c r="P159" i="15"/>
  <c r="J159" i="15"/>
  <c r="BF159" i="15" s="1"/>
  <c r="BK158" i="15"/>
  <c r="BI158" i="15"/>
  <c r="BH158" i="15"/>
  <c r="BG158" i="15"/>
  <c r="BE158" i="15"/>
  <c r="T158" i="15"/>
  <c r="R158" i="15"/>
  <c r="R155" i="15" s="1"/>
  <c r="P158" i="15"/>
  <c r="J158" i="15"/>
  <c r="BF158" i="15" s="1"/>
  <c r="BK157" i="15"/>
  <c r="BI157" i="15"/>
  <c r="BH157" i="15"/>
  <c r="BG157" i="15"/>
  <c r="BE157" i="15"/>
  <c r="T157" i="15"/>
  <c r="R157" i="15"/>
  <c r="P157" i="15"/>
  <c r="J157" i="15"/>
  <c r="BF157" i="15"/>
  <c r="BK156" i="15"/>
  <c r="BI156" i="15"/>
  <c r="BH156" i="15"/>
  <c r="BG156" i="15"/>
  <c r="BE156" i="15"/>
  <c r="T156" i="15"/>
  <c r="T155" i="15" s="1"/>
  <c r="R156" i="15"/>
  <c r="P156" i="15"/>
  <c r="J156" i="15"/>
  <c r="BF156" i="15" s="1"/>
  <c r="BK155" i="15"/>
  <c r="J155" i="15" s="1"/>
  <c r="J103" i="15" s="1"/>
  <c r="BK154" i="15"/>
  <c r="BI154" i="15"/>
  <c r="BH154" i="15"/>
  <c r="BG154" i="15"/>
  <c r="BE154" i="15"/>
  <c r="T154" i="15"/>
  <c r="R154" i="15"/>
  <c r="P154" i="15"/>
  <c r="J154" i="15"/>
  <c r="BF154" i="15" s="1"/>
  <c r="BK153" i="15"/>
  <c r="BI153" i="15"/>
  <c r="BH153" i="15"/>
  <c r="BG153" i="15"/>
  <c r="BE153" i="15"/>
  <c r="T153" i="15"/>
  <c r="R153" i="15"/>
  <c r="R151" i="15" s="1"/>
  <c r="P153" i="15"/>
  <c r="J153" i="15"/>
  <c r="BF153" i="15" s="1"/>
  <c r="BK152" i="15"/>
  <c r="BI152" i="15"/>
  <c r="BH152" i="15"/>
  <c r="BG152" i="15"/>
  <c r="BE152" i="15"/>
  <c r="T152" i="15"/>
  <c r="T151" i="15" s="1"/>
  <c r="R152" i="15"/>
  <c r="P152" i="15"/>
  <c r="P151" i="15" s="1"/>
  <c r="J152" i="15"/>
  <c r="BF152" i="15"/>
  <c r="BK150" i="15"/>
  <c r="BI150" i="15"/>
  <c r="BH150" i="15"/>
  <c r="BG150" i="15"/>
  <c r="BE150" i="15"/>
  <c r="T150" i="15"/>
  <c r="R150" i="15"/>
  <c r="R149" i="15" s="1"/>
  <c r="P150" i="15"/>
  <c r="P149" i="15" s="1"/>
  <c r="J150" i="15"/>
  <c r="BF150" i="15" s="1"/>
  <c r="BK149" i="15"/>
  <c r="J149" i="15"/>
  <c r="J101" i="15" s="1"/>
  <c r="T149" i="15"/>
  <c r="BK148" i="15"/>
  <c r="BI148" i="15"/>
  <c r="BH148" i="15"/>
  <c r="BG148" i="15"/>
  <c r="BE148" i="15"/>
  <c r="T148" i="15"/>
  <c r="R148" i="15"/>
  <c r="P148" i="15"/>
  <c r="J148" i="15"/>
  <c r="BF148" i="15" s="1"/>
  <c r="BK147" i="15"/>
  <c r="BI147" i="15"/>
  <c r="BH147" i="15"/>
  <c r="BG147" i="15"/>
  <c r="BE147" i="15"/>
  <c r="T147" i="15"/>
  <c r="R147" i="15"/>
  <c r="P147" i="15"/>
  <c r="J147" i="15"/>
  <c r="BF147" i="15" s="1"/>
  <c r="BK146" i="15"/>
  <c r="BI146" i="15"/>
  <c r="BH146" i="15"/>
  <c r="BG146" i="15"/>
  <c r="BE146" i="15"/>
  <c r="T146" i="15"/>
  <c r="R146" i="15"/>
  <c r="P146" i="15"/>
  <c r="J146" i="15"/>
  <c r="BF146" i="15" s="1"/>
  <c r="BK145" i="15"/>
  <c r="BI145" i="15"/>
  <c r="BH145" i="15"/>
  <c r="BG145" i="15"/>
  <c r="BE145" i="15"/>
  <c r="T145" i="15"/>
  <c r="R145" i="15"/>
  <c r="P145" i="15"/>
  <c r="J145" i="15"/>
  <c r="BF145" i="15" s="1"/>
  <c r="BK144" i="15"/>
  <c r="BI144" i="15"/>
  <c r="BH144" i="15"/>
  <c r="BG144" i="15"/>
  <c r="BE144" i="15"/>
  <c r="T144" i="15"/>
  <c r="R144" i="15"/>
  <c r="P144" i="15"/>
  <c r="J144" i="15"/>
  <c r="BF144" i="15" s="1"/>
  <c r="BK143" i="15"/>
  <c r="BI143" i="15"/>
  <c r="BH143" i="15"/>
  <c r="BG143" i="15"/>
  <c r="BE143" i="15"/>
  <c r="T143" i="15"/>
  <c r="R143" i="15"/>
  <c r="P143" i="15"/>
  <c r="J143" i="15"/>
  <c r="BF143" i="15" s="1"/>
  <c r="BK142" i="15"/>
  <c r="BI142" i="15"/>
  <c r="BH142" i="15"/>
  <c r="BG142" i="15"/>
  <c r="BE142" i="15"/>
  <c r="T142" i="15"/>
  <c r="R142" i="15"/>
  <c r="P142" i="15"/>
  <c r="J142" i="15"/>
  <c r="BF142" i="15" s="1"/>
  <c r="BK141" i="15"/>
  <c r="BI141" i="15"/>
  <c r="BH141" i="15"/>
  <c r="BG141" i="15"/>
  <c r="BE141" i="15"/>
  <c r="T141" i="15"/>
  <c r="R141" i="15"/>
  <c r="P141" i="15"/>
  <c r="J141" i="15"/>
  <c r="BF141" i="15" s="1"/>
  <c r="BK140" i="15"/>
  <c r="BI140" i="15"/>
  <c r="BH140" i="15"/>
  <c r="BG140" i="15"/>
  <c r="BE140" i="15"/>
  <c r="T140" i="15"/>
  <c r="R140" i="15"/>
  <c r="P140" i="15"/>
  <c r="J140" i="15"/>
  <c r="BF140" i="15" s="1"/>
  <c r="BK139" i="15"/>
  <c r="BI139" i="15"/>
  <c r="BH139" i="15"/>
  <c r="BG139" i="15"/>
  <c r="BE139" i="15"/>
  <c r="T139" i="15"/>
  <c r="R139" i="15"/>
  <c r="P139" i="15"/>
  <c r="J139" i="15"/>
  <c r="BF139" i="15" s="1"/>
  <c r="BK138" i="15"/>
  <c r="BI138" i="15"/>
  <c r="BH138" i="15"/>
  <c r="BG138" i="15"/>
  <c r="BE138" i="15"/>
  <c r="T138" i="15"/>
  <c r="R138" i="15"/>
  <c r="P138" i="15"/>
  <c r="J138" i="15"/>
  <c r="BF138" i="15" s="1"/>
  <c r="BK137" i="15"/>
  <c r="BI137" i="15"/>
  <c r="BH137" i="15"/>
  <c r="BG137" i="15"/>
  <c r="BE137" i="15"/>
  <c r="T137" i="15"/>
  <c r="R137" i="15"/>
  <c r="P137" i="15"/>
  <c r="J137" i="15"/>
  <c r="BF137" i="15" s="1"/>
  <c r="BK136" i="15"/>
  <c r="BI136" i="15"/>
  <c r="BH136" i="15"/>
  <c r="BG136" i="15"/>
  <c r="BE136" i="15"/>
  <c r="T136" i="15"/>
  <c r="R136" i="15"/>
  <c r="P136" i="15"/>
  <c r="J136" i="15"/>
  <c r="BF136" i="15" s="1"/>
  <c r="BK135" i="15"/>
  <c r="BK132" i="15" s="1"/>
  <c r="J132" i="15" s="1"/>
  <c r="J100" i="15" s="1"/>
  <c r="BI135" i="15"/>
  <c r="BH135" i="15"/>
  <c r="BG135" i="15"/>
  <c r="F37" i="15" s="1"/>
  <c r="BE135" i="15"/>
  <c r="T135" i="15"/>
  <c r="R135" i="15"/>
  <c r="P135" i="15"/>
  <c r="J135" i="15"/>
  <c r="BF135" i="15" s="1"/>
  <c r="BK134" i="15"/>
  <c r="BI134" i="15"/>
  <c r="BH134" i="15"/>
  <c r="F38" i="15" s="1"/>
  <c r="BG134" i="15"/>
  <c r="BE134" i="15"/>
  <c r="T134" i="15"/>
  <c r="R134" i="15"/>
  <c r="P134" i="15"/>
  <c r="J134" i="15"/>
  <c r="BF134" i="15" s="1"/>
  <c r="BK133" i="15"/>
  <c r="BI133" i="15"/>
  <c r="F39" i="15" s="1"/>
  <c r="BH133" i="15"/>
  <c r="BG133" i="15"/>
  <c r="BE133" i="15"/>
  <c r="J35" i="15" s="1"/>
  <c r="AV112" i="1" s="1"/>
  <c r="T133" i="15"/>
  <c r="T132" i="15" s="1"/>
  <c r="R133" i="15"/>
  <c r="R132" i="15" s="1"/>
  <c r="R131" i="15" s="1"/>
  <c r="R130" i="15" s="1"/>
  <c r="P133" i="15"/>
  <c r="P132" i="15" s="1"/>
  <c r="J133" i="15"/>
  <c r="BF133" i="15" s="1"/>
  <c r="J127" i="15"/>
  <c r="J126" i="15"/>
  <c r="F126" i="15"/>
  <c r="F124" i="15"/>
  <c r="E122" i="15"/>
  <c r="J94" i="15"/>
  <c r="J93" i="15"/>
  <c r="F93" i="15"/>
  <c r="F91" i="15"/>
  <c r="E89" i="15"/>
  <c r="J39" i="15"/>
  <c r="J38" i="15"/>
  <c r="J37" i="15"/>
  <c r="F35" i="15"/>
  <c r="F127" i="15"/>
  <c r="J14" i="15"/>
  <c r="J91" i="15"/>
  <c r="E7" i="15"/>
  <c r="E118" i="15" s="1"/>
  <c r="BK175" i="14"/>
  <c r="BI175" i="14"/>
  <c r="BH175" i="14"/>
  <c r="BG175" i="14"/>
  <c r="BE175" i="14"/>
  <c r="T175" i="14"/>
  <c r="R175" i="14"/>
  <c r="P175" i="14"/>
  <c r="J175" i="14"/>
  <c r="BF175" i="14" s="1"/>
  <c r="BK174" i="14"/>
  <c r="BK173" i="14" s="1"/>
  <c r="J173" i="14" s="1"/>
  <c r="J104" i="14" s="1"/>
  <c r="BI174" i="14"/>
  <c r="BH174" i="14"/>
  <c r="BG174" i="14"/>
  <c r="BE174" i="14"/>
  <c r="T174" i="14"/>
  <c r="R174" i="14"/>
  <c r="R173" i="14" s="1"/>
  <c r="P174" i="14"/>
  <c r="J174" i="14"/>
  <c r="BF174" i="14"/>
  <c r="T173" i="14"/>
  <c r="P173" i="14"/>
  <c r="BK172" i="14"/>
  <c r="BI172" i="14"/>
  <c r="BH172" i="14"/>
  <c r="BG172" i="14"/>
  <c r="BE172" i="14"/>
  <c r="T172" i="14"/>
  <c r="R172" i="14"/>
  <c r="P172" i="14"/>
  <c r="J172" i="14"/>
  <c r="BF172" i="14" s="1"/>
  <c r="BK171" i="14"/>
  <c r="BI171" i="14"/>
  <c r="BH171" i="14"/>
  <c r="BG171" i="14"/>
  <c r="BE171" i="14"/>
  <c r="T171" i="14"/>
  <c r="R171" i="14"/>
  <c r="P171" i="14"/>
  <c r="J171" i="14"/>
  <c r="BF171" i="14" s="1"/>
  <c r="BK170" i="14"/>
  <c r="BI170" i="14"/>
  <c r="BH170" i="14"/>
  <c r="BG170" i="14"/>
  <c r="BE170" i="14"/>
  <c r="T170" i="14"/>
  <c r="R170" i="14"/>
  <c r="P170" i="14"/>
  <c r="J170" i="14"/>
  <c r="BF170" i="14"/>
  <c r="BK169" i="14"/>
  <c r="BI169" i="14"/>
  <c r="BH169" i="14"/>
  <c r="BG169" i="14"/>
  <c r="BE169" i="14"/>
  <c r="T169" i="14"/>
  <c r="R169" i="14"/>
  <c r="P169" i="14"/>
  <c r="J169" i="14"/>
  <c r="BF169" i="14"/>
  <c r="BK168" i="14"/>
  <c r="BI168" i="14"/>
  <c r="BH168" i="14"/>
  <c r="BG168" i="14"/>
  <c r="BE168" i="14"/>
  <c r="T168" i="14"/>
  <c r="R168" i="14"/>
  <c r="P168" i="14"/>
  <c r="J168" i="14"/>
  <c r="BF168" i="14" s="1"/>
  <c r="BK167" i="14"/>
  <c r="BK166" i="14" s="1"/>
  <c r="BI167" i="14"/>
  <c r="BH167" i="14"/>
  <c r="BG167" i="14"/>
  <c r="BE167" i="14"/>
  <c r="T167" i="14"/>
  <c r="T166" i="14" s="1"/>
  <c r="T165" i="14" s="1"/>
  <c r="R167" i="14"/>
  <c r="P167" i="14"/>
  <c r="P166" i="14" s="1"/>
  <c r="P165" i="14" s="1"/>
  <c r="J167" i="14"/>
  <c r="BF167" i="14" s="1"/>
  <c r="BK164" i="14"/>
  <c r="BK163" i="14" s="1"/>
  <c r="BI164" i="14"/>
  <c r="BH164" i="14"/>
  <c r="BG164" i="14"/>
  <c r="BE164" i="14"/>
  <c r="T164" i="14"/>
  <c r="T163" i="14"/>
  <c r="R164" i="14"/>
  <c r="P164" i="14"/>
  <c r="P163" i="14" s="1"/>
  <c r="J164" i="14"/>
  <c r="BF164" i="14" s="1"/>
  <c r="R163" i="14"/>
  <c r="BK162" i="14"/>
  <c r="BI162" i="14"/>
  <c r="BH162" i="14"/>
  <c r="BG162" i="14"/>
  <c r="BE162" i="14"/>
  <c r="T162" i="14"/>
  <c r="R162" i="14"/>
  <c r="P162" i="14"/>
  <c r="J162" i="14"/>
  <c r="BF162" i="14"/>
  <c r="BK161" i="14"/>
  <c r="BI161" i="14"/>
  <c r="BH161" i="14"/>
  <c r="BG161" i="14"/>
  <c r="BE161" i="14"/>
  <c r="T161" i="14"/>
  <c r="R161" i="14"/>
  <c r="P161" i="14"/>
  <c r="J161" i="14"/>
  <c r="BF161" i="14" s="1"/>
  <c r="BK160" i="14"/>
  <c r="BI160" i="14"/>
  <c r="BH160" i="14"/>
  <c r="BG160" i="14"/>
  <c r="BE160" i="14"/>
  <c r="T160" i="14"/>
  <c r="R160" i="14"/>
  <c r="P160" i="14"/>
  <c r="J160" i="14"/>
  <c r="BF160" i="14" s="1"/>
  <c r="BK159" i="14"/>
  <c r="BI159" i="14"/>
  <c r="BH159" i="14"/>
  <c r="BG159" i="14"/>
  <c r="BE159" i="14"/>
  <c r="T159" i="14"/>
  <c r="R159" i="14"/>
  <c r="P159" i="14"/>
  <c r="J159" i="14"/>
  <c r="BF159" i="14"/>
  <c r="BK158" i="14"/>
  <c r="BI158" i="14"/>
  <c r="BH158" i="14"/>
  <c r="BG158" i="14"/>
  <c r="BE158" i="14"/>
  <c r="T158" i="14"/>
  <c r="R158" i="14"/>
  <c r="P158" i="14"/>
  <c r="J158" i="14"/>
  <c r="BF158" i="14"/>
  <c r="BK157" i="14"/>
  <c r="BI157" i="14"/>
  <c r="BH157" i="14"/>
  <c r="BG157" i="14"/>
  <c r="BE157" i="14"/>
  <c r="T157" i="14"/>
  <c r="R157" i="14"/>
  <c r="P157" i="14"/>
  <c r="J157" i="14"/>
  <c r="BF157" i="14" s="1"/>
  <c r="BK156" i="14"/>
  <c r="BI156" i="14"/>
  <c r="BH156" i="14"/>
  <c r="BG156" i="14"/>
  <c r="BE156" i="14"/>
  <c r="T156" i="14"/>
  <c r="R156" i="14"/>
  <c r="P156" i="14"/>
  <c r="J156" i="14"/>
  <c r="BF156" i="14" s="1"/>
  <c r="BK155" i="14"/>
  <c r="BI155" i="14"/>
  <c r="BH155" i="14"/>
  <c r="BG155" i="14"/>
  <c r="BE155" i="14"/>
  <c r="T155" i="14"/>
  <c r="R155" i="14"/>
  <c r="P155" i="14"/>
  <c r="J155" i="14"/>
  <c r="BF155" i="14"/>
  <c r="BK154" i="14"/>
  <c r="BI154" i="14"/>
  <c r="BH154" i="14"/>
  <c r="BG154" i="14"/>
  <c r="BE154" i="14"/>
  <c r="T154" i="14"/>
  <c r="R154" i="14"/>
  <c r="P154" i="14"/>
  <c r="J154" i="14"/>
  <c r="BF154" i="14"/>
  <c r="BK153" i="14"/>
  <c r="BI153" i="14"/>
  <c r="BH153" i="14"/>
  <c r="BG153" i="14"/>
  <c r="BE153" i="14"/>
  <c r="T153" i="14"/>
  <c r="R153" i="14"/>
  <c r="P153" i="14"/>
  <c r="J153" i="14"/>
  <c r="BF153" i="14" s="1"/>
  <c r="BK152" i="14"/>
  <c r="BI152" i="14"/>
  <c r="BH152" i="14"/>
  <c r="BG152" i="14"/>
  <c r="BE152" i="14"/>
  <c r="T152" i="14"/>
  <c r="R152" i="14"/>
  <c r="P152" i="14"/>
  <c r="J152" i="14"/>
  <c r="BF152" i="14" s="1"/>
  <c r="BK151" i="14"/>
  <c r="BI151" i="14"/>
  <c r="BH151" i="14"/>
  <c r="BG151" i="14"/>
  <c r="BE151" i="14"/>
  <c r="T151" i="14"/>
  <c r="R151" i="14"/>
  <c r="P151" i="14"/>
  <c r="J151" i="14"/>
  <c r="BF151" i="14"/>
  <c r="BK150" i="14"/>
  <c r="BI150" i="14"/>
  <c r="BH150" i="14"/>
  <c r="BG150" i="14"/>
  <c r="BE150" i="14"/>
  <c r="T150" i="14"/>
  <c r="R150" i="14"/>
  <c r="P150" i="14"/>
  <c r="J150" i="14"/>
  <c r="BF150" i="14"/>
  <c r="BK149" i="14"/>
  <c r="BI149" i="14"/>
  <c r="BH149" i="14"/>
  <c r="BG149" i="14"/>
  <c r="BE149" i="14"/>
  <c r="T149" i="14"/>
  <c r="R149" i="14"/>
  <c r="P149" i="14"/>
  <c r="J149" i="14"/>
  <c r="BF149" i="14" s="1"/>
  <c r="BK148" i="14"/>
  <c r="BI148" i="14"/>
  <c r="BH148" i="14"/>
  <c r="BG148" i="14"/>
  <c r="BE148" i="14"/>
  <c r="T148" i="14"/>
  <c r="R148" i="14"/>
  <c r="P148" i="14"/>
  <c r="J148" i="14"/>
  <c r="BF148" i="14" s="1"/>
  <c r="BK147" i="14"/>
  <c r="BI147" i="14"/>
  <c r="BH147" i="14"/>
  <c r="BG147" i="14"/>
  <c r="BE147" i="14"/>
  <c r="T147" i="14"/>
  <c r="R147" i="14"/>
  <c r="P147" i="14"/>
  <c r="J147" i="14"/>
  <c r="BF147" i="14" s="1"/>
  <c r="BK146" i="14"/>
  <c r="BI146" i="14"/>
  <c r="BH146" i="14"/>
  <c r="BG146" i="14"/>
  <c r="BE146" i="14"/>
  <c r="T146" i="14"/>
  <c r="R146" i="14"/>
  <c r="P146" i="14"/>
  <c r="J146" i="14"/>
  <c r="BF146" i="14" s="1"/>
  <c r="BK145" i="14"/>
  <c r="BI145" i="14"/>
  <c r="BH145" i="14"/>
  <c r="BG145" i="14"/>
  <c r="BE145" i="14"/>
  <c r="T145" i="14"/>
  <c r="R145" i="14"/>
  <c r="P145" i="14"/>
  <c r="J145" i="14"/>
  <c r="BF145" i="14" s="1"/>
  <c r="BK144" i="14"/>
  <c r="BI144" i="14"/>
  <c r="BH144" i="14"/>
  <c r="BG144" i="14"/>
  <c r="BE144" i="14"/>
  <c r="T144" i="14"/>
  <c r="R144" i="14"/>
  <c r="R140" i="14" s="1"/>
  <c r="P144" i="14"/>
  <c r="J144" i="14"/>
  <c r="BF144" i="14" s="1"/>
  <c r="BK143" i="14"/>
  <c r="BI143" i="14"/>
  <c r="BH143" i="14"/>
  <c r="BG143" i="14"/>
  <c r="BE143" i="14"/>
  <c r="T143" i="14"/>
  <c r="R143" i="14"/>
  <c r="P143" i="14"/>
  <c r="J143" i="14"/>
  <c r="BF143" i="14" s="1"/>
  <c r="BK142" i="14"/>
  <c r="BI142" i="14"/>
  <c r="BH142" i="14"/>
  <c r="BG142" i="14"/>
  <c r="BE142" i="14"/>
  <c r="T142" i="14"/>
  <c r="R142" i="14"/>
  <c r="P142" i="14"/>
  <c r="J142" i="14"/>
  <c r="BF142" i="14"/>
  <c r="BK141" i="14"/>
  <c r="BK140" i="14" s="1"/>
  <c r="J140" i="14" s="1"/>
  <c r="J100" i="14" s="1"/>
  <c r="BI141" i="14"/>
  <c r="BH141" i="14"/>
  <c r="BG141" i="14"/>
  <c r="BE141" i="14"/>
  <c r="T141" i="14"/>
  <c r="T140" i="14" s="1"/>
  <c r="R141" i="14"/>
  <c r="P141" i="14"/>
  <c r="P140" i="14" s="1"/>
  <c r="J141" i="14"/>
  <c r="BF141" i="14"/>
  <c r="BK139" i="14"/>
  <c r="BI139" i="14"/>
  <c r="BH139" i="14"/>
  <c r="BG139" i="14"/>
  <c r="BE139" i="14"/>
  <c r="T139" i="14"/>
  <c r="R139" i="14"/>
  <c r="P139" i="14"/>
  <c r="P138" i="14" s="1"/>
  <c r="J139" i="14"/>
  <c r="BF139" i="14"/>
  <c r="BK138" i="14"/>
  <c r="J138" i="14" s="1"/>
  <c r="J99" i="14" s="1"/>
  <c r="T138" i="14"/>
  <c r="R138" i="14"/>
  <c r="BK137" i="14"/>
  <c r="BI137" i="14"/>
  <c r="BH137" i="14"/>
  <c r="BG137" i="14"/>
  <c r="BE137" i="14"/>
  <c r="T137" i="14"/>
  <c r="R137" i="14"/>
  <c r="P137" i="14"/>
  <c r="J137" i="14"/>
  <c r="BF137" i="14" s="1"/>
  <c r="BK136" i="14"/>
  <c r="BI136" i="14"/>
  <c r="BH136" i="14"/>
  <c r="BG136" i="14"/>
  <c r="BE136" i="14"/>
  <c r="T136" i="14"/>
  <c r="R136" i="14"/>
  <c r="P136" i="14"/>
  <c r="J136" i="14"/>
  <c r="BF136" i="14" s="1"/>
  <c r="BK135" i="14"/>
  <c r="BI135" i="14"/>
  <c r="BH135" i="14"/>
  <c r="BG135" i="14"/>
  <c r="BE135" i="14"/>
  <c r="T135" i="14"/>
  <c r="R135" i="14"/>
  <c r="P135" i="14"/>
  <c r="J135" i="14"/>
  <c r="BF135" i="14" s="1"/>
  <c r="BK134" i="14"/>
  <c r="BI134" i="14"/>
  <c r="BH134" i="14"/>
  <c r="BG134" i="14"/>
  <c r="BE134" i="14"/>
  <c r="T134" i="14"/>
  <c r="R134" i="14"/>
  <c r="P134" i="14"/>
  <c r="J134" i="14"/>
  <c r="BF134" i="14" s="1"/>
  <c r="BK133" i="14"/>
  <c r="BI133" i="14"/>
  <c r="BH133" i="14"/>
  <c r="BG133" i="14"/>
  <c r="BE133" i="14"/>
  <c r="T133" i="14"/>
  <c r="R133" i="14"/>
  <c r="P133" i="14"/>
  <c r="J133" i="14"/>
  <c r="BF133" i="14" s="1"/>
  <c r="BK132" i="14"/>
  <c r="BI132" i="14"/>
  <c r="BH132" i="14"/>
  <c r="BG132" i="14"/>
  <c r="BE132" i="14"/>
  <c r="T132" i="14"/>
  <c r="R132" i="14"/>
  <c r="R126" i="14" s="1"/>
  <c r="R125" i="14" s="1"/>
  <c r="P132" i="14"/>
  <c r="J132" i="14"/>
  <c r="BF132" i="14" s="1"/>
  <c r="BK131" i="14"/>
  <c r="BI131" i="14"/>
  <c r="BH131" i="14"/>
  <c r="BG131" i="14"/>
  <c r="BE131" i="14"/>
  <c r="T131" i="14"/>
  <c r="R131" i="14"/>
  <c r="P131" i="14"/>
  <c r="J131" i="14"/>
  <c r="BF131" i="14" s="1"/>
  <c r="BK130" i="14"/>
  <c r="BI130" i="14"/>
  <c r="BH130" i="14"/>
  <c r="BG130" i="14"/>
  <c r="BE130" i="14"/>
  <c r="T130" i="14"/>
  <c r="R130" i="14"/>
  <c r="P130" i="14"/>
  <c r="P126" i="14" s="1"/>
  <c r="J130" i="14"/>
  <c r="BF130" i="14" s="1"/>
  <c r="BK129" i="14"/>
  <c r="BI129" i="14"/>
  <c r="BH129" i="14"/>
  <c r="BG129" i="14"/>
  <c r="BE129" i="14"/>
  <c r="T129" i="14"/>
  <c r="R129" i="14"/>
  <c r="P129" i="14"/>
  <c r="J129" i="14"/>
  <c r="BF129" i="14" s="1"/>
  <c r="BK128" i="14"/>
  <c r="BK126" i="14" s="1"/>
  <c r="BI128" i="14"/>
  <c r="BH128" i="14"/>
  <c r="BG128" i="14"/>
  <c r="BE128" i="14"/>
  <c r="T128" i="14"/>
  <c r="T126" i="14" s="1"/>
  <c r="T125" i="14" s="1"/>
  <c r="T124" i="14" s="1"/>
  <c r="R128" i="14"/>
  <c r="P128" i="14"/>
  <c r="J128" i="14"/>
  <c r="BF128" i="14" s="1"/>
  <c r="BK127" i="14"/>
  <c r="BI127" i="14"/>
  <c r="BH127" i="14"/>
  <c r="F36" i="14" s="1"/>
  <c r="BC110" i="1" s="1"/>
  <c r="BG127" i="14"/>
  <c r="BE127" i="14"/>
  <c r="J33" i="14" s="1"/>
  <c r="T127" i="14"/>
  <c r="R127" i="14"/>
  <c r="P127" i="14"/>
  <c r="J127" i="14"/>
  <c r="BF127" i="14" s="1"/>
  <c r="J121" i="14"/>
  <c r="J120" i="14"/>
  <c r="F120" i="14"/>
  <c r="F118" i="14"/>
  <c r="E116" i="14"/>
  <c r="J92" i="14"/>
  <c r="J91" i="14"/>
  <c r="F91" i="14"/>
  <c r="F89" i="14"/>
  <c r="E87" i="14"/>
  <c r="J37" i="14"/>
  <c r="J36" i="14"/>
  <c r="J35" i="14"/>
  <c r="F121" i="14"/>
  <c r="J12" i="14"/>
  <c r="J118" i="14" s="1"/>
  <c r="E7" i="14"/>
  <c r="E114" i="14" s="1"/>
  <c r="BK178" i="13"/>
  <c r="BI178" i="13"/>
  <c r="BH178" i="13"/>
  <c r="BG178" i="13"/>
  <c r="BE178" i="13"/>
  <c r="T178" i="13"/>
  <c r="R178" i="13"/>
  <c r="R176" i="13" s="1"/>
  <c r="P178" i="13"/>
  <c r="J178" i="13"/>
  <c r="BF178" i="13" s="1"/>
  <c r="BK177" i="13"/>
  <c r="BK176" i="13" s="1"/>
  <c r="BI177" i="13"/>
  <c r="BH177" i="13"/>
  <c r="BG177" i="13"/>
  <c r="BE177" i="13"/>
  <c r="T177" i="13"/>
  <c r="R177" i="13"/>
  <c r="P177" i="13"/>
  <c r="P176" i="13" s="1"/>
  <c r="J177" i="13"/>
  <c r="T176" i="13"/>
  <c r="BK175" i="13"/>
  <c r="BK174" i="13" s="1"/>
  <c r="BI175" i="13"/>
  <c r="BH175" i="13"/>
  <c r="BG175" i="13"/>
  <c r="BE175" i="13"/>
  <c r="T175" i="13"/>
  <c r="T174" i="13" s="1"/>
  <c r="R175" i="13"/>
  <c r="R174" i="13" s="1"/>
  <c r="P175" i="13"/>
  <c r="J175" i="13"/>
  <c r="P174" i="13"/>
  <c r="BK173" i="13"/>
  <c r="BI173" i="13"/>
  <c r="BH173" i="13"/>
  <c r="BG173" i="13"/>
  <c r="BE173" i="13"/>
  <c r="T173" i="13"/>
  <c r="R173" i="13"/>
  <c r="P173" i="13"/>
  <c r="J173" i="13"/>
  <c r="BF173" i="13" s="1"/>
  <c r="BK172" i="13"/>
  <c r="BI172" i="13"/>
  <c r="BH172" i="13"/>
  <c r="BG172" i="13"/>
  <c r="BE172" i="13"/>
  <c r="T172" i="13"/>
  <c r="R172" i="13"/>
  <c r="P172" i="13"/>
  <c r="J172" i="13"/>
  <c r="BF172" i="13" s="1"/>
  <c r="BK171" i="13"/>
  <c r="BI171" i="13"/>
  <c r="BH171" i="13"/>
  <c r="BG171" i="13"/>
  <c r="BE171" i="13"/>
  <c r="T171" i="13"/>
  <c r="R171" i="13"/>
  <c r="P171" i="13"/>
  <c r="J171" i="13"/>
  <c r="BF171" i="13" s="1"/>
  <c r="BK170" i="13"/>
  <c r="BI170" i="13"/>
  <c r="BH170" i="13"/>
  <c r="BG170" i="13"/>
  <c r="BE170" i="13"/>
  <c r="T170" i="13"/>
  <c r="R170" i="13"/>
  <c r="P170" i="13"/>
  <c r="J170" i="13"/>
  <c r="BK165" i="13"/>
  <c r="BI165" i="13"/>
  <c r="BH165" i="13"/>
  <c r="BG165" i="13"/>
  <c r="BE165" i="13"/>
  <c r="T165" i="13"/>
  <c r="R165" i="13"/>
  <c r="P165" i="13"/>
  <c r="J165" i="13"/>
  <c r="BF165" i="13" s="1"/>
  <c r="BK164" i="13"/>
  <c r="BI164" i="13"/>
  <c r="BH164" i="13"/>
  <c r="BG164" i="13"/>
  <c r="BE164" i="13"/>
  <c r="T164" i="13"/>
  <c r="R164" i="13"/>
  <c r="P164" i="13"/>
  <c r="J164" i="13"/>
  <c r="BF164" i="13"/>
  <c r="BK163" i="13"/>
  <c r="BI163" i="13"/>
  <c r="BH163" i="13"/>
  <c r="BG163" i="13"/>
  <c r="BE163" i="13"/>
  <c r="T163" i="13"/>
  <c r="R163" i="13"/>
  <c r="P163" i="13"/>
  <c r="J163" i="13"/>
  <c r="BF163" i="13"/>
  <c r="R162" i="13"/>
  <c r="BK161" i="13"/>
  <c r="BK160" i="13" s="1"/>
  <c r="BI161" i="13"/>
  <c r="BH161" i="13"/>
  <c r="BG161" i="13"/>
  <c r="BE161" i="13"/>
  <c r="T161" i="13"/>
  <c r="R161" i="13"/>
  <c r="R160" i="13" s="1"/>
  <c r="P161" i="13"/>
  <c r="P160" i="13" s="1"/>
  <c r="J161" i="13"/>
  <c r="J160" i="13" s="1"/>
  <c r="J102" i="13" s="1"/>
  <c r="T160" i="13"/>
  <c r="BK159" i="13"/>
  <c r="BI159" i="13"/>
  <c r="BH159" i="13"/>
  <c r="BG159" i="13"/>
  <c r="BE159" i="13"/>
  <c r="T159" i="13"/>
  <c r="R159" i="13"/>
  <c r="P159" i="13"/>
  <c r="J159" i="13"/>
  <c r="BF159" i="13" s="1"/>
  <c r="BK158" i="13"/>
  <c r="BI158" i="13"/>
  <c r="BH158" i="13"/>
  <c r="BG158" i="13"/>
  <c r="BE158" i="13"/>
  <c r="T158" i="13"/>
  <c r="R158" i="13"/>
  <c r="P158" i="13"/>
  <c r="J158" i="13"/>
  <c r="BF158" i="13"/>
  <c r="BK157" i="13"/>
  <c r="BI157" i="13"/>
  <c r="BH157" i="13"/>
  <c r="BG157" i="13"/>
  <c r="BE157" i="13"/>
  <c r="T157" i="13"/>
  <c r="R157" i="13"/>
  <c r="P157" i="13"/>
  <c r="J157" i="13"/>
  <c r="BF157" i="13" s="1"/>
  <c r="BK156" i="13"/>
  <c r="BI156" i="13"/>
  <c r="BH156" i="13"/>
  <c r="BG156" i="13"/>
  <c r="BE156" i="13"/>
  <c r="T156" i="13"/>
  <c r="R156" i="13"/>
  <c r="P156" i="13"/>
  <c r="J156" i="13"/>
  <c r="BF156" i="13" s="1"/>
  <c r="BK155" i="13"/>
  <c r="BI155" i="13"/>
  <c r="BH155" i="13"/>
  <c r="BG155" i="13"/>
  <c r="BE155" i="13"/>
  <c r="T155" i="13"/>
  <c r="R155" i="13"/>
  <c r="P155" i="13"/>
  <c r="J155" i="13"/>
  <c r="BF155" i="13" s="1"/>
  <c r="BK154" i="13"/>
  <c r="BI154" i="13"/>
  <c r="BH154" i="13"/>
  <c r="BG154" i="13"/>
  <c r="BE154" i="13"/>
  <c r="T154" i="13"/>
  <c r="R154" i="13"/>
  <c r="P154" i="13"/>
  <c r="J154" i="13"/>
  <c r="BF154" i="13"/>
  <c r="BK153" i="13"/>
  <c r="BI153" i="13"/>
  <c r="BH153" i="13"/>
  <c r="BG153" i="13"/>
  <c r="BE153" i="13"/>
  <c r="T153" i="13"/>
  <c r="R153" i="13"/>
  <c r="P153" i="13"/>
  <c r="J153" i="13"/>
  <c r="BF153" i="13" s="1"/>
  <c r="BK152" i="13"/>
  <c r="BI152" i="13"/>
  <c r="BH152" i="13"/>
  <c r="BG152" i="13"/>
  <c r="BE152" i="13"/>
  <c r="T152" i="13"/>
  <c r="R152" i="13"/>
  <c r="P152" i="13"/>
  <c r="J152" i="13"/>
  <c r="BF152" i="13" s="1"/>
  <c r="BK151" i="13"/>
  <c r="BK150" i="13" s="1"/>
  <c r="BI151" i="13"/>
  <c r="BH151" i="13"/>
  <c r="BG151" i="13"/>
  <c r="BE151" i="13"/>
  <c r="T151" i="13"/>
  <c r="T150" i="13"/>
  <c r="R151" i="13"/>
  <c r="P151" i="13"/>
  <c r="J151" i="13"/>
  <c r="BF151" i="13"/>
  <c r="BK149" i="13"/>
  <c r="BI149" i="13"/>
  <c r="BH149" i="13"/>
  <c r="BG149" i="13"/>
  <c r="BE149" i="13"/>
  <c r="T149" i="13"/>
  <c r="R149" i="13"/>
  <c r="P149" i="13"/>
  <c r="J149" i="13"/>
  <c r="BF149" i="13" s="1"/>
  <c r="BK148" i="13"/>
  <c r="BI148" i="13"/>
  <c r="BH148" i="13"/>
  <c r="BG148" i="13"/>
  <c r="BE148" i="13"/>
  <c r="T148" i="13"/>
  <c r="R148" i="13"/>
  <c r="P148" i="13"/>
  <c r="J148" i="13"/>
  <c r="BF148" i="13"/>
  <c r="BK147" i="13"/>
  <c r="BK146" i="13" s="1"/>
  <c r="J100" i="13" s="1"/>
  <c r="BI147" i="13"/>
  <c r="BH147" i="13"/>
  <c r="BG147" i="13"/>
  <c r="BE147" i="13"/>
  <c r="T147" i="13"/>
  <c r="T146" i="13" s="1"/>
  <c r="R147" i="13"/>
  <c r="R146" i="13"/>
  <c r="P147" i="13"/>
  <c r="P146" i="13" s="1"/>
  <c r="J147" i="13"/>
  <c r="J146" i="13" s="1"/>
  <c r="BK145" i="13"/>
  <c r="BI145" i="13"/>
  <c r="BH145" i="13"/>
  <c r="BG145" i="13"/>
  <c r="BE145" i="13"/>
  <c r="T145" i="13"/>
  <c r="R145" i="13"/>
  <c r="P145" i="13"/>
  <c r="P144" i="13"/>
  <c r="J145" i="13"/>
  <c r="J144" i="13" s="1"/>
  <c r="BF145" i="13"/>
  <c r="BK144" i="13"/>
  <c r="J99" i="13"/>
  <c r="T144" i="13"/>
  <c r="R144" i="13"/>
  <c r="BK143" i="13"/>
  <c r="BI143" i="13"/>
  <c r="BH143" i="13"/>
  <c r="BG143" i="13"/>
  <c r="BE143" i="13"/>
  <c r="T143" i="13"/>
  <c r="R143" i="13"/>
  <c r="P143" i="13"/>
  <c r="J143" i="13"/>
  <c r="BF143" i="13" s="1"/>
  <c r="BK142" i="13"/>
  <c r="BI142" i="13"/>
  <c r="BH142" i="13"/>
  <c r="BG142" i="13"/>
  <c r="BE142" i="13"/>
  <c r="T142" i="13"/>
  <c r="R142" i="13"/>
  <c r="P142" i="13"/>
  <c r="J142" i="13"/>
  <c r="BF142" i="13" s="1"/>
  <c r="BK141" i="13"/>
  <c r="BI141" i="13"/>
  <c r="BH141" i="13"/>
  <c r="BG141" i="13"/>
  <c r="BE141" i="13"/>
  <c r="T141" i="13"/>
  <c r="R141" i="13"/>
  <c r="P141" i="13"/>
  <c r="J141" i="13"/>
  <c r="BF141" i="13" s="1"/>
  <c r="BK140" i="13"/>
  <c r="BI140" i="13"/>
  <c r="BH140" i="13"/>
  <c r="BG140" i="13"/>
  <c r="BE140" i="13"/>
  <c r="T140" i="13"/>
  <c r="R140" i="13"/>
  <c r="P140" i="13"/>
  <c r="J140" i="13"/>
  <c r="BF140" i="13" s="1"/>
  <c r="BK139" i="13"/>
  <c r="BI139" i="13"/>
  <c r="BH139" i="13"/>
  <c r="BG139" i="13"/>
  <c r="BE139" i="13"/>
  <c r="T139" i="13"/>
  <c r="R139" i="13"/>
  <c r="P139" i="13"/>
  <c r="J139" i="13"/>
  <c r="BF139" i="13" s="1"/>
  <c r="BK138" i="13"/>
  <c r="BI138" i="13"/>
  <c r="BH138" i="13"/>
  <c r="BG138" i="13"/>
  <c r="BE138" i="13"/>
  <c r="T138" i="13"/>
  <c r="R138" i="13"/>
  <c r="P138" i="13"/>
  <c r="J138" i="13"/>
  <c r="BF138" i="13" s="1"/>
  <c r="BK137" i="13"/>
  <c r="BI137" i="13"/>
  <c r="BH137" i="13"/>
  <c r="BG137" i="13"/>
  <c r="BE137" i="13"/>
  <c r="T137" i="13"/>
  <c r="R137" i="13"/>
  <c r="P137" i="13"/>
  <c r="J137" i="13"/>
  <c r="BF137" i="13" s="1"/>
  <c r="BK136" i="13"/>
  <c r="BI136" i="13"/>
  <c r="BH136" i="13"/>
  <c r="BG136" i="13"/>
  <c r="BE136" i="13"/>
  <c r="T136" i="13"/>
  <c r="R136" i="13"/>
  <c r="P136" i="13"/>
  <c r="J136" i="13"/>
  <c r="BF136" i="13" s="1"/>
  <c r="BK135" i="13"/>
  <c r="BI135" i="13"/>
  <c r="BH135" i="13"/>
  <c r="BG135" i="13"/>
  <c r="F35" i="13" s="1"/>
  <c r="BB109" i="1" s="1"/>
  <c r="BE135" i="13"/>
  <c r="T135" i="13"/>
  <c r="R135" i="13"/>
  <c r="P135" i="13"/>
  <c r="J135" i="13"/>
  <c r="BF135" i="13" s="1"/>
  <c r="BK134" i="13"/>
  <c r="BI134" i="13"/>
  <c r="BH134" i="13"/>
  <c r="BG134" i="13"/>
  <c r="BE134" i="13"/>
  <c r="T134" i="13"/>
  <c r="R134" i="13"/>
  <c r="P134" i="13"/>
  <c r="J134" i="13"/>
  <c r="BF134" i="13" s="1"/>
  <c r="BK133" i="13"/>
  <c r="BI133" i="13"/>
  <c r="BH133" i="13"/>
  <c r="BG133" i="13"/>
  <c r="BE133" i="13"/>
  <c r="T133" i="13"/>
  <c r="R133" i="13"/>
  <c r="P133" i="13"/>
  <c r="J133" i="13"/>
  <c r="BF133" i="13" s="1"/>
  <c r="BK132" i="13"/>
  <c r="BI132" i="13"/>
  <c r="BH132" i="13"/>
  <c r="BG132" i="13"/>
  <c r="BE132" i="13"/>
  <c r="T132" i="13"/>
  <c r="R132" i="13"/>
  <c r="P132" i="13"/>
  <c r="J132" i="13"/>
  <c r="BF132" i="13" s="1"/>
  <c r="BK131" i="13"/>
  <c r="BI131" i="13"/>
  <c r="BH131" i="13"/>
  <c r="BG131" i="13"/>
  <c r="BE131" i="13"/>
  <c r="T131" i="13"/>
  <c r="R131" i="13"/>
  <c r="P131" i="13"/>
  <c r="J131" i="13"/>
  <c r="BF131" i="13" s="1"/>
  <c r="BK130" i="13"/>
  <c r="BI130" i="13"/>
  <c r="BH130" i="13"/>
  <c r="BG130" i="13"/>
  <c r="BE130" i="13"/>
  <c r="T130" i="13"/>
  <c r="R130" i="13"/>
  <c r="R129" i="13" s="1"/>
  <c r="P130" i="13"/>
  <c r="P129" i="13" s="1"/>
  <c r="J130" i="13"/>
  <c r="BF130" i="13"/>
  <c r="J124" i="13"/>
  <c r="J123" i="13"/>
  <c r="F123" i="13"/>
  <c r="F121" i="13"/>
  <c r="E119" i="13"/>
  <c r="J92" i="13"/>
  <c r="J91" i="13"/>
  <c r="F91" i="13"/>
  <c r="F89" i="13"/>
  <c r="E87" i="13"/>
  <c r="J37" i="13"/>
  <c r="J36" i="13"/>
  <c r="J35" i="13"/>
  <c r="F92" i="13"/>
  <c r="J12" i="13"/>
  <c r="J121" i="13"/>
  <c r="E7" i="13"/>
  <c r="E117" i="13" s="1"/>
  <c r="BK250" i="12"/>
  <c r="BI250" i="12"/>
  <c r="BH250" i="12"/>
  <c r="BG250" i="12"/>
  <c r="BE250" i="12"/>
  <c r="T250" i="12"/>
  <c r="T248" i="12" s="1"/>
  <c r="R250" i="12"/>
  <c r="R248" i="12" s="1"/>
  <c r="P250" i="12"/>
  <c r="J250" i="12"/>
  <c r="BF250" i="12"/>
  <c r="BK249" i="12"/>
  <c r="BI249" i="12"/>
  <c r="BH249" i="12"/>
  <c r="BG249" i="12"/>
  <c r="BE249" i="12"/>
  <c r="T249" i="12"/>
  <c r="R249" i="12"/>
  <c r="P249" i="12"/>
  <c r="J249" i="12"/>
  <c r="BF249" i="12" s="1"/>
  <c r="BK248" i="12"/>
  <c r="J248" i="12" s="1"/>
  <c r="J108" i="12" s="1"/>
  <c r="P248" i="12"/>
  <c r="BK247" i="12"/>
  <c r="BK246" i="12" s="1"/>
  <c r="J246" i="12" s="1"/>
  <c r="J107" i="12" s="1"/>
  <c r="BI247" i="12"/>
  <c r="BH247" i="12"/>
  <c r="BG247" i="12"/>
  <c r="BE247" i="12"/>
  <c r="T247" i="12"/>
  <c r="T246" i="12" s="1"/>
  <c r="R247" i="12"/>
  <c r="R246" i="12" s="1"/>
  <c r="P247" i="12"/>
  <c r="P246" i="12" s="1"/>
  <c r="J247" i="12"/>
  <c r="BF247" i="12" s="1"/>
  <c r="BK245" i="12"/>
  <c r="BI245" i="12"/>
  <c r="BH245" i="12"/>
  <c r="BG245" i="12"/>
  <c r="BE245" i="12"/>
  <c r="T245" i="12"/>
  <c r="R245" i="12"/>
  <c r="R244" i="12" s="1"/>
  <c r="P245" i="12"/>
  <c r="J245" i="12"/>
  <c r="BF245" i="12"/>
  <c r="BK244" i="12"/>
  <c r="J244" i="12" s="1"/>
  <c r="J106" i="12" s="1"/>
  <c r="T244" i="12"/>
  <c r="P244" i="12"/>
  <c r="BK243" i="12"/>
  <c r="BI243" i="12"/>
  <c r="BH243" i="12"/>
  <c r="BG243" i="12"/>
  <c r="BE243" i="12"/>
  <c r="T243" i="12"/>
  <c r="R243" i="12"/>
  <c r="P243" i="12"/>
  <c r="J243" i="12"/>
  <c r="BF243" i="12" s="1"/>
  <c r="BK242" i="12"/>
  <c r="BI242" i="12"/>
  <c r="BH242" i="12"/>
  <c r="BG242" i="12"/>
  <c r="BE242" i="12"/>
  <c r="T242" i="12"/>
  <c r="R242" i="12"/>
  <c r="P242" i="12"/>
  <c r="J242" i="12"/>
  <c r="BF242" i="12" s="1"/>
  <c r="BK241" i="12"/>
  <c r="BI241" i="12"/>
  <c r="BH241" i="12"/>
  <c r="BG241" i="12"/>
  <c r="BE241" i="12"/>
  <c r="T241" i="12"/>
  <c r="R241" i="12"/>
  <c r="P241" i="12"/>
  <c r="J241" i="12"/>
  <c r="BF241" i="12"/>
  <c r="BK240" i="12"/>
  <c r="BI240" i="12"/>
  <c r="BH240" i="12"/>
  <c r="BG240" i="12"/>
  <c r="BE240" i="12"/>
  <c r="T240" i="12"/>
  <c r="R240" i="12"/>
  <c r="P240" i="12"/>
  <c r="J240" i="12"/>
  <c r="BF240" i="12" s="1"/>
  <c r="BK239" i="12"/>
  <c r="BI239" i="12"/>
  <c r="BH239" i="12"/>
  <c r="BG239" i="12"/>
  <c r="BE239" i="12"/>
  <c r="T239" i="12"/>
  <c r="R239" i="12"/>
  <c r="P239" i="12"/>
  <c r="J239" i="12"/>
  <c r="BF239" i="12" s="1"/>
  <c r="BK238" i="12"/>
  <c r="BK237" i="12" s="1"/>
  <c r="J237" i="12" s="1"/>
  <c r="J105" i="12" s="1"/>
  <c r="BI238" i="12"/>
  <c r="BH238" i="12"/>
  <c r="BG238" i="12"/>
  <c r="BE238" i="12"/>
  <c r="T238" i="12"/>
  <c r="T237" i="12" s="1"/>
  <c r="R238" i="12"/>
  <c r="P238" i="12"/>
  <c r="J238" i="12"/>
  <c r="BF238" i="12" s="1"/>
  <c r="BK236" i="12"/>
  <c r="BI236" i="12"/>
  <c r="BH236" i="12"/>
  <c r="BG236" i="12"/>
  <c r="BE236" i="12"/>
  <c r="T236" i="12"/>
  <c r="R236" i="12"/>
  <c r="P236" i="12"/>
  <c r="J236" i="12"/>
  <c r="BF236" i="12" s="1"/>
  <c r="BK235" i="12"/>
  <c r="BI235" i="12"/>
  <c r="BH235" i="12"/>
  <c r="BG235" i="12"/>
  <c r="BE235" i="12"/>
  <c r="T235" i="12"/>
  <c r="R235" i="12"/>
  <c r="P235" i="12"/>
  <c r="J235" i="12"/>
  <c r="BF235" i="12" s="1"/>
  <c r="BK234" i="12"/>
  <c r="BI234" i="12"/>
  <c r="BH234" i="12"/>
  <c r="BG234" i="12"/>
  <c r="BE234" i="12"/>
  <c r="T234" i="12"/>
  <c r="R234" i="12"/>
  <c r="P234" i="12"/>
  <c r="J234" i="12"/>
  <c r="BF234" i="12" s="1"/>
  <c r="BK233" i="12"/>
  <c r="BI233" i="12"/>
  <c r="BH233" i="12"/>
  <c r="BG233" i="12"/>
  <c r="BE233" i="12"/>
  <c r="T233" i="12"/>
  <c r="R233" i="12"/>
  <c r="P233" i="12"/>
  <c r="J233" i="12"/>
  <c r="BF233" i="12" s="1"/>
  <c r="BK232" i="12"/>
  <c r="BI232" i="12"/>
  <c r="BH232" i="12"/>
  <c r="BG232" i="12"/>
  <c r="BE232" i="12"/>
  <c r="T232" i="12"/>
  <c r="R232" i="12"/>
  <c r="P232" i="12"/>
  <c r="J232" i="12"/>
  <c r="BF232" i="12" s="1"/>
  <c r="BK231" i="12"/>
  <c r="BI231" i="12"/>
  <c r="BH231" i="12"/>
  <c r="BG231" i="12"/>
  <c r="BE231" i="12"/>
  <c r="T231" i="12"/>
  <c r="R231" i="12"/>
  <c r="P231" i="12"/>
  <c r="J231" i="12"/>
  <c r="BF231" i="12" s="1"/>
  <c r="BK230" i="12"/>
  <c r="BI230" i="12"/>
  <c r="BH230" i="12"/>
  <c r="BG230" i="12"/>
  <c r="BE230" i="12"/>
  <c r="T230" i="12"/>
  <c r="R230" i="12"/>
  <c r="P230" i="12"/>
  <c r="J230" i="12"/>
  <c r="BF230" i="12" s="1"/>
  <c r="BK229" i="12"/>
  <c r="BI229" i="12"/>
  <c r="BH229" i="12"/>
  <c r="BG229" i="12"/>
  <c r="BE229" i="12"/>
  <c r="T229" i="12"/>
  <c r="R229" i="12"/>
  <c r="P229" i="12"/>
  <c r="J229" i="12"/>
  <c r="BF229" i="12" s="1"/>
  <c r="BK228" i="12"/>
  <c r="BI228" i="12"/>
  <c r="BH228" i="12"/>
  <c r="BG228" i="12"/>
  <c r="BE228" i="12"/>
  <c r="T228" i="12"/>
  <c r="R228" i="12"/>
  <c r="P228" i="12"/>
  <c r="J228" i="12"/>
  <c r="BF228" i="12" s="1"/>
  <c r="BK227" i="12"/>
  <c r="BI227" i="12"/>
  <c r="BH227" i="12"/>
  <c r="BG227" i="12"/>
  <c r="BE227" i="12"/>
  <c r="T227" i="12"/>
  <c r="R227" i="12"/>
  <c r="P227" i="12"/>
  <c r="J227" i="12"/>
  <c r="BF227" i="12" s="1"/>
  <c r="BK226" i="12"/>
  <c r="BI226" i="12"/>
  <c r="BH226" i="12"/>
  <c r="BG226" i="12"/>
  <c r="BE226" i="12"/>
  <c r="T226" i="12"/>
  <c r="R226" i="12"/>
  <c r="P226" i="12"/>
  <c r="J226" i="12"/>
  <c r="BF226" i="12" s="1"/>
  <c r="BK225" i="12"/>
  <c r="BI225" i="12"/>
  <c r="BH225" i="12"/>
  <c r="BG225" i="12"/>
  <c r="BE225" i="12"/>
  <c r="T225" i="12"/>
  <c r="R225" i="12"/>
  <c r="P225" i="12"/>
  <c r="J225" i="12"/>
  <c r="BF225" i="12" s="1"/>
  <c r="BK224" i="12"/>
  <c r="BI224" i="12"/>
  <c r="BH224" i="12"/>
  <c r="BG224" i="12"/>
  <c r="BE224" i="12"/>
  <c r="T224" i="12"/>
  <c r="R224" i="12"/>
  <c r="P224" i="12"/>
  <c r="J224" i="12"/>
  <c r="BF224" i="12" s="1"/>
  <c r="BK223" i="12"/>
  <c r="BI223" i="12"/>
  <c r="BH223" i="12"/>
  <c r="BG223" i="12"/>
  <c r="BE223" i="12"/>
  <c r="T223" i="12"/>
  <c r="R223" i="12"/>
  <c r="P223" i="12"/>
  <c r="J223" i="12"/>
  <c r="BF223" i="12"/>
  <c r="BK222" i="12"/>
  <c r="BI222" i="12"/>
  <c r="BH222" i="12"/>
  <c r="BG222" i="12"/>
  <c r="BE222" i="12"/>
  <c r="T222" i="12"/>
  <c r="R222" i="12"/>
  <c r="P222" i="12"/>
  <c r="J222" i="12"/>
  <c r="BF222" i="12" s="1"/>
  <c r="BK221" i="12"/>
  <c r="BI221" i="12"/>
  <c r="BH221" i="12"/>
  <c r="BG221" i="12"/>
  <c r="BE221" i="12"/>
  <c r="T221" i="12"/>
  <c r="R221" i="12"/>
  <c r="P221" i="12"/>
  <c r="J221" i="12"/>
  <c r="BF221" i="12" s="1"/>
  <c r="BK220" i="12"/>
  <c r="BI220" i="12"/>
  <c r="BH220" i="12"/>
  <c r="BG220" i="12"/>
  <c r="BE220" i="12"/>
  <c r="T220" i="12"/>
  <c r="R220" i="12"/>
  <c r="P220" i="12"/>
  <c r="J220" i="12"/>
  <c r="BF220" i="12" s="1"/>
  <c r="BK219" i="12"/>
  <c r="BI219" i="12"/>
  <c r="BH219" i="12"/>
  <c r="BG219" i="12"/>
  <c r="BE219" i="12"/>
  <c r="T219" i="12"/>
  <c r="R219" i="12"/>
  <c r="P219" i="12"/>
  <c r="J219" i="12"/>
  <c r="BF219" i="12"/>
  <c r="BK218" i="12"/>
  <c r="BI218" i="12"/>
  <c r="BH218" i="12"/>
  <c r="BG218" i="12"/>
  <c r="BE218" i="12"/>
  <c r="T218" i="12"/>
  <c r="R218" i="12"/>
  <c r="P218" i="12"/>
  <c r="J218" i="12"/>
  <c r="BF218" i="12" s="1"/>
  <c r="BK217" i="12"/>
  <c r="BI217" i="12"/>
  <c r="BH217" i="12"/>
  <c r="BG217" i="12"/>
  <c r="BE217" i="12"/>
  <c r="T217" i="12"/>
  <c r="R217" i="12"/>
  <c r="P217" i="12"/>
  <c r="J217" i="12"/>
  <c r="BF217" i="12" s="1"/>
  <c r="BK216" i="12"/>
  <c r="BI216" i="12"/>
  <c r="BH216" i="12"/>
  <c r="BG216" i="12"/>
  <c r="BE216" i="12"/>
  <c r="T216" i="12"/>
  <c r="R216" i="12"/>
  <c r="P216" i="12"/>
  <c r="J216" i="12"/>
  <c r="BF216" i="12" s="1"/>
  <c r="BK215" i="12"/>
  <c r="BI215" i="12"/>
  <c r="BH215" i="12"/>
  <c r="BG215" i="12"/>
  <c r="BE215" i="12"/>
  <c r="T215" i="12"/>
  <c r="R215" i="12"/>
  <c r="P215" i="12"/>
  <c r="J215" i="12"/>
  <c r="BF215" i="12"/>
  <c r="BK214" i="12"/>
  <c r="BI214" i="12"/>
  <c r="BH214" i="12"/>
  <c r="BG214" i="12"/>
  <c r="BE214" i="12"/>
  <c r="T214" i="12"/>
  <c r="R214" i="12"/>
  <c r="P214" i="12"/>
  <c r="J214" i="12"/>
  <c r="BF214" i="12" s="1"/>
  <c r="BK213" i="12"/>
  <c r="BI213" i="12"/>
  <c r="BH213" i="12"/>
  <c r="BG213" i="12"/>
  <c r="BE213" i="12"/>
  <c r="T213" i="12"/>
  <c r="R213" i="12"/>
  <c r="P213" i="12"/>
  <c r="J213" i="12"/>
  <c r="BF213" i="12"/>
  <c r="BK212" i="12"/>
  <c r="BI212" i="12"/>
  <c r="BH212" i="12"/>
  <c r="BG212" i="12"/>
  <c r="BE212" i="12"/>
  <c r="T212" i="12"/>
  <c r="R212" i="12"/>
  <c r="P212" i="12"/>
  <c r="J212" i="12"/>
  <c r="BF212" i="12" s="1"/>
  <c r="BK211" i="12"/>
  <c r="BI211" i="12"/>
  <c r="BH211" i="12"/>
  <c r="BG211" i="12"/>
  <c r="BE211" i="12"/>
  <c r="T211" i="12"/>
  <c r="R211" i="12"/>
  <c r="P211" i="12"/>
  <c r="J211" i="12"/>
  <c r="BF211" i="12" s="1"/>
  <c r="BK210" i="12"/>
  <c r="BI210" i="12"/>
  <c r="BH210" i="12"/>
  <c r="BG210" i="12"/>
  <c r="BE210" i="12"/>
  <c r="T210" i="12"/>
  <c r="R210" i="12"/>
  <c r="P210" i="12"/>
  <c r="J210" i="12"/>
  <c r="BF210" i="12" s="1"/>
  <c r="BK209" i="12"/>
  <c r="BI209" i="12"/>
  <c r="BH209" i="12"/>
  <c r="BG209" i="12"/>
  <c r="BE209" i="12"/>
  <c r="T209" i="12"/>
  <c r="R209" i="12"/>
  <c r="P209" i="12"/>
  <c r="J209" i="12"/>
  <c r="BF209" i="12" s="1"/>
  <c r="BK208" i="12"/>
  <c r="BI208" i="12"/>
  <c r="BH208" i="12"/>
  <c r="BG208" i="12"/>
  <c r="BE208" i="12"/>
  <c r="T208" i="12"/>
  <c r="R208" i="12"/>
  <c r="P208" i="12"/>
  <c r="J208" i="12"/>
  <c r="BF208" i="12" s="1"/>
  <c r="BK207" i="12"/>
  <c r="BI207" i="12"/>
  <c r="BH207" i="12"/>
  <c r="BG207" i="12"/>
  <c r="BE207" i="12"/>
  <c r="T207" i="12"/>
  <c r="R207" i="12"/>
  <c r="P207" i="12"/>
  <c r="J207" i="12"/>
  <c r="BF207" i="12"/>
  <c r="BK206" i="12"/>
  <c r="BI206" i="12"/>
  <c r="BH206" i="12"/>
  <c r="BG206" i="12"/>
  <c r="BE206" i="12"/>
  <c r="T206" i="12"/>
  <c r="R206" i="12"/>
  <c r="P206" i="12"/>
  <c r="J206" i="12"/>
  <c r="BF206" i="12" s="1"/>
  <c r="BK205" i="12"/>
  <c r="BI205" i="12"/>
  <c r="BH205" i="12"/>
  <c r="BG205" i="12"/>
  <c r="BE205" i="12"/>
  <c r="T205" i="12"/>
  <c r="R205" i="12"/>
  <c r="P205" i="12"/>
  <c r="J205" i="12"/>
  <c r="BF205" i="12" s="1"/>
  <c r="BK204" i="12"/>
  <c r="BI204" i="12"/>
  <c r="BH204" i="12"/>
  <c r="BG204" i="12"/>
  <c r="BE204" i="12"/>
  <c r="T204" i="12"/>
  <c r="R204" i="12"/>
  <c r="P204" i="12"/>
  <c r="J204" i="12"/>
  <c r="BF204" i="12" s="1"/>
  <c r="BK203" i="12"/>
  <c r="BI203" i="12"/>
  <c r="BH203" i="12"/>
  <c r="BG203" i="12"/>
  <c r="BE203" i="12"/>
  <c r="T203" i="12"/>
  <c r="R203" i="12"/>
  <c r="P203" i="12"/>
  <c r="J203" i="12"/>
  <c r="BF203" i="12"/>
  <c r="BK202" i="12"/>
  <c r="BI202" i="12"/>
  <c r="BH202" i="12"/>
  <c r="BG202" i="12"/>
  <c r="BE202" i="12"/>
  <c r="T202" i="12"/>
  <c r="R202" i="12"/>
  <c r="P202" i="12"/>
  <c r="J202" i="12"/>
  <c r="BF202" i="12" s="1"/>
  <c r="BK201" i="12"/>
  <c r="BI201" i="12"/>
  <c r="BH201" i="12"/>
  <c r="BG201" i="12"/>
  <c r="BE201" i="12"/>
  <c r="T201" i="12"/>
  <c r="R201" i="12"/>
  <c r="P201" i="12"/>
  <c r="J201" i="12"/>
  <c r="BF201" i="12" s="1"/>
  <c r="BK200" i="12"/>
  <c r="BI200" i="12"/>
  <c r="BH200" i="12"/>
  <c r="BG200" i="12"/>
  <c r="BE200" i="12"/>
  <c r="T200" i="12"/>
  <c r="R200" i="12"/>
  <c r="P200" i="12"/>
  <c r="J200" i="12"/>
  <c r="BF200" i="12" s="1"/>
  <c r="BK199" i="12"/>
  <c r="BI199" i="12"/>
  <c r="BH199" i="12"/>
  <c r="BG199" i="12"/>
  <c r="BE199" i="12"/>
  <c r="T199" i="12"/>
  <c r="R199" i="12"/>
  <c r="P199" i="12"/>
  <c r="J199" i="12"/>
  <c r="BF199" i="12"/>
  <c r="BK198" i="12"/>
  <c r="BI198" i="12"/>
  <c r="BH198" i="12"/>
  <c r="BG198" i="12"/>
  <c r="BE198" i="12"/>
  <c r="T198" i="12"/>
  <c r="R198" i="12"/>
  <c r="P198" i="12"/>
  <c r="J198" i="12"/>
  <c r="BF198" i="12" s="1"/>
  <c r="BK197" i="12"/>
  <c r="BI197" i="12"/>
  <c r="BH197" i="12"/>
  <c r="BG197" i="12"/>
  <c r="BE197" i="12"/>
  <c r="T197" i="12"/>
  <c r="R197" i="12"/>
  <c r="P197" i="12"/>
  <c r="J197" i="12"/>
  <c r="BF197" i="12"/>
  <c r="BK196" i="12"/>
  <c r="BI196" i="12"/>
  <c r="BH196" i="12"/>
  <c r="BG196" i="12"/>
  <c r="BE196" i="12"/>
  <c r="T196" i="12"/>
  <c r="R196" i="12"/>
  <c r="P196" i="12"/>
  <c r="J196" i="12"/>
  <c r="BF196" i="12" s="1"/>
  <c r="BK195" i="12"/>
  <c r="BI195" i="12"/>
  <c r="BH195" i="12"/>
  <c r="BG195" i="12"/>
  <c r="BE195" i="12"/>
  <c r="T195" i="12"/>
  <c r="R195" i="12"/>
  <c r="P195" i="12"/>
  <c r="J195" i="12"/>
  <c r="BF195" i="12" s="1"/>
  <c r="BK194" i="12"/>
  <c r="BI194" i="12"/>
  <c r="BH194" i="12"/>
  <c r="BG194" i="12"/>
  <c r="BE194" i="12"/>
  <c r="T194" i="12"/>
  <c r="R194" i="12"/>
  <c r="P194" i="12"/>
  <c r="J194" i="12"/>
  <c r="BF194" i="12" s="1"/>
  <c r="BK193" i="12"/>
  <c r="BI193" i="12"/>
  <c r="BH193" i="12"/>
  <c r="BG193" i="12"/>
  <c r="BE193" i="12"/>
  <c r="T193" i="12"/>
  <c r="R193" i="12"/>
  <c r="P193" i="12"/>
  <c r="J193" i="12"/>
  <c r="BF193" i="12" s="1"/>
  <c r="BK192" i="12"/>
  <c r="BI192" i="12"/>
  <c r="BH192" i="12"/>
  <c r="BG192" i="12"/>
  <c r="BE192" i="12"/>
  <c r="T192" i="12"/>
  <c r="R192" i="12"/>
  <c r="P192" i="12"/>
  <c r="J192" i="12"/>
  <c r="BF192" i="12" s="1"/>
  <c r="BK191" i="12"/>
  <c r="BI191" i="12"/>
  <c r="BH191" i="12"/>
  <c r="BG191" i="12"/>
  <c r="BE191" i="12"/>
  <c r="T191" i="12"/>
  <c r="R191" i="12"/>
  <c r="P191" i="12"/>
  <c r="J191" i="12"/>
  <c r="BF191" i="12"/>
  <c r="BK190" i="12"/>
  <c r="BI190" i="12"/>
  <c r="BH190" i="12"/>
  <c r="BG190" i="12"/>
  <c r="BE190" i="12"/>
  <c r="T190" i="12"/>
  <c r="R190" i="12"/>
  <c r="P190" i="12"/>
  <c r="J190" i="12"/>
  <c r="BF190" i="12" s="1"/>
  <c r="BK189" i="12"/>
  <c r="BI189" i="12"/>
  <c r="BH189" i="12"/>
  <c r="BG189" i="12"/>
  <c r="BE189" i="12"/>
  <c r="T189" i="12"/>
  <c r="R189" i="12"/>
  <c r="P189" i="12"/>
  <c r="J189" i="12"/>
  <c r="BF189" i="12" s="1"/>
  <c r="BK188" i="12"/>
  <c r="BI188" i="12"/>
  <c r="BH188" i="12"/>
  <c r="BG188" i="12"/>
  <c r="BE188" i="12"/>
  <c r="T188" i="12"/>
  <c r="R188" i="12"/>
  <c r="P188" i="12"/>
  <c r="J188" i="12"/>
  <c r="BF188" i="12" s="1"/>
  <c r="BK187" i="12"/>
  <c r="BI187" i="12"/>
  <c r="BH187" i="12"/>
  <c r="BG187" i="12"/>
  <c r="BE187" i="12"/>
  <c r="T187" i="12"/>
  <c r="R187" i="12"/>
  <c r="P187" i="12"/>
  <c r="J187" i="12"/>
  <c r="BF187" i="12"/>
  <c r="BK186" i="12"/>
  <c r="BI186" i="12"/>
  <c r="BH186" i="12"/>
  <c r="BG186" i="12"/>
  <c r="BE186" i="12"/>
  <c r="T186" i="12"/>
  <c r="R186" i="12"/>
  <c r="P186" i="12"/>
  <c r="J186" i="12"/>
  <c r="BF186" i="12" s="1"/>
  <c r="BK185" i="12"/>
  <c r="BI185" i="12"/>
  <c r="BH185" i="12"/>
  <c r="BG185" i="12"/>
  <c r="BE185" i="12"/>
  <c r="T185" i="12"/>
  <c r="R185" i="12"/>
  <c r="P185" i="12"/>
  <c r="J185" i="12"/>
  <c r="BF185" i="12" s="1"/>
  <c r="BK184" i="12"/>
  <c r="BI184" i="12"/>
  <c r="BH184" i="12"/>
  <c r="BG184" i="12"/>
  <c r="BE184" i="12"/>
  <c r="T184" i="12"/>
  <c r="R184" i="12"/>
  <c r="P184" i="12"/>
  <c r="J184" i="12"/>
  <c r="BF184" i="12" s="1"/>
  <c r="BK183" i="12"/>
  <c r="BI183" i="12"/>
  <c r="BH183" i="12"/>
  <c r="BG183" i="12"/>
  <c r="BE183" i="12"/>
  <c r="T183" i="12"/>
  <c r="R183" i="12"/>
  <c r="P183" i="12"/>
  <c r="J183" i="12"/>
  <c r="BF183" i="12"/>
  <c r="BK182" i="12"/>
  <c r="BI182" i="12"/>
  <c r="BH182" i="12"/>
  <c r="BG182" i="12"/>
  <c r="BE182" i="12"/>
  <c r="T182" i="12"/>
  <c r="R182" i="12"/>
  <c r="P182" i="12"/>
  <c r="J182" i="12"/>
  <c r="BF182" i="12" s="1"/>
  <c r="BK181" i="12"/>
  <c r="BI181" i="12"/>
  <c r="BH181" i="12"/>
  <c r="BG181" i="12"/>
  <c r="BE181" i="12"/>
  <c r="T181" i="12"/>
  <c r="R181" i="12"/>
  <c r="P181" i="12"/>
  <c r="J181" i="12"/>
  <c r="BF181" i="12"/>
  <c r="BK180" i="12"/>
  <c r="BI180" i="12"/>
  <c r="BH180" i="12"/>
  <c r="BG180" i="12"/>
  <c r="BE180" i="12"/>
  <c r="T180" i="12"/>
  <c r="R180" i="12"/>
  <c r="P180" i="12"/>
  <c r="J180" i="12"/>
  <c r="BF180" i="12" s="1"/>
  <c r="BK179" i="12"/>
  <c r="BI179" i="12"/>
  <c r="BH179" i="12"/>
  <c r="BG179" i="12"/>
  <c r="BE179" i="12"/>
  <c r="T179" i="12"/>
  <c r="R179" i="12"/>
  <c r="P179" i="12"/>
  <c r="J179" i="12"/>
  <c r="BF179" i="12" s="1"/>
  <c r="BK178" i="12"/>
  <c r="BI178" i="12"/>
  <c r="BH178" i="12"/>
  <c r="BG178" i="12"/>
  <c r="BE178" i="12"/>
  <c r="T178" i="12"/>
  <c r="R178" i="12"/>
  <c r="P178" i="12"/>
  <c r="J178" i="12"/>
  <c r="BF178" i="12" s="1"/>
  <c r="BK177" i="12"/>
  <c r="BI177" i="12"/>
  <c r="BH177" i="12"/>
  <c r="BG177" i="12"/>
  <c r="BE177" i="12"/>
  <c r="T177" i="12"/>
  <c r="R177" i="12"/>
  <c r="P177" i="12"/>
  <c r="J177" i="12"/>
  <c r="BF177" i="12" s="1"/>
  <c r="BK176" i="12"/>
  <c r="BI176" i="12"/>
  <c r="BH176" i="12"/>
  <c r="BG176" i="12"/>
  <c r="BE176" i="12"/>
  <c r="T176" i="12"/>
  <c r="R176" i="12"/>
  <c r="P176" i="12"/>
  <c r="J176" i="12"/>
  <c r="BF176" i="12" s="1"/>
  <c r="BK175" i="12"/>
  <c r="BI175" i="12"/>
  <c r="BH175" i="12"/>
  <c r="BG175" i="12"/>
  <c r="BE175" i="12"/>
  <c r="T175" i="12"/>
  <c r="R175" i="12"/>
  <c r="P175" i="12"/>
  <c r="J175" i="12"/>
  <c r="BF175" i="12"/>
  <c r="BK174" i="12"/>
  <c r="BI174" i="12"/>
  <c r="BH174" i="12"/>
  <c r="BG174" i="12"/>
  <c r="BE174" i="12"/>
  <c r="T174" i="12"/>
  <c r="R174" i="12"/>
  <c r="P174" i="12"/>
  <c r="J174" i="12"/>
  <c r="BF174" i="12" s="1"/>
  <c r="BK173" i="12"/>
  <c r="BI173" i="12"/>
  <c r="BH173" i="12"/>
  <c r="BG173" i="12"/>
  <c r="BE173" i="12"/>
  <c r="T173" i="12"/>
  <c r="R173" i="12"/>
  <c r="P173" i="12"/>
  <c r="J173" i="12"/>
  <c r="BF173" i="12" s="1"/>
  <c r="BK172" i="12"/>
  <c r="BI172" i="12"/>
  <c r="BH172" i="12"/>
  <c r="BG172" i="12"/>
  <c r="BE172" i="12"/>
  <c r="T172" i="12"/>
  <c r="R172" i="12"/>
  <c r="P172" i="12"/>
  <c r="J172" i="12"/>
  <c r="BF172" i="12" s="1"/>
  <c r="BK171" i="12"/>
  <c r="BI171" i="12"/>
  <c r="BH171" i="12"/>
  <c r="BG171" i="12"/>
  <c r="BE171" i="12"/>
  <c r="T171" i="12"/>
  <c r="R171" i="12"/>
  <c r="P171" i="12"/>
  <c r="J171" i="12"/>
  <c r="BF171" i="12"/>
  <c r="BK170" i="12"/>
  <c r="BI170" i="12"/>
  <c r="BH170" i="12"/>
  <c r="BG170" i="12"/>
  <c r="BE170" i="12"/>
  <c r="T170" i="12"/>
  <c r="R170" i="12"/>
  <c r="P170" i="12"/>
  <c r="J170" i="12"/>
  <c r="BF170" i="12" s="1"/>
  <c r="BK169" i="12"/>
  <c r="BI169" i="12"/>
  <c r="BH169" i="12"/>
  <c r="BG169" i="12"/>
  <c r="BE169" i="12"/>
  <c r="T169" i="12"/>
  <c r="R169" i="12"/>
  <c r="P169" i="12"/>
  <c r="J169" i="12"/>
  <c r="BF169" i="12" s="1"/>
  <c r="BK168" i="12"/>
  <c r="BI168" i="12"/>
  <c r="BH168" i="12"/>
  <c r="BG168" i="12"/>
  <c r="BE168" i="12"/>
  <c r="T168" i="12"/>
  <c r="R168" i="12"/>
  <c r="P168" i="12"/>
  <c r="J168" i="12"/>
  <c r="BF168" i="12" s="1"/>
  <c r="BK167" i="12"/>
  <c r="BI167" i="12"/>
  <c r="BH167" i="12"/>
  <c r="BG167" i="12"/>
  <c r="BE167" i="12"/>
  <c r="T167" i="12"/>
  <c r="R167" i="12"/>
  <c r="P167" i="12"/>
  <c r="J167" i="12"/>
  <c r="BF167" i="12"/>
  <c r="BK166" i="12"/>
  <c r="BI166" i="12"/>
  <c r="BH166" i="12"/>
  <c r="BG166" i="12"/>
  <c r="BE166" i="12"/>
  <c r="T166" i="12"/>
  <c r="R166" i="12"/>
  <c r="P166" i="12"/>
  <c r="J166" i="12"/>
  <c r="BF166" i="12" s="1"/>
  <c r="BK165" i="12"/>
  <c r="BI165" i="12"/>
  <c r="BH165" i="12"/>
  <c r="BG165" i="12"/>
  <c r="BE165" i="12"/>
  <c r="T165" i="12"/>
  <c r="R165" i="12"/>
  <c r="P165" i="12"/>
  <c r="J165" i="12"/>
  <c r="BF165" i="12"/>
  <c r="BK164" i="12"/>
  <c r="BI164" i="12"/>
  <c r="BH164" i="12"/>
  <c r="BG164" i="12"/>
  <c r="BE164" i="12"/>
  <c r="T164" i="12"/>
  <c r="R164" i="12"/>
  <c r="P164" i="12"/>
  <c r="J164" i="12"/>
  <c r="BF164" i="12" s="1"/>
  <c r="BK163" i="12"/>
  <c r="BI163" i="12"/>
  <c r="BH163" i="12"/>
  <c r="BG163" i="12"/>
  <c r="BE163" i="12"/>
  <c r="T163" i="12"/>
  <c r="R163" i="12"/>
  <c r="P163" i="12"/>
  <c r="J163" i="12"/>
  <c r="BF163" i="12" s="1"/>
  <c r="BK162" i="12"/>
  <c r="BI162" i="12"/>
  <c r="BH162" i="12"/>
  <c r="BG162" i="12"/>
  <c r="BE162" i="12"/>
  <c r="T162" i="12"/>
  <c r="R162" i="12"/>
  <c r="P162" i="12"/>
  <c r="J162" i="12"/>
  <c r="BF162" i="12" s="1"/>
  <c r="BK161" i="12"/>
  <c r="BI161" i="12"/>
  <c r="BH161" i="12"/>
  <c r="BG161" i="12"/>
  <c r="BE161" i="12"/>
  <c r="T161" i="12"/>
  <c r="R161" i="12"/>
  <c r="P161" i="12"/>
  <c r="J161" i="12"/>
  <c r="BF161" i="12" s="1"/>
  <c r="BK160" i="12"/>
  <c r="BI160" i="12"/>
  <c r="BH160" i="12"/>
  <c r="BG160" i="12"/>
  <c r="BE160" i="12"/>
  <c r="T160" i="12"/>
  <c r="R160" i="12"/>
  <c r="P160" i="12"/>
  <c r="J160" i="12"/>
  <c r="BF160" i="12" s="1"/>
  <c r="BK159" i="12"/>
  <c r="BI159" i="12"/>
  <c r="BH159" i="12"/>
  <c r="BG159" i="12"/>
  <c r="BE159" i="12"/>
  <c r="T159" i="12"/>
  <c r="R159" i="12"/>
  <c r="P159" i="12"/>
  <c r="J159" i="12"/>
  <c r="BF159" i="12"/>
  <c r="BK158" i="12"/>
  <c r="BI158" i="12"/>
  <c r="BH158" i="12"/>
  <c r="BG158" i="12"/>
  <c r="BE158" i="12"/>
  <c r="T158" i="12"/>
  <c r="R158" i="12"/>
  <c r="P158" i="12"/>
  <c r="J158" i="12"/>
  <c r="BF158" i="12" s="1"/>
  <c r="BK157" i="12"/>
  <c r="BI157" i="12"/>
  <c r="BH157" i="12"/>
  <c r="BG157" i="12"/>
  <c r="BE157" i="12"/>
  <c r="T157" i="12"/>
  <c r="R157" i="12"/>
  <c r="P157" i="12"/>
  <c r="J157" i="12"/>
  <c r="BF157" i="12" s="1"/>
  <c r="BK156" i="12"/>
  <c r="BI156" i="12"/>
  <c r="BH156" i="12"/>
  <c r="BG156" i="12"/>
  <c r="BE156" i="12"/>
  <c r="T156" i="12"/>
  <c r="R156" i="12"/>
  <c r="P156" i="12"/>
  <c r="J156" i="12"/>
  <c r="BF156" i="12" s="1"/>
  <c r="BK155" i="12"/>
  <c r="BI155" i="12"/>
  <c r="BH155" i="12"/>
  <c r="BG155" i="12"/>
  <c r="BE155" i="12"/>
  <c r="T155" i="12"/>
  <c r="R155" i="12"/>
  <c r="P155" i="12"/>
  <c r="J155" i="12"/>
  <c r="BF155" i="12"/>
  <c r="BK154" i="12"/>
  <c r="BI154" i="12"/>
  <c r="BH154" i="12"/>
  <c r="BG154" i="12"/>
  <c r="BE154" i="12"/>
  <c r="T154" i="12"/>
  <c r="R154" i="12"/>
  <c r="P154" i="12"/>
  <c r="J154" i="12"/>
  <c r="BF154" i="12" s="1"/>
  <c r="BK153" i="12"/>
  <c r="BI153" i="12"/>
  <c r="BH153" i="12"/>
  <c r="BG153" i="12"/>
  <c r="BE153" i="12"/>
  <c r="T153" i="12"/>
  <c r="R153" i="12"/>
  <c r="P153" i="12"/>
  <c r="J153" i="12"/>
  <c r="BF153" i="12" s="1"/>
  <c r="BK152" i="12"/>
  <c r="BI152" i="12"/>
  <c r="BH152" i="12"/>
  <c r="BG152" i="12"/>
  <c r="BE152" i="12"/>
  <c r="T152" i="12"/>
  <c r="R152" i="12"/>
  <c r="P152" i="12"/>
  <c r="J152" i="12"/>
  <c r="BF152" i="12" s="1"/>
  <c r="BK151" i="12"/>
  <c r="BI151" i="12"/>
  <c r="BH151" i="12"/>
  <c r="BG151" i="12"/>
  <c r="BE151" i="12"/>
  <c r="T151" i="12"/>
  <c r="R151" i="12"/>
  <c r="P151" i="12"/>
  <c r="J151" i="12"/>
  <c r="BF151" i="12"/>
  <c r="BK150" i="12"/>
  <c r="BI150" i="12"/>
  <c r="BH150" i="12"/>
  <c r="BG150" i="12"/>
  <c r="BE150" i="12"/>
  <c r="T150" i="12"/>
  <c r="R150" i="12"/>
  <c r="P150" i="12"/>
  <c r="J150" i="12"/>
  <c r="BF150" i="12" s="1"/>
  <c r="BK149" i="12"/>
  <c r="BI149" i="12"/>
  <c r="BH149" i="12"/>
  <c r="BG149" i="12"/>
  <c r="BE149" i="12"/>
  <c r="T149" i="12"/>
  <c r="R149" i="12"/>
  <c r="P149" i="12"/>
  <c r="J149" i="12"/>
  <c r="BF149" i="12"/>
  <c r="BK148" i="12"/>
  <c r="BI148" i="12"/>
  <c r="BH148" i="12"/>
  <c r="BG148" i="12"/>
  <c r="BE148" i="12"/>
  <c r="T148" i="12"/>
  <c r="R148" i="12"/>
  <c r="P148" i="12"/>
  <c r="J148" i="12"/>
  <c r="BF148" i="12" s="1"/>
  <c r="BK147" i="12"/>
  <c r="BI147" i="12"/>
  <c r="BH147" i="12"/>
  <c r="BG147" i="12"/>
  <c r="BE147" i="12"/>
  <c r="T147" i="12"/>
  <c r="R147" i="12"/>
  <c r="P147" i="12"/>
  <c r="J147" i="12"/>
  <c r="BF147" i="12" s="1"/>
  <c r="BK146" i="12"/>
  <c r="BI146" i="12"/>
  <c r="BH146" i="12"/>
  <c r="BG146" i="12"/>
  <c r="BE146" i="12"/>
  <c r="T146" i="12"/>
  <c r="R146" i="12"/>
  <c r="P146" i="12"/>
  <c r="J146" i="12"/>
  <c r="BF146" i="12" s="1"/>
  <c r="BK145" i="12"/>
  <c r="BI145" i="12"/>
  <c r="BH145" i="12"/>
  <c r="BG145" i="12"/>
  <c r="BE145" i="12"/>
  <c r="T145" i="12"/>
  <c r="R145" i="12"/>
  <c r="P145" i="12"/>
  <c r="J145" i="12"/>
  <c r="BF145" i="12" s="1"/>
  <c r="BK144" i="12"/>
  <c r="BI144" i="12"/>
  <c r="BH144" i="12"/>
  <c r="BG144" i="12"/>
  <c r="BE144" i="12"/>
  <c r="T144" i="12"/>
  <c r="R144" i="12"/>
  <c r="P144" i="12"/>
  <c r="J144" i="12"/>
  <c r="BF144" i="12" s="1"/>
  <c r="BK143" i="12"/>
  <c r="BI143" i="12"/>
  <c r="BH143" i="12"/>
  <c r="BG143" i="12"/>
  <c r="BE143" i="12"/>
  <c r="T143" i="12"/>
  <c r="R143" i="12"/>
  <c r="P143" i="12"/>
  <c r="J143" i="12"/>
  <c r="BF143" i="12"/>
  <c r="BK142" i="12"/>
  <c r="BI142" i="12"/>
  <c r="BH142" i="12"/>
  <c r="BG142" i="12"/>
  <c r="BE142" i="12"/>
  <c r="T142" i="12"/>
  <c r="R142" i="12"/>
  <c r="P142" i="12"/>
  <c r="J142" i="12"/>
  <c r="BF142" i="12" s="1"/>
  <c r="BK141" i="12"/>
  <c r="BI141" i="12"/>
  <c r="BH141" i="12"/>
  <c r="BG141" i="12"/>
  <c r="BE141" i="12"/>
  <c r="T141" i="12"/>
  <c r="R141" i="12"/>
  <c r="P141" i="12"/>
  <c r="J141" i="12"/>
  <c r="BF141" i="12" s="1"/>
  <c r="BK140" i="12"/>
  <c r="BI140" i="12"/>
  <c r="BH140" i="12"/>
  <c r="BG140" i="12"/>
  <c r="BE140" i="12"/>
  <c r="T140" i="12"/>
  <c r="R140" i="12"/>
  <c r="P140" i="12"/>
  <c r="J140" i="12"/>
  <c r="BF140" i="12" s="1"/>
  <c r="BK139" i="12"/>
  <c r="BI139" i="12"/>
  <c r="BH139" i="12"/>
  <c r="BG139" i="12"/>
  <c r="BE139" i="12"/>
  <c r="T139" i="12"/>
  <c r="R139" i="12"/>
  <c r="P139" i="12"/>
  <c r="J139" i="12"/>
  <c r="BF139" i="12"/>
  <c r="BK138" i="12"/>
  <c r="BI138" i="12"/>
  <c r="BH138" i="12"/>
  <c r="BG138" i="12"/>
  <c r="BE138" i="12"/>
  <c r="T138" i="12"/>
  <c r="R138" i="12"/>
  <c r="P138" i="12"/>
  <c r="J138" i="12"/>
  <c r="BF138" i="12" s="1"/>
  <c r="BK135" i="12"/>
  <c r="BK134" i="12" s="1"/>
  <c r="BI135" i="12"/>
  <c r="BH135" i="12"/>
  <c r="BG135" i="12"/>
  <c r="BE135" i="12"/>
  <c r="T135" i="12"/>
  <c r="T134" i="12" s="1"/>
  <c r="T133" i="12" s="1"/>
  <c r="R135" i="12"/>
  <c r="R134" i="12" s="1"/>
  <c r="R133" i="12" s="1"/>
  <c r="P135" i="12"/>
  <c r="P134" i="12" s="1"/>
  <c r="P133" i="12" s="1"/>
  <c r="J135" i="12"/>
  <c r="BF135" i="12" s="1"/>
  <c r="J129" i="12"/>
  <c r="J128" i="12"/>
  <c r="F126" i="12"/>
  <c r="E124" i="12"/>
  <c r="J96" i="12"/>
  <c r="J95" i="12"/>
  <c r="F93" i="12"/>
  <c r="E91" i="12"/>
  <c r="J41" i="12"/>
  <c r="J40" i="12"/>
  <c r="J39" i="12"/>
  <c r="F129" i="12"/>
  <c r="J19" i="12"/>
  <c r="E19" i="12"/>
  <c r="F128" i="12" s="1"/>
  <c r="J18" i="12"/>
  <c r="J16" i="12"/>
  <c r="J126" i="12" s="1"/>
  <c r="E7" i="12"/>
  <c r="E118" i="12" s="1"/>
  <c r="BK218" i="11"/>
  <c r="BI218" i="11"/>
  <c r="BH218" i="11"/>
  <c r="BG218" i="11"/>
  <c r="BE218" i="11"/>
  <c r="T218" i="11"/>
  <c r="R218" i="11"/>
  <c r="P218" i="11"/>
  <c r="J218" i="11"/>
  <c r="BF218" i="11" s="1"/>
  <c r="BK217" i="11"/>
  <c r="BI217" i="11"/>
  <c r="BH217" i="11"/>
  <c r="BG217" i="11"/>
  <c r="BE217" i="11"/>
  <c r="T217" i="11"/>
  <c r="R217" i="11"/>
  <c r="P217" i="11"/>
  <c r="J217" i="11"/>
  <c r="BF217" i="11" s="1"/>
  <c r="BK216" i="11"/>
  <c r="BI216" i="11"/>
  <c r="BH216" i="11"/>
  <c r="BG216" i="11"/>
  <c r="BE216" i="11"/>
  <c r="T216" i="11"/>
  <c r="R216" i="11"/>
  <c r="P216" i="11"/>
  <c r="J216" i="11"/>
  <c r="BF216" i="11" s="1"/>
  <c r="BK215" i="11"/>
  <c r="BI215" i="11"/>
  <c r="BH215" i="11"/>
  <c r="BG215" i="11"/>
  <c r="BE215" i="11"/>
  <c r="T215" i="11"/>
  <c r="R215" i="11"/>
  <c r="P215" i="11"/>
  <c r="J215" i="11"/>
  <c r="BF215" i="11" s="1"/>
  <c r="BK214" i="11"/>
  <c r="BI214" i="11"/>
  <c r="BH214" i="11"/>
  <c r="BG214" i="11"/>
  <c r="BE214" i="11"/>
  <c r="T214" i="11"/>
  <c r="R214" i="11"/>
  <c r="P214" i="11"/>
  <c r="J214" i="11"/>
  <c r="BF214" i="11" s="1"/>
  <c r="BK213" i="11"/>
  <c r="BI213" i="11"/>
  <c r="BH213" i="11"/>
  <c r="BG213" i="11"/>
  <c r="BE213" i="11"/>
  <c r="T213" i="11"/>
  <c r="R213" i="11"/>
  <c r="P213" i="11"/>
  <c r="J213" i="11"/>
  <c r="BF213" i="11" s="1"/>
  <c r="BK212" i="11"/>
  <c r="BI212" i="11"/>
  <c r="BH212" i="11"/>
  <c r="BG212" i="11"/>
  <c r="BE212" i="11"/>
  <c r="T212" i="11"/>
  <c r="R212" i="11"/>
  <c r="P212" i="11"/>
  <c r="J212" i="11"/>
  <c r="BF212" i="11" s="1"/>
  <c r="BK211" i="11"/>
  <c r="BI211" i="11"/>
  <c r="BH211" i="11"/>
  <c r="BG211" i="11"/>
  <c r="BE211" i="11"/>
  <c r="T211" i="11"/>
  <c r="R211" i="11"/>
  <c r="P211" i="11"/>
  <c r="J211" i="11"/>
  <c r="BF211" i="11"/>
  <c r="BK210" i="11"/>
  <c r="BI210" i="11"/>
  <c r="BH210" i="11"/>
  <c r="BG210" i="11"/>
  <c r="BE210" i="11"/>
  <c r="T210" i="11"/>
  <c r="R210" i="11"/>
  <c r="P210" i="11"/>
  <c r="J210" i="11"/>
  <c r="BF210" i="11" s="1"/>
  <c r="BK209" i="11"/>
  <c r="BI209" i="11"/>
  <c r="BH209" i="11"/>
  <c r="BG209" i="11"/>
  <c r="BE209" i="11"/>
  <c r="T209" i="11"/>
  <c r="R209" i="11"/>
  <c r="P209" i="11"/>
  <c r="J209" i="11"/>
  <c r="BF209" i="11" s="1"/>
  <c r="BK208" i="11"/>
  <c r="BI208" i="11"/>
  <c r="BH208" i="11"/>
  <c r="BG208" i="11"/>
  <c r="BE208" i="11"/>
  <c r="T208" i="11"/>
  <c r="R208" i="11"/>
  <c r="P208" i="11"/>
  <c r="J208" i="11"/>
  <c r="BF208" i="11" s="1"/>
  <c r="BK207" i="11"/>
  <c r="BI207" i="11"/>
  <c r="BH207" i="11"/>
  <c r="BG207" i="11"/>
  <c r="BE207" i="11"/>
  <c r="T207" i="11"/>
  <c r="R207" i="11"/>
  <c r="P207" i="11"/>
  <c r="J207" i="11"/>
  <c r="BF207" i="11"/>
  <c r="BK206" i="11"/>
  <c r="BI206" i="11"/>
  <c r="BH206" i="11"/>
  <c r="BG206" i="11"/>
  <c r="BE206" i="11"/>
  <c r="T206" i="11"/>
  <c r="R206" i="11"/>
  <c r="P206" i="11"/>
  <c r="J206" i="11"/>
  <c r="BF206" i="11" s="1"/>
  <c r="BK205" i="11"/>
  <c r="BI205" i="11"/>
  <c r="BH205" i="11"/>
  <c r="BG205" i="11"/>
  <c r="BE205" i="11"/>
  <c r="T205" i="11"/>
  <c r="R205" i="11"/>
  <c r="P205" i="11"/>
  <c r="J205" i="11"/>
  <c r="BF205" i="11" s="1"/>
  <c r="BK204" i="11"/>
  <c r="BI204" i="11"/>
  <c r="BH204" i="11"/>
  <c r="BG204" i="11"/>
  <c r="BE204" i="11"/>
  <c r="T204" i="11"/>
  <c r="R204" i="11"/>
  <c r="P204" i="11"/>
  <c r="J204" i="11"/>
  <c r="BF204" i="11" s="1"/>
  <c r="BK203" i="11"/>
  <c r="BI203" i="11"/>
  <c r="BH203" i="11"/>
  <c r="BG203" i="11"/>
  <c r="BE203" i="11"/>
  <c r="T203" i="11"/>
  <c r="R203" i="11"/>
  <c r="P203" i="11"/>
  <c r="J203" i="11"/>
  <c r="BF203" i="11"/>
  <c r="BK202" i="11"/>
  <c r="BI202" i="11"/>
  <c r="BH202" i="11"/>
  <c r="BG202" i="11"/>
  <c r="BE202" i="11"/>
  <c r="T202" i="11"/>
  <c r="R202" i="11"/>
  <c r="P202" i="11"/>
  <c r="J202" i="11"/>
  <c r="BF202" i="11" s="1"/>
  <c r="BK201" i="11"/>
  <c r="BI201" i="11"/>
  <c r="BH201" i="11"/>
  <c r="BG201" i="11"/>
  <c r="BE201" i="11"/>
  <c r="T201" i="11"/>
  <c r="R201" i="11"/>
  <c r="P201" i="11"/>
  <c r="J201" i="11"/>
  <c r="BF201" i="11"/>
  <c r="BK200" i="11"/>
  <c r="BI200" i="11"/>
  <c r="BH200" i="11"/>
  <c r="BG200" i="11"/>
  <c r="BE200" i="11"/>
  <c r="T200" i="11"/>
  <c r="R200" i="11"/>
  <c r="P200" i="11"/>
  <c r="J200" i="11"/>
  <c r="BF200" i="11" s="1"/>
  <c r="BK199" i="11"/>
  <c r="BI199" i="11"/>
  <c r="BH199" i="11"/>
  <c r="BG199" i="11"/>
  <c r="BE199" i="11"/>
  <c r="T199" i="11"/>
  <c r="R199" i="11"/>
  <c r="P199" i="11"/>
  <c r="J199" i="11"/>
  <c r="BF199" i="11" s="1"/>
  <c r="BK196" i="11"/>
  <c r="BI196" i="11"/>
  <c r="BH196" i="11"/>
  <c r="BG196" i="11"/>
  <c r="BE196" i="11"/>
  <c r="T196" i="11"/>
  <c r="R196" i="11"/>
  <c r="P196" i="11"/>
  <c r="J196" i="11"/>
  <c r="BF196" i="11" s="1"/>
  <c r="BK195" i="11"/>
  <c r="BI195" i="11"/>
  <c r="BH195" i="11"/>
  <c r="BG195" i="11"/>
  <c r="BE195" i="11"/>
  <c r="T195" i="11"/>
  <c r="R195" i="11"/>
  <c r="P195" i="11"/>
  <c r="J195" i="11"/>
  <c r="BF195" i="11" s="1"/>
  <c r="BK194" i="11"/>
  <c r="BI194" i="11"/>
  <c r="BH194" i="11"/>
  <c r="BG194" i="11"/>
  <c r="BE194" i="11"/>
  <c r="T194" i="11"/>
  <c r="R194" i="11"/>
  <c r="P194" i="11"/>
  <c r="J194" i="11"/>
  <c r="BF194" i="11"/>
  <c r="BK192" i="11"/>
  <c r="BI192" i="11"/>
  <c r="BH192" i="11"/>
  <c r="BG192" i="11"/>
  <c r="BE192" i="11"/>
  <c r="T192" i="11"/>
  <c r="R192" i="11"/>
  <c r="P192" i="11"/>
  <c r="J192" i="11"/>
  <c r="BF192" i="11" s="1"/>
  <c r="BK191" i="11"/>
  <c r="BI191" i="11"/>
  <c r="BH191" i="11"/>
  <c r="BG191" i="11"/>
  <c r="BE191" i="11"/>
  <c r="T191" i="11"/>
  <c r="R191" i="11"/>
  <c r="P191" i="11"/>
  <c r="J191" i="11"/>
  <c r="BF191" i="11" s="1"/>
  <c r="BK190" i="11"/>
  <c r="BI190" i="11"/>
  <c r="BH190" i="11"/>
  <c r="BG190" i="11"/>
  <c r="BE190" i="11"/>
  <c r="T190" i="11"/>
  <c r="R190" i="11"/>
  <c r="P190" i="11"/>
  <c r="J190" i="11"/>
  <c r="BF190" i="11" s="1"/>
  <c r="BK189" i="11"/>
  <c r="BI189" i="11"/>
  <c r="BH189" i="11"/>
  <c r="BG189" i="11"/>
  <c r="BE189" i="11"/>
  <c r="T189" i="11"/>
  <c r="R189" i="11"/>
  <c r="P189" i="11"/>
  <c r="J189" i="11"/>
  <c r="BF189" i="11"/>
  <c r="BK188" i="11"/>
  <c r="BI188" i="11"/>
  <c r="BH188" i="11"/>
  <c r="BG188" i="11"/>
  <c r="BE188" i="11"/>
  <c r="T188" i="11"/>
  <c r="R188" i="11"/>
  <c r="P188" i="11"/>
  <c r="J188" i="11"/>
  <c r="BF188" i="11" s="1"/>
  <c r="BK187" i="11"/>
  <c r="BI187" i="11"/>
  <c r="BH187" i="11"/>
  <c r="BG187" i="11"/>
  <c r="BE187" i="11"/>
  <c r="T187" i="11"/>
  <c r="R187" i="11"/>
  <c r="P187" i="11"/>
  <c r="J187" i="11"/>
  <c r="BF187" i="11" s="1"/>
  <c r="BK186" i="11"/>
  <c r="BI186" i="11"/>
  <c r="BH186" i="11"/>
  <c r="BG186" i="11"/>
  <c r="BE186" i="11"/>
  <c r="T186" i="11"/>
  <c r="R186" i="11"/>
  <c r="P186" i="11"/>
  <c r="J186" i="11"/>
  <c r="BF186" i="11" s="1"/>
  <c r="BK185" i="11"/>
  <c r="BI185" i="11"/>
  <c r="BH185" i="11"/>
  <c r="BG185" i="11"/>
  <c r="BE185" i="11"/>
  <c r="T185" i="11"/>
  <c r="R185" i="11"/>
  <c r="P185" i="11"/>
  <c r="J185" i="11"/>
  <c r="BF185" i="11"/>
  <c r="BK184" i="11"/>
  <c r="BI184" i="11"/>
  <c r="BH184" i="11"/>
  <c r="BG184" i="11"/>
  <c r="BE184" i="11"/>
  <c r="T184" i="11"/>
  <c r="R184" i="11"/>
  <c r="P184" i="11"/>
  <c r="J184" i="11"/>
  <c r="BF184" i="11" s="1"/>
  <c r="BK183" i="11"/>
  <c r="BI183" i="11"/>
  <c r="BH183" i="11"/>
  <c r="BG183" i="11"/>
  <c r="BE183" i="11"/>
  <c r="T183" i="11"/>
  <c r="R183" i="11"/>
  <c r="P183" i="11"/>
  <c r="J183" i="11"/>
  <c r="BF183" i="11"/>
  <c r="BK182" i="11"/>
  <c r="BI182" i="11"/>
  <c r="BH182" i="11"/>
  <c r="BG182" i="11"/>
  <c r="BE182" i="11"/>
  <c r="T182" i="11"/>
  <c r="R182" i="11"/>
  <c r="P182" i="11"/>
  <c r="J182" i="11"/>
  <c r="BF182" i="11" s="1"/>
  <c r="BK181" i="11"/>
  <c r="BI181" i="11"/>
  <c r="BH181" i="11"/>
  <c r="BG181" i="11"/>
  <c r="BE181" i="11"/>
  <c r="T181" i="11"/>
  <c r="R181" i="11"/>
  <c r="P181" i="11"/>
  <c r="J181" i="11"/>
  <c r="BF181" i="11" s="1"/>
  <c r="BK180" i="11"/>
  <c r="BI180" i="11"/>
  <c r="BH180" i="11"/>
  <c r="BG180" i="11"/>
  <c r="BE180" i="11"/>
  <c r="T180" i="11"/>
  <c r="R180" i="11"/>
  <c r="P180" i="11"/>
  <c r="J180" i="11"/>
  <c r="BF180" i="11" s="1"/>
  <c r="BK179" i="11"/>
  <c r="BI179" i="11"/>
  <c r="BH179" i="11"/>
  <c r="BG179" i="11"/>
  <c r="BE179" i="11"/>
  <c r="T179" i="11"/>
  <c r="R179" i="11"/>
  <c r="P179" i="11"/>
  <c r="J179" i="11"/>
  <c r="BF179" i="11" s="1"/>
  <c r="BK178" i="11"/>
  <c r="BI178" i="11"/>
  <c r="BH178" i="11"/>
  <c r="BG178" i="11"/>
  <c r="BE178" i="11"/>
  <c r="T178" i="11"/>
  <c r="R178" i="11"/>
  <c r="P178" i="11"/>
  <c r="J178" i="11"/>
  <c r="BF178" i="11" s="1"/>
  <c r="BK177" i="11"/>
  <c r="BI177" i="11"/>
  <c r="BH177" i="11"/>
  <c r="BG177" i="11"/>
  <c r="BE177" i="11"/>
  <c r="T177" i="11"/>
  <c r="R177" i="11"/>
  <c r="P177" i="11"/>
  <c r="J177" i="11"/>
  <c r="BF177" i="11"/>
  <c r="BK176" i="11"/>
  <c r="BI176" i="11"/>
  <c r="BH176" i="11"/>
  <c r="BG176" i="11"/>
  <c r="BE176" i="11"/>
  <c r="T176" i="11"/>
  <c r="R176" i="11"/>
  <c r="P176" i="11"/>
  <c r="J176" i="11"/>
  <c r="BF176" i="11" s="1"/>
  <c r="BK175" i="11"/>
  <c r="BI175" i="11"/>
  <c r="BH175" i="11"/>
  <c r="BG175" i="11"/>
  <c r="BE175" i="11"/>
  <c r="T175" i="11"/>
  <c r="R175" i="11"/>
  <c r="P175" i="11"/>
  <c r="J175" i="11"/>
  <c r="BF175" i="11" s="1"/>
  <c r="BK174" i="11"/>
  <c r="BI174" i="11"/>
  <c r="BH174" i="11"/>
  <c r="BG174" i="11"/>
  <c r="BE174" i="11"/>
  <c r="T174" i="11"/>
  <c r="R174" i="11"/>
  <c r="P174" i="11"/>
  <c r="J174" i="11"/>
  <c r="BF174" i="11" s="1"/>
  <c r="BK173" i="11"/>
  <c r="BI173" i="11"/>
  <c r="BH173" i="11"/>
  <c r="BG173" i="11"/>
  <c r="BE173" i="11"/>
  <c r="T173" i="11"/>
  <c r="R173" i="11"/>
  <c r="P173" i="11"/>
  <c r="J173" i="11"/>
  <c r="BF173" i="11"/>
  <c r="BK172" i="11"/>
  <c r="BI172" i="11"/>
  <c r="BH172" i="11"/>
  <c r="BG172" i="11"/>
  <c r="BE172" i="11"/>
  <c r="T172" i="11"/>
  <c r="R172" i="11"/>
  <c r="P172" i="11"/>
  <c r="J172" i="11"/>
  <c r="BF172" i="11" s="1"/>
  <c r="BK171" i="11"/>
  <c r="BI171" i="11"/>
  <c r="BH171" i="11"/>
  <c r="BG171" i="11"/>
  <c r="BE171" i="11"/>
  <c r="T171" i="11"/>
  <c r="R171" i="11"/>
  <c r="P171" i="11"/>
  <c r="J171" i="11"/>
  <c r="BF171" i="11" s="1"/>
  <c r="BK170" i="11"/>
  <c r="BI170" i="11"/>
  <c r="BH170" i="11"/>
  <c r="BG170" i="11"/>
  <c r="BE170" i="11"/>
  <c r="T170" i="11"/>
  <c r="R170" i="11"/>
  <c r="P170" i="11"/>
  <c r="J170" i="11"/>
  <c r="BF170" i="11" s="1"/>
  <c r="BK169" i="11"/>
  <c r="BI169" i="11"/>
  <c r="BH169" i="11"/>
  <c r="BG169" i="11"/>
  <c r="BE169" i="11"/>
  <c r="T169" i="11"/>
  <c r="R169" i="11"/>
  <c r="P169" i="11"/>
  <c r="J169" i="11"/>
  <c r="BF169" i="11"/>
  <c r="BK168" i="11"/>
  <c r="BI168" i="11"/>
  <c r="BH168" i="11"/>
  <c r="BG168" i="11"/>
  <c r="BE168" i="11"/>
  <c r="T168" i="11"/>
  <c r="R168" i="11"/>
  <c r="P168" i="11"/>
  <c r="J168" i="11"/>
  <c r="BF168" i="11" s="1"/>
  <c r="BK167" i="11"/>
  <c r="BI167" i="11"/>
  <c r="BH167" i="11"/>
  <c r="BG167" i="11"/>
  <c r="BE167" i="11"/>
  <c r="T167" i="11"/>
  <c r="R167" i="11"/>
  <c r="P167" i="11"/>
  <c r="J167" i="11"/>
  <c r="BF167" i="11"/>
  <c r="BK166" i="11"/>
  <c r="BI166" i="11"/>
  <c r="BH166" i="11"/>
  <c r="BG166" i="11"/>
  <c r="BE166" i="11"/>
  <c r="T166" i="11"/>
  <c r="R166" i="11"/>
  <c r="P166" i="11"/>
  <c r="J166" i="11"/>
  <c r="BF166" i="11" s="1"/>
  <c r="BK165" i="11"/>
  <c r="BI165" i="11"/>
  <c r="BH165" i="11"/>
  <c r="BG165" i="11"/>
  <c r="BE165" i="11"/>
  <c r="T165" i="11"/>
  <c r="R165" i="11"/>
  <c r="P165" i="11"/>
  <c r="J165" i="11"/>
  <c r="BF165" i="11" s="1"/>
  <c r="BK164" i="11"/>
  <c r="BI164" i="11"/>
  <c r="BH164" i="11"/>
  <c r="BG164" i="11"/>
  <c r="BE164" i="11"/>
  <c r="T164" i="11"/>
  <c r="R164" i="11"/>
  <c r="P164" i="11"/>
  <c r="J164" i="11"/>
  <c r="BK162" i="11"/>
  <c r="BI162" i="11"/>
  <c r="BH162" i="11"/>
  <c r="BG162" i="11"/>
  <c r="BE162" i="11"/>
  <c r="T162" i="11"/>
  <c r="R162" i="11"/>
  <c r="P162" i="11"/>
  <c r="J162" i="11"/>
  <c r="BF162" i="11" s="1"/>
  <c r="BK161" i="11"/>
  <c r="BI161" i="11"/>
  <c r="BH161" i="11"/>
  <c r="BG161" i="11"/>
  <c r="BE161" i="11"/>
  <c r="T161" i="11"/>
  <c r="R161" i="11"/>
  <c r="P161" i="11"/>
  <c r="J161" i="11"/>
  <c r="BF161" i="11"/>
  <c r="BK160" i="11"/>
  <c r="BI160" i="11"/>
  <c r="BH160" i="11"/>
  <c r="BG160" i="11"/>
  <c r="BE160" i="11"/>
  <c r="T160" i="11"/>
  <c r="R160" i="11"/>
  <c r="P160" i="11"/>
  <c r="P136" i="11" s="1"/>
  <c r="J160" i="11"/>
  <c r="BF160" i="11" s="1"/>
  <c r="BK159" i="11"/>
  <c r="BI159" i="11"/>
  <c r="BH159" i="11"/>
  <c r="BG159" i="11"/>
  <c r="BE159" i="11"/>
  <c r="T159" i="11"/>
  <c r="R159" i="11"/>
  <c r="P159" i="11"/>
  <c r="J159" i="11"/>
  <c r="BF159" i="11" s="1"/>
  <c r="BK158" i="11"/>
  <c r="BI158" i="11"/>
  <c r="BH158" i="11"/>
  <c r="BG158" i="11"/>
  <c r="BE158" i="11"/>
  <c r="T158" i="11"/>
  <c r="R158" i="11"/>
  <c r="P158" i="11"/>
  <c r="J158" i="11"/>
  <c r="BF158" i="11" s="1"/>
  <c r="BK157" i="11"/>
  <c r="BI157" i="11"/>
  <c r="BH157" i="11"/>
  <c r="BG157" i="11"/>
  <c r="BE157" i="11"/>
  <c r="T157" i="11"/>
  <c r="R157" i="11"/>
  <c r="P157" i="11"/>
  <c r="J157" i="11"/>
  <c r="BF157" i="11"/>
  <c r="BK156" i="11"/>
  <c r="BI156" i="11"/>
  <c r="BH156" i="11"/>
  <c r="BG156" i="11"/>
  <c r="BE156" i="11"/>
  <c r="T156" i="11"/>
  <c r="R156" i="11"/>
  <c r="P156" i="11"/>
  <c r="J156" i="11"/>
  <c r="BF156" i="11" s="1"/>
  <c r="BK155" i="11"/>
  <c r="BI155" i="11"/>
  <c r="BH155" i="11"/>
  <c r="BG155" i="11"/>
  <c r="BE155" i="11"/>
  <c r="T155" i="11"/>
  <c r="R155" i="11"/>
  <c r="P155" i="11"/>
  <c r="J155" i="11"/>
  <c r="BF155" i="11" s="1"/>
  <c r="BK154" i="11"/>
  <c r="BI154" i="11"/>
  <c r="BH154" i="11"/>
  <c r="BG154" i="11"/>
  <c r="BE154" i="11"/>
  <c r="T154" i="11"/>
  <c r="R154" i="11"/>
  <c r="P154" i="11"/>
  <c r="J154" i="11"/>
  <c r="BF154" i="11" s="1"/>
  <c r="BK153" i="11"/>
  <c r="BI153" i="11"/>
  <c r="BH153" i="11"/>
  <c r="BG153" i="11"/>
  <c r="BE153" i="11"/>
  <c r="T153" i="11"/>
  <c r="R153" i="11"/>
  <c r="P153" i="11"/>
  <c r="J153" i="11"/>
  <c r="BF153" i="11"/>
  <c r="BK152" i="11"/>
  <c r="BI152" i="11"/>
  <c r="BH152" i="11"/>
  <c r="BG152" i="11"/>
  <c r="BE152" i="11"/>
  <c r="T152" i="11"/>
  <c r="R152" i="11"/>
  <c r="P152" i="11"/>
  <c r="J152" i="11"/>
  <c r="BF152" i="11" s="1"/>
  <c r="BK151" i="11"/>
  <c r="BI151" i="11"/>
  <c r="BH151" i="11"/>
  <c r="BG151" i="11"/>
  <c r="BE151" i="11"/>
  <c r="T151" i="11"/>
  <c r="R151" i="11"/>
  <c r="P151" i="11"/>
  <c r="J151" i="11"/>
  <c r="BF151" i="11"/>
  <c r="BK150" i="11"/>
  <c r="BI150" i="11"/>
  <c r="BH150" i="11"/>
  <c r="BG150" i="11"/>
  <c r="BE150" i="11"/>
  <c r="T150" i="11"/>
  <c r="R150" i="11"/>
  <c r="P150" i="11"/>
  <c r="J150" i="11"/>
  <c r="BF150" i="11" s="1"/>
  <c r="BK149" i="11"/>
  <c r="BI149" i="11"/>
  <c r="BH149" i="11"/>
  <c r="BG149" i="11"/>
  <c r="BE149" i="11"/>
  <c r="T149" i="11"/>
  <c r="R149" i="11"/>
  <c r="P149" i="11"/>
  <c r="J149" i="11"/>
  <c r="BF149" i="11" s="1"/>
  <c r="BK148" i="11"/>
  <c r="BI148" i="11"/>
  <c r="BH148" i="11"/>
  <c r="BG148" i="11"/>
  <c r="BE148" i="11"/>
  <c r="T148" i="11"/>
  <c r="R148" i="11"/>
  <c r="P148" i="11"/>
  <c r="J148" i="11"/>
  <c r="BF148" i="11" s="1"/>
  <c r="BK147" i="11"/>
  <c r="BI147" i="11"/>
  <c r="BH147" i="11"/>
  <c r="BG147" i="11"/>
  <c r="BE147" i="11"/>
  <c r="T147" i="11"/>
  <c r="R147" i="11"/>
  <c r="P147" i="11"/>
  <c r="J147" i="11"/>
  <c r="BF147" i="11" s="1"/>
  <c r="BK146" i="11"/>
  <c r="BI146" i="11"/>
  <c r="BH146" i="11"/>
  <c r="BG146" i="11"/>
  <c r="BE146" i="11"/>
  <c r="T146" i="11"/>
  <c r="R146" i="11"/>
  <c r="P146" i="11"/>
  <c r="J146" i="11"/>
  <c r="BF146" i="11" s="1"/>
  <c r="BK145" i="11"/>
  <c r="BI145" i="11"/>
  <c r="BH145" i="11"/>
  <c r="BG145" i="11"/>
  <c r="BE145" i="11"/>
  <c r="T145" i="11"/>
  <c r="R145" i="11"/>
  <c r="P145" i="11"/>
  <c r="J145" i="11"/>
  <c r="BF145" i="11"/>
  <c r="BK144" i="11"/>
  <c r="BI144" i="11"/>
  <c r="BH144" i="11"/>
  <c r="BG144" i="11"/>
  <c r="BE144" i="11"/>
  <c r="T144" i="11"/>
  <c r="R144" i="11"/>
  <c r="P144" i="11"/>
  <c r="J144" i="11"/>
  <c r="BF144" i="11" s="1"/>
  <c r="BK143" i="11"/>
  <c r="BI143" i="11"/>
  <c r="BH143" i="11"/>
  <c r="BG143" i="11"/>
  <c r="BE143" i="11"/>
  <c r="T143" i="11"/>
  <c r="R143" i="11"/>
  <c r="P143" i="11"/>
  <c r="J143" i="11"/>
  <c r="BF143" i="11" s="1"/>
  <c r="BK142" i="11"/>
  <c r="BI142" i="11"/>
  <c r="BH142" i="11"/>
  <c r="BG142" i="11"/>
  <c r="BE142" i="11"/>
  <c r="T142" i="11"/>
  <c r="R142" i="11"/>
  <c r="P142" i="11"/>
  <c r="J142" i="11"/>
  <c r="BF142" i="11" s="1"/>
  <c r="BK141" i="11"/>
  <c r="BI141" i="11"/>
  <c r="BH141" i="11"/>
  <c r="BG141" i="11"/>
  <c r="BE141" i="11"/>
  <c r="T141" i="11"/>
  <c r="R141" i="11"/>
  <c r="P141" i="11"/>
  <c r="J141" i="11"/>
  <c r="BF141" i="11"/>
  <c r="BK140" i="11"/>
  <c r="BI140" i="11"/>
  <c r="BH140" i="11"/>
  <c r="BG140" i="11"/>
  <c r="BE140" i="11"/>
  <c r="T140" i="11"/>
  <c r="R140" i="11"/>
  <c r="P140" i="11"/>
  <c r="J140" i="11"/>
  <c r="BF140" i="11" s="1"/>
  <c r="BK139" i="11"/>
  <c r="BI139" i="11"/>
  <c r="BH139" i="11"/>
  <c r="BG139" i="11"/>
  <c r="BE139" i="11"/>
  <c r="T139" i="11"/>
  <c r="R139" i="11"/>
  <c r="P139" i="11"/>
  <c r="J139" i="11"/>
  <c r="BF139" i="11" s="1"/>
  <c r="BK138" i="11"/>
  <c r="BI138" i="11"/>
  <c r="BH138" i="11"/>
  <c r="BG138" i="11"/>
  <c r="BE138" i="11"/>
  <c r="T138" i="11"/>
  <c r="R138" i="11"/>
  <c r="P138" i="11"/>
  <c r="J138" i="11"/>
  <c r="BF138" i="11" s="1"/>
  <c r="BK137" i="11"/>
  <c r="BI137" i="11"/>
  <c r="BH137" i="11"/>
  <c r="BG137" i="11"/>
  <c r="BE137" i="11"/>
  <c r="T137" i="11"/>
  <c r="R137" i="11"/>
  <c r="P137" i="11"/>
  <c r="J137" i="11"/>
  <c r="BF137" i="11"/>
  <c r="BK135" i="11"/>
  <c r="BI135" i="11"/>
  <c r="BH135" i="11"/>
  <c r="BG135" i="11"/>
  <c r="BE135" i="11"/>
  <c r="T135" i="11"/>
  <c r="R135" i="11"/>
  <c r="P135" i="11"/>
  <c r="P131" i="11" s="1"/>
  <c r="J135" i="11"/>
  <c r="BF135" i="11" s="1"/>
  <c r="BK134" i="11"/>
  <c r="BI134" i="11"/>
  <c r="BH134" i="11"/>
  <c r="BG134" i="11"/>
  <c r="BE134" i="11"/>
  <c r="T134" i="11"/>
  <c r="R134" i="11"/>
  <c r="P134" i="11"/>
  <c r="J134" i="11"/>
  <c r="BF134" i="11" s="1"/>
  <c r="BK133" i="11"/>
  <c r="BI133" i="11"/>
  <c r="BH133" i="11"/>
  <c r="BG133" i="11"/>
  <c r="BE133" i="11"/>
  <c r="T133" i="11"/>
  <c r="T131" i="11" s="1"/>
  <c r="R133" i="11"/>
  <c r="P133" i="11"/>
  <c r="J133" i="11"/>
  <c r="BF133" i="11" s="1"/>
  <c r="BK132" i="11"/>
  <c r="BI132" i="11"/>
  <c r="BH132" i="11"/>
  <c r="BG132" i="11"/>
  <c r="BE132" i="11"/>
  <c r="T132" i="11"/>
  <c r="R132" i="11"/>
  <c r="P132" i="11"/>
  <c r="J132" i="11"/>
  <c r="J126" i="11"/>
  <c r="J125" i="11"/>
  <c r="F125" i="11"/>
  <c r="F123" i="11"/>
  <c r="E121" i="11"/>
  <c r="J96" i="11"/>
  <c r="J95" i="11"/>
  <c r="F95" i="11"/>
  <c r="F93" i="11"/>
  <c r="E91" i="11"/>
  <c r="J41" i="11"/>
  <c r="J40" i="11"/>
  <c r="J39" i="11"/>
  <c r="J16" i="11"/>
  <c r="E7" i="11"/>
  <c r="E115" i="11"/>
  <c r="BK1155" i="10"/>
  <c r="BK1154" i="10" s="1"/>
  <c r="J128" i="10" s="1"/>
  <c r="BI1155" i="10"/>
  <c r="BH1155" i="10"/>
  <c r="BG1155" i="10"/>
  <c r="BE1155" i="10"/>
  <c r="T1155" i="10"/>
  <c r="R1155" i="10"/>
  <c r="R1154" i="10"/>
  <c r="P1155" i="10"/>
  <c r="P1154" i="10" s="1"/>
  <c r="J1155" i="10"/>
  <c r="J1154" i="10" s="1"/>
  <c r="T1154" i="10"/>
  <c r="BK1153" i="10"/>
  <c r="BI1153" i="10"/>
  <c r="BH1153" i="10"/>
  <c r="BG1153" i="10"/>
  <c r="BE1153" i="10"/>
  <c r="T1153" i="10"/>
  <c r="R1153" i="10"/>
  <c r="P1153" i="10"/>
  <c r="J1153" i="10"/>
  <c r="BF1153" i="10" s="1"/>
  <c r="BK1151" i="10"/>
  <c r="BI1151" i="10"/>
  <c r="BH1151" i="10"/>
  <c r="BG1151" i="10"/>
  <c r="BE1151" i="10"/>
  <c r="T1151" i="10"/>
  <c r="R1151" i="10"/>
  <c r="R1150" i="10" s="1"/>
  <c r="P1151" i="10"/>
  <c r="P1150" i="10" s="1"/>
  <c r="J1151" i="10"/>
  <c r="BF1151" i="10"/>
  <c r="BK1148" i="10"/>
  <c r="BK1147" i="10" s="1"/>
  <c r="BI1148" i="10"/>
  <c r="BH1148" i="10"/>
  <c r="BG1148" i="10"/>
  <c r="BE1148" i="10"/>
  <c r="T1148" i="10"/>
  <c r="T1147" i="10" s="1"/>
  <c r="R1148" i="10"/>
  <c r="R1147" i="10"/>
  <c r="P1148" i="10"/>
  <c r="P1147" i="10" s="1"/>
  <c r="J1148" i="10"/>
  <c r="BK1145" i="10"/>
  <c r="BI1145" i="10"/>
  <c r="BH1145" i="10"/>
  <c r="BG1145" i="10"/>
  <c r="BE1145" i="10"/>
  <c r="T1145" i="10"/>
  <c r="R1145" i="10"/>
  <c r="P1145" i="10"/>
  <c r="J1145" i="10"/>
  <c r="BF1145" i="10" s="1"/>
  <c r="BK1143" i="10"/>
  <c r="BI1143" i="10"/>
  <c r="BH1143" i="10"/>
  <c r="BG1143" i="10"/>
  <c r="BE1143" i="10"/>
  <c r="T1143" i="10"/>
  <c r="R1143" i="10"/>
  <c r="P1143" i="10"/>
  <c r="J1143" i="10"/>
  <c r="BF1143" i="10" s="1"/>
  <c r="BK1141" i="10"/>
  <c r="BI1141" i="10"/>
  <c r="BH1141" i="10"/>
  <c r="BG1141" i="10"/>
  <c r="BE1141" i="10"/>
  <c r="T1141" i="10"/>
  <c r="R1141" i="10"/>
  <c r="P1141" i="10"/>
  <c r="J1141" i="10"/>
  <c r="BK1138" i="10"/>
  <c r="BI1138" i="10"/>
  <c r="BH1138" i="10"/>
  <c r="BG1138" i="10"/>
  <c r="BE1138" i="10"/>
  <c r="T1138" i="10"/>
  <c r="R1138" i="10"/>
  <c r="P1138" i="10"/>
  <c r="J1138" i="10"/>
  <c r="BF1138" i="10" s="1"/>
  <c r="BK1133" i="10"/>
  <c r="BI1133" i="10"/>
  <c r="BH1133" i="10"/>
  <c r="BG1133" i="10"/>
  <c r="BE1133" i="10"/>
  <c r="T1133" i="10"/>
  <c r="R1133" i="10"/>
  <c r="R1117" i="10" s="1"/>
  <c r="P1133" i="10"/>
  <c r="J1133" i="10"/>
  <c r="BF1133" i="10"/>
  <c r="BK1118" i="10"/>
  <c r="BI1118" i="10"/>
  <c r="BH1118" i="10"/>
  <c r="BG1118" i="10"/>
  <c r="BE1118" i="10"/>
  <c r="T1118" i="10"/>
  <c r="R1118" i="10"/>
  <c r="P1118" i="10"/>
  <c r="P1117" i="10" s="1"/>
  <c r="J1118" i="10"/>
  <c r="BF1118" i="10"/>
  <c r="BK1112" i="10"/>
  <c r="BI1112" i="10"/>
  <c r="BH1112" i="10"/>
  <c r="BG1112" i="10"/>
  <c r="BE1112" i="10"/>
  <c r="T1112" i="10"/>
  <c r="R1112" i="10"/>
  <c r="P1112" i="10"/>
  <c r="J1112" i="10"/>
  <c r="BF1112" i="10" s="1"/>
  <c r="BK1109" i="10"/>
  <c r="BI1109" i="10"/>
  <c r="BH1109" i="10"/>
  <c r="BG1109" i="10"/>
  <c r="BE1109" i="10"/>
  <c r="T1109" i="10"/>
  <c r="R1109" i="10"/>
  <c r="P1109" i="10"/>
  <c r="J1109" i="10"/>
  <c r="BF1109" i="10" s="1"/>
  <c r="BK1085" i="10"/>
  <c r="BI1085" i="10"/>
  <c r="BH1085" i="10"/>
  <c r="BG1085" i="10"/>
  <c r="BE1085" i="10"/>
  <c r="T1085" i="10"/>
  <c r="R1085" i="10"/>
  <c r="P1085" i="10"/>
  <c r="P1084" i="10" s="1"/>
  <c r="J1085" i="10"/>
  <c r="BF1085" i="10" s="1"/>
  <c r="BK1083" i="10"/>
  <c r="BI1083" i="10"/>
  <c r="BH1083" i="10"/>
  <c r="BG1083" i="10"/>
  <c r="BE1083" i="10"/>
  <c r="T1083" i="10"/>
  <c r="R1083" i="10"/>
  <c r="P1083" i="10"/>
  <c r="J1083" i="10"/>
  <c r="BF1083" i="10" s="1"/>
  <c r="BK1080" i="10"/>
  <c r="BI1080" i="10"/>
  <c r="BH1080" i="10"/>
  <c r="BG1080" i="10"/>
  <c r="BE1080" i="10"/>
  <c r="T1080" i="10"/>
  <c r="R1080" i="10"/>
  <c r="P1080" i="10"/>
  <c r="J1080" i="10"/>
  <c r="BF1080" i="10" s="1"/>
  <c r="BK1078" i="10"/>
  <c r="BI1078" i="10"/>
  <c r="BH1078" i="10"/>
  <c r="BG1078" i="10"/>
  <c r="BE1078" i="10"/>
  <c r="T1078" i="10"/>
  <c r="R1078" i="10"/>
  <c r="P1078" i="10"/>
  <c r="J1078" i="10"/>
  <c r="BF1078" i="10" s="1"/>
  <c r="BK1075" i="10"/>
  <c r="BI1075" i="10"/>
  <c r="BH1075" i="10"/>
  <c r="BG1075" i="10"/>
  <c r="BE1075" i="10"/>
  <c r="T1075" i="10"/>
  <c r="R1075" i="10"/>
  <c r="P1075" i="10"/>
  <c r="J1075" i="10"/>
  <c r="BF1075" i="10" s="1"/>
  <c r="BK1070" i="10"/>
  <c r="BI1070" i="10"/>
  <c r="BH1070" i="10"/>
  <c r="BG1070" i="10"/>
  <c r="BE1070" i="10"/>
  <c r="T1070" i="10"/>
  <c r="R1070" i="10"/>
  <c r="R1069" i="10" s="1"/>
  <c r="P1070" i="10"/>
  <c r="J1070" i="10"/>
  <c r="BK1068" i="10"/>
  <c r="BI1068" i="10"/>
  <c r="BH1068" i="10"/>
  <c r="BG1068" i="10"/>
  <c r="BE1068" i="10"/>
  <c r="T1068" i="10"/>
  <c r="R1068" i="10"/>
  <c r="P1068" i="10"/>
  <c r="J1068" i="10"/>
  <c r="BF1068" i="10"/>
  <c r="BK1063" i="10"/>
  <c r="BI1063" i="10"/>
  <c r="BH1063" i="10"/>
  <c r="BG1063" i="10"/>
  <c r="BE1063" i="10"/>
  <c r="T1063" i="10"/>
  <c r="R1063" i="10"/>
  <c r="P1063" i="10"/>
  <c r="J1063" i="10"/>
  <c r="BF1063" i="10" s="1"/>
  <c r="BK1061" i="10"/>
  <c r="BI1061" i="10"/>
  <c r="BH1061" i="10"/>
  <c r="BG1061" i="10"/>
  <c r="BE1061" i="10"/>
  <c r="T1061" i="10"/>
  <c r="R1061" i="10"/>
  <c r="P1061" i="10"/>
  <c r="J1061" i="10"/>
  <c r="BF1061" i="10"/>
  <c r="BK1059" i="10"/>
  <c r="BI1059" i="10"/>
  <c r="BH1059" i="10"/>
  <c r="BG1059" i="10"/>
  <c r="BE1059" i="10"/>
  <c r="T1059" i="10"/>
  <c r="R1059" i="10"/>
  <c r="P1059" i="10"/>
  <c r="J1059" i="10"/>
  <c r="BF1059" i="10" s="1"/>
  <c r="BK1057" i="10"/>
  <c r="BI1057" i="10"/>
  <c r="BH1057" i="10"/>
  <c r="BG1057" i="10"/>
  <c r="BE1057" i="10"/>
  <c r="T1057" i="10"/>
  <c r="R1057" i="10"/>
  <c r="P1057" i="10"/>
  <c r="J1057" i="10"/>
  <c r="BF1057" i="10" s="1"/>
  <c r="BK1054" i="10"/>
  <c r="BI1054" i="10"/>
  <c r="BH1054" i="10"/>
  <c r="BG1054" i="10"/>
  <c r="BE1054" i="10"/>
  <c r="T1054" i="10"/>
  <c r="R1054" i="10"/>
  <c r="P1054" i="10"/>
  <c r="J1054" i="10"/>
  <c r="BF1054" i="10" s="1"/>
  <c r="BK1052" i="10"/>
  <c r="BK1049" i="10" s="1"/>
  <c r="BI1052" i="10"/>
  <c r="BH1052" i="10"/>
  <c r="BG1052" i="10"/>
  <c r="BE1052" i="10"/>
  <c r="T1052" i="10"/>
  <c r="T1049" i="10" s="1"/>
  <c r="R1052" i="10"/>
  <c r="P1052" i="10"/>
  <c r="J1052" i="10"/>
  <c r="BF1052" i="10" s="1"/>
  <c r="BK1050" i="10"/>
  <c r="BI1050" i="10"/>
  <c r="BH1050" i="10"/>
  <c r="BG1050" i="10"/>
  <c r="BE1050" i="10"/>
  <c r="T1050" i="10"/>
  <c r="R1050" i="10"/>
  <c r="P1050" i="10"/>
  <c r="J1050" i="10"/>
  <c r="BF1050" i="10"/>
  <c r="BK1048" i="10"/>
  <c r="BI1048" i="10"/>
  <c r="BH1048" i="10"/>
  <c r="BG1048" i="10"/>
  <c r="BE1048" i="10"/>
  <c r="T1048" i="10"/>
  <c r="R1048" i="10"/>
  <c r="P1048" i="10"/>
  <c r="J1048" i="10"/>
  <c r="BF1048" i="10" s="1"/>
  <c r="BK1042" i="10"/>
  <c r="BI1042" i="10"/>
  <c r="BH1042" i="10"/>
  <c r="BG1042" i="10"/>
  <c r="BE1042" i="10"/>
  <c r="T1042" i="10"/>
  <c r="R1042" i="10"/>
  <c r="P1042" i="10"/>
  <c r="J1042" i="10"/>
  <c r="BF1042" i="10" s="1"/>
  <c r="BK1037" i="10"/>
  <c r="BI1037" i="10"/>
  <c r="BH1037" i="10"/>
  <c r="BG1037" i="10"/>
  <c r="BE1037" i="10"/>
  <c r="T1037" i="10"/>
  <c r="R1037" i="10"/>
  <c r="P1037" i="10"/>
  <c r="J1037" i="10"/>
  <c r="BF1037" i="10" s="1"/>
  <c r="BK1034" i="10"/>
  <c r="BI1034" i="10"/>
  <c r="BH1034" i="10"/>
  <c r="BG1034" i="10"/>
  <c r="BE1034" i="10"/>
  <c r="T1034" i="10"/>
  <c r="R1034" i="10"/>
  <c r="P1034" i="10"/>
  <c r="J1034" i="10"/>
  <c r="BF1034" i="10"/>
  <c r="BK1031" i="10"/>
  <c r="BI1031" i="10"/>
  <c r="BH1031" i="10"/>
  <c r="BG1031" i="10"/>
  <c r="BE1031" i="10"/>
  <c r="T1031" i="10"/>
  <c r="R1031" i="10"/>
  <c r="P1031" i="10"/>
  <c r="J1031" i="10"/>
  <c r="BF1031" i="10" s="1"/>
  <c r="BK1028" i="10"/>
  <c r="BI1028" i="10"/>
  <c r="BH1028" i="10"/>
  <c r="BG1028" i="10"/>
  <c r="BE1028" i="10"/>
  <c r="T1028" i="10"/>
  <c r="R1028" i="10"/>
  <c r="P1028" i="10"/>
  <c r="J1028" i="10"/>
  <c r="BF1028" i="10" s="1"/>
  <c r="BK1022" i="10"/>
  <c r="BI1022" i="10"/>
  <c r="BH1022" i="10"/>
  <c r="BG1022" i="10"/>
  <c r="BE1022" i="10"/>
  <c r="T1022" i="10"/>
  <c r="R1022" i="10"/>
  <c r="P1022" i="10"/>
  <c r="J1022" i="10"/>
  <c r="BF1022" i="10" s="1"/>
  <c r="BK1019" i="10"/>
  <c r="BI1019" i="10"/>
  <c r="BH1019" i="10"/>
  <c r="BG1019" i="10"/>
  <c r="BE1019" i="10"/>
  <c r="T1019" i="10"/>
  <c r="R1019" i="10"/>
  <c r="P1019" i="10"/>
  <c r="J1019" i="10"/>
  <c r="BF1019" i="10"/>
  <c r="BK1013" i="10"/>
  <c r="BI1013" i="10"/>
  <c r="BH1013" i="10"/>
  <c r="BG1013" i="10"/>
  <c r="BE1013" i="10"/>
  <c r="T1013" i="10"/>
  <c r="R1013" i="10"/>
  <c r="P1013" i="10"/>
  <c r="J1013" i="10"/>
  <c r="BF1013" i="10"/>
  <c r="BK1010" i="10"/>
  <c r="BI1010" i="10"/>
  <c r="BH1010" i="10"/>
  <c r="BG1010" i="10"/>
  <c r="BE1010" i="10"/>
  <c r="T1010" i="10"/>
  <c r="R1010" i="10"/>
  <c r="P1010" i="10"/>
  <c r="J1010" i="10"/>
  <c r="BF1010" i="10" s="1"/>
  <c r="BK1008" i="10"/>
  <c r="BI1008" i="10"/>
  <c r="BH1008" i="10"/>
  <c r="BG1008" i="10"/>
  <c r="BE1008" i="10"/>
  <c r="T1008" i="10"/>
  <c r="R1008" i="10"/>
  <c r="P1008" i="10"/>
  <c r="J1008" i="10"/>
  <c r="BF1008" i="10" s="1"/>
  <c r="BK1004" i="10"/>
  <c r="BI1004" i="10"/>
  <c r="BH1004" i="10"/>
  <c r="BG1004" i="10"/>
  <c r="BE1004" i="10"/>
  <c r="T1004" i="10"/>
  <c r="R1004" i="10"/>
  <c r="R1003" i="10" s="1"/>
  <c r="P1004" i="10"/>
  <c r="P1003" i="10" s="1"/>
  <c r="J1004" i="10"/>
  <c r="BF1004" i="10" s="1"/>
  <c r="BK1002" i="10"/>
  <c r="BI1002" i="10"/>
  <c r="BH1002" i="10"/>
  <c r="BG1002" i="10"/>
  <c r="BE1002" i="10"/>
  <c r="T1002" i="10"/>
  <c r="R1002" i="10"/>
  <c r="P1002" i="10"/>
  <c r="J1002" i="10"/>
  <c r="BF1002" i="10" s="1"/>
  <c r="BK1001" i="10"/>
  <c r="BI1001" i="10"/>
  <c r="BH1001" i="10"/>
  <c r="BG1001" i="10"/>
  <c r="BE1001" i="10"/>
  <c r="T1001" i="10"/>
  <c r="R1001" i="10"/>
  <c r="P1001" i="10"/>
  <c r="J1001" i="10"/>
  <c r="BF1001" i="10"/>
  <c r="BK999" i="10"/>
  <c r="BK998" i="10" s="1"/>
  <c r="BI999" i="10"/>
  <c r="BH999" i="10"/>
  <c r="BG999" i="10"/>
  <c r="BE999" i="10"/>
  <c r="T999" i="10"/>
  <c r="R999" i="10"/>
  <c r="P999" i="10"/>
  <c r="J999" i="10"/>
  <c r="J998" i="10" s="1"/>
  <c r="BF999" i="10"/>
  <c r="BK997" i="10"/>
  <c r="BI997" i="10"/>
  <c r="BH997" i="10"/>
  <c r="BG997" i="10"/>
  <c r="BE997" i="10"/>
  <c r="T997" i="10"/>
  <c r="R997" i="10"/>
  <c r="P997" i="10"/>
  <c r="J997" i="10"/>
  <c r="BF997" i="10"/>
  <c r="BK995" i="10"/>
  <c r="BI995" i="10"/>
  <c r="BH995" i="10"/>
  <c r="BG995" i="10"/>
  <c r="BE995" i="10"/>
  <c r="T995" i="10"/>
  <c r="R995" i="10"/>
  <c r="P995" i="10"/>
  <c r="J995" i="10"/>
  <c r="BF995" i="10"/>
  <c r="BK990" i="10"/>
  <c r="BI990" i="10"/>
  <c r="BH990" i="10"/>
  <c r="BG990" i="10"/>
  <c r="BE990" i="10"/>
  <c r="T990" i="10"/>
  <c r="R990" i="10"/>
  <c r="P990" i="10"/>
  <c r="J990" i="10"/>
  <c r="BF990" i="10"/>
  <c r="BK984" i="10"/>
  <c r="BI984" i="10"/>
  <c r="BH984" i="10"/>
  <c r="BG984" i="10"/>
  <c r="BE984" i="10"/>
  <c r="T984" i="10"/>
  <c r="R984" i="10"/>
  <c r="P984" i="10"/>
  <c r="J984" i="10"/>
  <c r="BF984" i="10" s="1"/>
  <c r="BK982" i="10"/>
  <c r="BI982" i="10"/>
  <c r="BH982" i="10"/>
  <c r="BG982" i="10"/>
  <c r="BE982" i="10"/>
  <c r="T982" i="10"/>
  <c r="R982" i="10"/>
  <c r="P982" i="10"/>
  <c r="J982" i="10"/>
  <c r="BF982" i="10" s="1"/>
  <c r="BK980" i="10"/>
  <c r="BI980" i="10"/>
  <c r="BH980" i="10"/>
  <c r="BG980" i="10"/>
  <c r="BE980" i="10"/>
  <c r="T980" i="10"/>
  <c r="R980" i="10"/>
  <c r="P980" i="10"/>
  <c r="J980" i="10"/>
  <c r="BF980" i="10" s="1"/>
  <c r="BK978" i="10"/>
  <c r="BI978" i="10"/>
  <c r="BH978" i="10"/>
  <c r="BG978" i="10"/>
  <c r="BE978" i="10"/>
  <c r="T978" i="10"/>
  <c r="R978" i="10"/>
  <c r="P978" i="10"/>
  <c r="J978" i="10"/>
  <c r="BF978" i="10"/>
  <c r="BK976" i="10"/>
  <c r="BI976" i="10"/>
  <c r="BH976" i="10"/>
  <c r="BG976" i="10"/>
  <c r="BE976" i="10"/>
  <c r="T976" i="10"/>
  <c r="R976" i="10"/>
  <c r="P976" i="10"/>
  <c r="J976" i="10"/>
  <c r="BF976" i="10" s="1"/>
  <c r="BK974" i="10"/>
  <c r="BI974" i="10"/>
  <c r="BH974" i="10"/>
  <c r="BG974" i="10"/>
  <c r="BE974" i="10"/>
  <c r="T974" i="10"/>
  <c r="R974" i="10"/>
  <c r="P974" i="10"/>
  <c r="J974" i="10"/>
  <c r="BF974" i="10" s="1"/>
  <c r="BK967" i="10"/>
  <c r="BI967" i="10"/>
  <c r="BH967" i="10"/>
  <c r="BG967" i="10"/>
  <c r="BE967" i="10"/>
  <c r="T967" i="10"/>
  <c r="R967" i="10"/>
  <c r="P967" i="10"/>
  <c r="J967" i="10"/>
  <c r="BF967" i="10" s="1"/>
  <c r="BK966" i="10"/>
  <c r="BI966" i="10"/>
  <c r="BH966" i="10"/>
  <c r="BG966" i="10"/>
  <c r="BE966" i="10"/>
  <c r="T966" i="10"/>
  <c r="R966" i="10"/>
  <c r="P966" i="10"/>
  <c r="J966" i="10"/>
  <c r="BF966" i="10"/>
  <c r="BK964" i="10"/>
  <c r="BI964" i="10"/>
  <c r="BH964" i="10"/>
  <c r="BG964" i="10"/>
  <c r="BE964" i="10"/>
  <c r="T964" i="10"/>
  <c r="R964" i="10"/>
  <c r="P964" i="10"/>
  <c r="J964" i="10"/>
  <c r="BF964" i="10" s="1"/>
  <c r="BK963" i="10"/>
  <c r="BI963" i="10"/>
  <c r="BH963" i="10"/>
  <c r="BG963" i="10"/>
  <c r="BE963" i="10"/>
  <c r="T963" i="10"/>
  <c r="R963" i="10"/>
  <c r="P963" i="10"/>
  <c r="J963" i="10"/>
  <c r="BF963" i="10" s="1"/>
  <c r="BK960" i="10"/>
  <c r="BI960" i="10"/>
  <c r="BH960" i="10"/>
  <c r="BG960" i="10"/>
  <c r="BE960" i="10"/>
  <c r="T960" i="10"/>
  <c r="R960" i="10"/>
  <c r="P960" i="10"/>
  <c r="J960" i="10"/>
  <c r="BF960" i="10" s="1"/>
  <c r="BK954" i="10"/>
  <c r="BI954" i="10"/>
  <c r="BH954" i="10"/>
  <c r="BG954" i="10"/>
  <c r="BE954" i="10"/>
  <c r="T954" i="10"/>
  <c r="R954" i="10"/>
  <c r="P954" i="10"/>
  <c r="J954" i="10"/>
  <c r="BF954" i="10" s="1"/>
  <c r="BK952" i="10"/>
  <c r="BI952" i="10"/>
  <c r="BH952" i="10"/>
  <c r="BG952" i="10"/>
  <c r="BE952" i="10"/>
  <c r="T952" i="10"/>
  <c r="R952" i="10"/>
  <c r="P952" i="10"/>
  <c r="J952" i="10"/>
  <c r="BF952" i="10" s="1"/>
  <c r="BK950" i="10"/>
  <c r="BI950" i="10"/>
  <c r="BH950" i="10"/>
  <c r="BG950" i="10"/>
  <c r="BE950" i="10"/>
  <c r="T950" i="10"/>
  <c r="R950" i="10"/>
  <c r="P950" i="10"/>
  <c r="J950" i="10"/>
  <c r="BF950" i="10"/>
  <c r="BK948" i="10"/>
  <c r="BI948" i="10"/>
  <c r="BH948" i="10"/>
  <c r="BG948" i="10"/>
  <c r="BE948" i="10"/>
  <c r="T948" i="10"/>
  <c r="R948" i="10"/>
  <c r="P948" i="10"/>
  <c r="J948" i="10"/>
  <c r="BF948" i="10" s="1"/>
  <c r="BK946" i="10"/>
  <c r="BI946" i="10"/>
  <c r="BH946" i="10"/>
  <c r="BG946" i="10"/>
  <c r="BE946" i="10"/>
  <c r="T946" i="10"/>
  <c r="R946" i="10"/>
  <c r="P946" i="10"/>
  <c r="J946" i="10"/>
  <c r="BF946" i="10"/>
  <c r="BK944" i="10"/>
  <c r="BI944" i="10"/>
  <c r="BH944" i="10"/>
  <c r="BG944" i="10"/>
  <c r="BE944" i="10"/>
  <c r="T944" i="10"/>
  <c r="R944" i="10"/>
  <c r="P944" i="10"/>
  <c r="J944" i="10"/>
  <c r="BF944" i="10" s="1"/>
  <c r="BK942" i="10"/>
  <c r="BI942" i="10"/>
  <c r="BH942" i="10"/>
  <c r="BG942" i="10"/>
  <c r="BE942" i="10"/>
  <c r="T942" i="10"/>
  <c r="R942" i="10"/>
  <c r="P942" i="10"/>
  <c r="P895" i="10" s="1"/>
  <c r="J942" i="10"/>
  <c r="BF942" i="10" s="1"/>
  <c r="BK933" i="10"/>
  <c r="BI933" i="10"/>
  <c r="BH933" i="10"/>
  <c r="BG933" i="10"/>
  <c r="BE933" i="10"/>
  <c r="T933" i="10"/>
  <c r="R933" i="10"/>
  <c r="P933" i="10"/>
  <c r="J933" i="10"/>
  <c r="BF933" i="10" s="1"/>
  <c r="BK931" i="10"/>
  <c r="BI931" i="10"/>
  <c r="BH931" i="10"/>
  <c r="BG931" i="10"/>
  <c r="BE931" i="10"/>
  <c r="T931" i="10"/>
  <c r="R931" i="10"/>
  <c r="P931" i="10"/>
  <c r="J931" i="10"/>
  <c r="BF931" i="10" s="1"/>
  <c r="BK929" i="10"/>
  <c r="BI929" i="10"/>
  <c r="BH929" i="10"/>
  <c r="BG929" i="10"/>
  <c r="BE929" i="10"/>
  <c r="T929" i="10"/>
  <c r="R929" i="10"/>
  <c r="P929" i="10"/>
  <c r="J929" i="10"/>
  <c r="BF929" i="10" s="1"/>
  <c r="BK927" i="10"/>
  <c r="BI927" i="10"/>
  <c r="BH927" i="10"/>
  <c r="BG927" i="10"/>
  <c r="BE927" i="10"/>
  <c r="T927" i="10"/>
  <c r="R927" i="10"/>
  <c r="P927" i="10"/>
  <c r="J927" i="10"/>
  <c r="BF927" i="10" s="1"/>
  <c r="BK925" i="10"/>
  <c r="BI925" i="10"/>
  <c r="BH925" i="10"/>
  <c r="BG925" i="10"/>
  <c r="BE925" i="10"/>
  <c r="T925" i="10"/>
  <c r="R925" i="10"/>
  <c r="P925" i="10"/>
  <c r="J925" i="10"/>
  <c r="BF925" i="10" s="1"/>
  <c r="BK919" i="10"/>
  <c r="BI919" i="10"/>
  <c r="BH919" i="10"/>
  <c r="BG919" i="10"/>
  <c r="BE919" i="10"/>
  <c r="T919" i="10"/>
  <c r="R919" i="10"/>
  <c r="P919" i="10"/>
  <c r="J919" i="10"/>
  <c r="BF919" i="10" s="1"/>
  <c r="BK917" i="10"/>
  <c r="BI917" i="10"/>
  <c r="BH917" i="10"/>
  <c r="BG917" i="10"/>
  <c r="BE917" i="10"/>
  <c r="T917" i="10"/>
  <c r="R917" i="10"/>
  <c r="P917" i="10"/>
  <c r="J917" i="10"/>
  <c r="BF917" i="10" s="1"/>
  <c r="BK915" i="10"/>
  <c r="BI915" i="10"/>
  <c r="BH915" i="10"/>
  <c r="BG915" i="10"/>
  <c r="BE915" i="10"/>
  <c r="T915" i="10"/>
  <c r="R915" i="10"/>
  <c r="P915" i="10"/>
  <c r="J915" i="10"/>
  <c r="BF915" i="10" s="1"/>
  <c r="BK913" i="10"/>
  <c r="BI913" i="10"/>
  <c r="BH913" i="10"/>
  <c r="BG913" i="10"/>
  <c r="BE913" i="10"/>
  <c r="T913" i="10"/>
  <c r="R913" i="10"/>
  <c r="P913" i="10"/>
  <c r="J913" i="10"/>
  <c r="BF913" i="10" s="1"/>
  <c r="BK909" i="10"/>
  <c r="BI909" i="10"/>
  <c r="BH909" i="10"/>
  <c r="BG909" i="10"/>
  <c r="BE909" i="10"/>
  <c r="T909" i="10"/>
  <c r="R909" i="10"/>
  <c r="P909" i="10"/>
  <c r="J909" i="10"/>
  <c r="BF909" i="10" s="1"/>
  <c r="BK907" i="10"/>
  <c r="BI907" i="10"/>
  <c r="BH907" i="10"/>
  <c r="BG907" i="10"/>
  <c r="BE907" i="10"/>
  <c r="T907" i="10"/>
  <c r="R907" i="10"/>
  <c r="P907" i="10"/>
  <c r="J907" i="10"/>
  <c r="BF907" i="10" s="1"/>
  <c r="BK906" i="10"/>
  <c r="BI906" i="10"/>
  <c r="BH906" i="10"/>
  <c r="BG906" i="10"/>
  <c r="BE906" i="10"/>
  <c r="T906" i="10"/>
  <c r="R906" i="10"/>
  <c r="P906" i="10"/>
  <c r="J906" i="10"/>
  <c r="BF906" i="10" s="1"/>
  <c r="BK901" i="10"/>
  <c r="BI901" i="10"/>
  <c r="BH901" i="10"/>
  <c r="BG901" i="10"/>
  <c r="BE901" i="10"/>
  <c r="T901" i="10"/>
  <c r="R901" i="10"/>
  <c r="P901" i="10"/>
  <c r="J901" i="10"/>
  <c r="BF901" i="10" s="1"/>
  <c r="BK896" i="10"/>
  <c r="BI896" i="10"/>
  <c r="BH896" i="10"/>
  <c r="BG896" i="10"/>
  <c r="BE896" i="10"/>
  <c r="T896" i="10"/>
  <c r="R896" i="10"/>
  <c r="P896" i="10"/>
  <c r="J896" i="10"/>
  <c r="BK894" i="10"/>
  <c r="BI894" i="10"/>
  <c r="BH894" i="10"/>
  <c r="BG894" i="10"/>
  <c r="BE894" i="10"/>
  <c r="T894" i="10"/>
  <c r="R894" i="10"/>
  <c r="P894" i="10"/>
  <c r="J894" i="10"/>
  <c r="BF894" i="10" s="1"/>
  <c r="BK892" i="10"/>
  <c r="BI892" i="10"/>
  <c r="BH892" i="10"/>
  <c r="BG892" i="10"/>
  <c r="BE892" i="10"/>
  <c r="T892" i="10"/>
  <c r="R892" i="10"/>
  <c r="P892" i="10"/>
  <c r="J892" i="10"/>
  <c r="BF892" i="10" s="1"/>
  <c r="BK890" i="10"/>
  <c r="BI890" i="10"/>
  <c r="BH890" i="10"/>
  <c r="BG890" i="10"/>
  <c r="BE890" i="10"/>
  <c r="T890" i="10"/>
  <c r="R890" i="10"/>
  <c r="P890" i="10"/>
  <c r="J890" i="10"/>
  <c r="BF890" i="10" s="1"/>
  <c r="BK888" i="10"/>
  <c r="BI888" i="10"/>
  <c r="BH888" i="10"/>
  <c r="BG888" i="10"/>
  <c r="BE888" i="10"/>
  <c r="T888" i="10"/>
  <c r="R888" i="10"/>
  <c r="P888" i="10"/>
  <c r="J888" i="10"/>
  <c r="BF888" i="10" s="1"/>
  <c r="BK886" i="10"/>
  <c r="BI886" i="10"/>
  <c r="BH886" i="10"/>
  <c r="BG886" i="10"/>
  <c r="BE886" i="10"/>
  <c r="T886" i="10"/>
  <c r="R886" i="10"/>
  <c r="P886" i="10"/>
  <c r="J886" i="10"/>
  <c r="BF886" i="10" s="1"/>
  <c r="BK884" i="10"/>
  <c r="BI884" i="10"/>
  <c r="BH884" i="10"/>
  <c r="BG884" i="10"/>
  <c r="BE884" i="10"/>
  <c r="T884" i="10"/>
  <c r="R884" i="10"/>
  <c r="P884" i="10"/>
  <c r="J884" i="10"/>
  <c r="BF884" i="10" s="1"/>
  <c r="BK878" i="10"/>
  <c r="BI878" i="10"/>
  <c r="BH878" i="10"/>
  <c r="BG878" i="10"/>
  <c r="BE878" i="10"/>
  <c r="T878" i="10"/>
  <c r="R878" i="10"/>
  <c r="P878" i="10"/>
  <c r="J878" i="10"/>
  <c r="BF878" i="10" s="1"/>
  <c r="BK876" i="10"/>
  <c r="BI876" i="10"/>
  <c r="BH876" i="10"/>
  <c r="BG876" i="10"/>
  <c r="BE876" i="10"/>
  <c r="T876" i="10"/>
  <c r="R876" i="10"/>
  <c r="R875" i="10" s="1"/>
  <c r="P876" i="10"/>
  <c r="P875" i="10" s="1"/>
  <c r="J876" i="10"/>
  <c r="BF876" i="10" s="1"/>
  <c r="BK874" i="10"/>
  <c r="BI874" i="10"/>
  <c r="BH874" i="10"/>
  <c r="BG874" i="10"/>
  <c r="BE874" i="10"/>
  <c r="T874" i="10"/>
  <c r="R874" i="10"/>
  <c r="P874" i="10"/>
  <c r="J874" i="10"/>
  <c r="BF874" i="10" s="1"/>
  <c r="BK872" i="10"/>
  <c r="BI872" i="10"/>
  <c r="BH872" i="10"/>
  <c r="BG872" i="10"/>
  <c r="BE872" i="10"/>
  <c r="T872" i="10"/>
  <c r="R872" i="10"/>
  <c r="P872" i="10"/>
  <c r="J872" i="10"/>
  <c r="BF872" i="10" s="1"/>
  <c r="BK870" i="10"/>
  <c r="BI870" i="10"/>
  <c r="BH870" i="10"/>
  <c r="BG870" i="10"/>
  <c r="BE870" i="10"/>
  <c r="T870" i="10"/>
  <c r="R870" i="10"/>
  <c r="P870" i="10"/>
  <c r="J870" i="10"/>
  <c r="BF870" i="10" s="1"/>
  <c r="BK868" i="10"/>
  <c r="BI868" i="10"/>
  <c r="BH868" i="10"/>
  <c r="BG868" i="10"/>
  <c r="BE868" i="10"/>
  <c r="T868" i="10"/>
  <c r="R868" i="10"/>
  <c r="P868" i="10"/>
  <c r="J868" i="10"/>
  <c r="BF868" i="10" s="1"/>
  <c r="BK867" i="10"/>
  <c r="BI867" i="10"/>
  <c r="BH867" i="10"/>
  <c r="BG867" i="10"/>
  <c r="BE867" i="10"/>
  <c r="T867" i="10"/>
  <c r="R867" i="10"/>
  <c r="P867" i="10"/>
  <c r="J867" i="10"/>
  <c r="BF867" i="10" s="1"/>
  <c r="BK865" i="10"/>
  <c r="BI865" i="10"/>
  <c r="BH865" i="10"/>
  <c r="BG865" i="10"/>
  <c r="BE865" i="10"/>
  <c r="T865" i="10"/>
  <c r="R865" i="10"/>
  <c r="P865" i="10"/>
  <c r="J865" i="10"/>
  <c r="BF865" i="10" s="1"/>
  <c r="BK863" i="10"/>
  <c r="BI863" i="10"/>
  <c r="BH863" i="10"/>
  <c r="BG863" i="10"/>
  <c r="BE863" i="10"/>
  <c r="T863" i="10"/>
  <c r="R863" i="10"/>
  <c r="P863" i="10"/>
  <c r="J863" i="10"/>
  <c r="BF863" i="10" s="1"/>
  <c r="BK861" i="10"/>
  <c r="BI861" i="10"/>
  <c r="BH861" i="10"/>
  <c r="BG861" i="10"/>
  <c r="BE861" i="10"/>
  <c r="T861" i="10"/>
  <c r="R861" i="10"/>
  <c r="P861" i="10"/>
  <c r="J861" i="10"/>
  <c r="BF861" i="10" s="1"/>
  <c r="BK859" i="10"/>
  <c r="BI859" i="10"/>
  <c r="BH859" i="10"/>
  <c r="BG859" i="10"/>
  <c r="BE859" i="10"/>
  <c r="T859" i="10"/>
  <c r="R859" i="10"/>
  <c r="P859" i="10"/>
  <c r="J859" i="10"/>
  <c r="BK857" i="10"/>
  <c r="BI857" i="10"/>
  <c r="BH857" i="10"/>
  <c r="BG857" i="10"/>
  <c r="BE857" i="10"/>
  <c r="T857" i="10"/>
  <c r="R857" i="10"/>
  <c r="P857" i="10"/>
  <c r="J857" i="10"/>
  <c r="BF857" i="10" s="1"/>
  <c r="BK855" i="10"/>
  <c r="BI855" i="10"/>
  <c r="BH855" i="10"/>
  <c r="BG855" i="10"/>
  <c r="BE855" i="10"/>
  <c r="T855" i="10"/>
  <c r="R855" i="10"/>
  <c r="P855" i="10"/>
  <c r="J855" i="10"/>
  <c r="BF855" i="10" s="1"/>
  <c r="BK852" i="10"/>
  <c r="BI852" i="10"/>
  <c r="BH852" i="10"/>
  <c r="BG852" i="10"/>
  <c r="BE852" i="10"/>
  <c r="T852" i="10"/>
  <c r="R852" i="10"/>
  <c r="P852" i="10"/>
  <c r="J852" i="10"/>
  <c r="BF852" i="10" s="1"/>
  <c r="BK850" i="10"/>
  <c r="BI850" i="10"/>
  <c r="BH850" i="10"/>
  <c r="BG850" i="10"/>
  <c r="BE850" i="10"/>
  <c r="T850" i="10"/>
  <c r="R850" i="10"/>
  <c r="P850" i="10"/>
  <c r="J850" i="10"/>
  <c r="BF850" i="10" s="1"/>
  <c r="BK847" i="10"/>
  <c r="BI847" i="10"/>
  <c r="BH847" i="10"/>
  <c r="BG847" i="10"/>
  <c r="BE847" i="10"/>
  <c r="T847" i="10"/>
  <c r="R847" i="10"/>
  <c r="P847" i="10"/>
  <c r="J847" i="10"/>
  <c r="BF847" i="10" s="1"/>
  <c r="BK844" i="10"/>
  <c r="BI844" i="10"/>
  <c r="BH844" i="10"/>
  <c r="BG844" i="10"/>
  <c r="BE844" i="10"/>
  <c r="T844" i="10"/>
  <c r="R844" i="10"/>
  <c r="P844" i="10"/>
  <c r="J844" i="10"/>
  <c r="BF844" i="10" s="1"/>
  <c r="BK841" i="10"/>
  <c r="BI841" i="10"/>
  <c r="BH841" i="10"/>
  <c r="BG841" i="10"/>
  <c r="BE841" i="10"/>
  <c r="T841" i="10"/>
  <c r="R841" i="10"/>
  <c r="P841" i="10"/>
  <c r="J841" i="10"/>
  <c r="BF841" i="10" s="1"/>
  <c r="BK837" i="10"/>
  <c r="BI837" i="10"/>
  <c r="BH837" i="10"/>
  <c r="BG837" i="10"/>
  <c r="BE837" i="10"/>
  <c r="T837" i="10"/>
  <c r="R837" i="10"/>
  <c r="P837" i="10"/>
  <c r="J837" i="10"/>
  <c r="BF837" i="10" s="1"/>
  <c r="BK834" i="10"/>
  <c r="BI834" i="10"/>
  <c r="BH834" i="10"/>
  <c r="BG834" i="10"/>
  <c r="BE834" i="10"/>
  <c r="T834" i="10"/>
  <c r="R834" i="10"/>
  <c r="P834" i="10"/>
  <c r="J834" i="10"/>
  <c r="BK832" i="10"/>
  <c r="BI832" i="10"/>
  <c r="BH832" i="10"/>
  <c r="BG832" i="10"/>
  <c r="BE832" i="10"/>
  <c r="T832" i="10"/>
  <c r="R832" i="10"/>
  <c r="P832" i="10"/>
  <c r="J832" i="10"/>
  <c r="BF832" i="10" s="1"/>
  <c r="BK831" i="10"/>
  <c r="BI831" i="10"/>
  <c r="BH831" i="10"/>
  <c r="BG831" i="10"/>
  <c r="BE831" i="10"/>
  <c r="T831" i="10"/>
  <c r="R831" i="10"/>
  <c r="P831" i="10"/>
  <c r="J831" i="10"/>
  <c r="BF831" i="10" s="1"/>
  <c r="BK830" i="10"/>
  <c r="BI830" i="10"/>
  <c r="BH830" i="10"/>
  <c r="BG830" i="10"/>
  <c r="BE830" i="10"/>
  <c r="T830" i="10"/>
  <c r="R830" i="10"/>
  <c r="P830" i="10"/>
  <c r="J830" i="10"/>
  <c r="BF830" i="10" s="1"/>
  <c r="BK829" i="10"/>
  <c r="BI829" i="10"/>
  <c r="BH829" i="10"/>
  <c r="BG829" i="10"/>
  <c r="BE829" i="10"/>
  <c r="T829" i="10"/>
  <c r="R829" i="10"/>
  <c r="P829" i="10"/>
  <c r="J829" i="10"/>
  <c r="BF829" i="10"/>
  <c r="BK823" i="10"/>
  <c r="BI823" i="10"/>
  <c r="BH823" i="10"/>
  <c r="BG823" i="10"/>
  <c r="BE823" i="10"/>
  <c r="T823" i="10"/>
  <c r="R823" i="10"/>
  <c r="P823" i="10"/>
  <c r="J823" i="10"/>
  <c r="BF823" i="10" s="1"/>
  <c r="BK822" i="10"/>
  <c r="BI822" i="10"/>
  <c r="BH822" i="10"/>
  <c r="BG822" i="10"/>
  <c r="BE822" i="10"/>
  <c r="T822" i="10"/>
  <c r="R822" i="10"/>
  <c r="P822" i="10"/>
  <c r="J822" i="10"/>
  <c r="BF822" i="10"/>
  <c r="BK821" i="10"/>
  <c r="BI821" i="10"/>
  <c r="BH821" i="10"/>
  <c r="BG821" i="10"/>
  <c r="BE821" i="10"/>
  <c r="T821" i="10"/>
  <c r="R821" i="10"/>
  <c r="P821" i="10"/>
  <c r="J821" i="10"/>
  <c r="BF821" i="10" s="1"/>
  <c r="BK818" i="10"/>
  <c r="BI818" i="10"/>
  <c r="BH818" i="10"/>
  <c r="BG818" i="10"/>
  <c r="BE818" i="10"/>
  <c r="T818" i="10"/>
  <c r="R818" i="10"/>
  <c r="P818" i="10"/>
  <c r="J818" i="10"/>
  <c r="BF818" i="10" s="1"/>
  <c r="BK815" i="10"/>
  <c r="BI815" i="10"/>
  <c r="BH815" i="10"/>
  <c r="BG815" i="10"/>
  <c r="BE815" i="10"/>
  <c r="T815" i="10"/>
  <c r="R815" i="10"/>
  <c r="R810" i="10" s="1"/>
  <c r="P815" i="10"/>
  <c r="J815" i="10"/>
  <c r="BF815" i="10" s="1"/>
  <c r="BK813" i="10"/>
  <c r="BI813" i="10"/>
  <c r="BH813" i="10"/>
  <c r="BG813" i="10"/>
  <c r="BE813" i="10"/>
  <c r="T813" i="10"/>
  <c r="R813" i="10"/>
  <c r="P813" i="10"/>
  <c r="J813" i="10"/>
  <c r="BF813" i="10" s="1"/>
  <c r="BK811" i="10"/>
  <c r="BI811" i="10"/>
  <c r="BH811" i="10"/>
  <c r="BG811" i="10"/>
  <c r="BE811" i="10"/>
  <c r="T811" i="10"/>
  <c r="R811" i="10"/>
  <c r="P811" i="10"/>
  <c r="J811" i="10"/>
  <c r="BF811" i="10"/>
  <c r="BK808" i="10"/>
  <c r="BI808" i="10"/>
  <c r="BH808" i="10"/>
  <c r="BG808" i="10"/>
  <c r="BE808" i="10"/>
  <c r="T808" i="10"/>
  <c r="R808" i="10"/>
  <c r="P808" i="10"/>
  <c r="J808" i="10"/>
  <c r="BF808" i="10" s="1"/>
  <c r="BK806" i="10"/>
  <c r="BI806" i="10"/>
  <c r="BH806" i="10"/>
  <c r="BG806" i="10"/>
  <c r="BE806" i="10"/>
  <c r="T806" i="10"/>
  <c r="R806" i="10"/>
  <c r="P806" i="10"/>
  <c r="P805" i="10" s="1"/>
  <c r="J806" i="10"/>
  <c r="BF806" i="10" s="1"/>
  <c r="BK804" i="10"/>
  <c r="BI804" i="10"/>
  <c r="BH804" i="10"/>
  <c r="BG804" i="10"/>
  <c r="BE804" i="10"/>
  <c r="T804" i="10"/>
  <c r="R804" i="10"/>
  <c r="P804" i="10"/>
  <c r="J804" i="10"/>
  <c r="BF804" i="10" s="1"/>
  <c r="BK801" i="10"/>
  <c r="BI801" i="10"/>
  <c r="BH801" i="10"/>
  <c r="BG801" i="10"/>
  <c r="BE801" i="10"/>
  <c r="T801" i="10"/>
  <c r="R801" i="10"/>
  <c r="P801" i="10"/>
  <c r="J801" i="10"/>
  <c r="BF801" i="10"/>
  <c r="BK799" i="10"/>
  <c r="BI799" i="10"/>
  <c r="BH799" i="10"/>
  <c r="BG799" i="10"/>
  <c r="BE799" i="10"/>
  <c r="T799" i="10"/>
  <c r="R799" i="10"/>
  <c r="P799" i="10"/>
  <c r="J799" i="10"/>
  <c r="BF799" i="10" s="1"/>
  <c r="BK793" i="10"/>
  <c r="BI793" i="10"/>
  <c r="BH793" i="10"/>
  <c r="BG793" i="10"/>
  <c r="BE793" i="10"/>
  <c r="T793" i="10"/>
  <c r="R793" i="10"/>
  <c r="P793" i="10"/>
  <c r="J793" i="10"/>
  <c r="BF793" i="10" s="1"/>
  <c r="BK787" i="10"/>
  <c r="BI787" i="10"/>
  <c r="BH787" i="10"/>
  <c r="BG787" i="10"/>
  <c r="BE787" i="10"/>
  <c r="T787" i="10"/>
  <c r="R787" i="10"/>
  <c r="P787" i="10"/>
  <c r="J787" i="10"/>
  <c r="BF787" i="10" s="1"/>
  <c r="BK785" i="10"/>
  <c r="BI785" i="10"/>
  <c r="BH785" i="10"/>
  <c r="BG785" i="10"/>
  <c r="BE785" i="10"/>
  <c r="T785" i="10"/>
  <c r="R785" i="10"/>
  <c r="P785" i="10"/>
  <c r="J785" i="10"/>
  <c r="BF785" i="10"/>
  <c r="BK783" i="10"/>
  <c r="BI783" i="10"/>
  <c r="BH783" i="10"/>
  <c r="BG783" i="10"/>
  <c r="BE783" i="10"/>
  <c r="T783" i="10"/>
  <c r="R783" i="10"/>
  <c r="P783" i="10"/>
  <c r="J783" i="10"/>
  <c r="BF783" i="10" s="1"/>
  <c r="BK780" i="10"/>
  <c r="BI780" i="10"/>
  <c r="BH780" i="10"/>
  <c r="BG780" i="10"/>
  <c r="BE780" i="10"/>
  <c r="T780" i="10"/>
  <c r="R780" i="10"/>
  <c r="P780" i="10"/>
  <c r="J780" i="10"/>
  <c r="BF780" i="10" s="1"/>
  <c r="BK778" i="10"/>
  <c r="BI778" i="10"/>
  <c r="BH778" i="10"/>
  <c r="BG778" i="10"/>
  <c r="BE778" i="10"/>
  <c r="T778" i="10"/>
  <c r="R778" i="10"/>
  <c r="P778" i="10"/>
  <c r="P768" i="10" s="1"/>
  <c r="J778" i="10"/>
  <c r="BF778" i="10" s="1"/>
  <c r="BK776" i="10"/>
  <c r="BI776" i="10"/>
  <c r="BH776" i="10"/>
  <c r="BG776" i="10"/>
  <c r="BE776" i="10"/>
  <c r="T776" i="10"/>
  <c r="R776" i="10"/>
  <c r="P776" i="10"/>
  <c r="J776" i="10"/>
  <c r="BF776" i="10"/>
  <c r="BK773" i="10"/>
  <c r="BI773" i="10"/>
  <c r="BH773" i="10"/>
  <c r="BG773" i="10"/>
  <c r="BE773" i="10"/>
  <c r="T773" i="10"/>
  <c r="R773" i="10"/>
  <c r="P773" i="10"/>
  <c r="J773" i="10"/>
  <c r="BF773" i="10" s="1"/>
  <c r="BK769" i="10"/>
  <c r="BI769" i="10"/>
  <c r="BH769" i="10"/>
  <c r="BG769" i="10"/>
  <c r="BE769" i="10"/>
  <c r="T769" i="10"/>
  <c r="R769" i="10"/>
  <c r="P769" i="10"/>
  <c r="J769" i="10"/>
  <c r="BF769" i="10"/>
  <c r="BK768" i="10"/>
  <c r="T768" i="10"/>
  <c r="BK766" i="10"/>
  <c r="BK765" i="10"/>
  <c r="BI766" i="10"/>
  <c r="BH766" i="10"/>
  <c r="BG766" i="10"/>
  <c r="BE766" i="10"/>
  <c r="T766" i="10"/>
  <c r="T765" i="10" s="1"/>
  <c r="R766" i="10"/>
  <c r="R765" i="10" s="1"/>
  <c r="P766" i="10"/>
  <c r="P765" i="10"/>
  <c r="J766" i="10"/>
  <c r="J765" i="10" s="1"/>
  <c r="J109" i="10" s="1"/>
  <c r="BF766" i="10"/>
  <c r="BK764" i="10"/>
  <c r="BI764" i="10"/>
  <c r="BH764" i="10"/>
  <c r="BG764" i="10"/>
  <c r="BE764" i="10"/>
  <c r="T764" i="10"/>
  <c r="R764" i="10"/>
  <c r="P764" i="10"/>
  <c r="J764" i="10"/>
  <c r="BF764" i="10" s="1"/>
  <c r="BK762" i="10"/>
  <c r="BI762" i="10"/>
  <c r="BH762" i="10"/>
  <c r="BG762" i="10"/>
  <c r="BE762" i="10"/>
  <c r="T762" i="10"/>
  <c r="R762" i="10"/>
  <c r="P762" i="10"/>
  <c r="J762" i="10"/>
  <c r="BF762" i="10" s="1"/>
  <c r="BK761" i="10"/>
  <c r="BI761" i="10"/>
  <c r="BH761" i="10"/>
  <c r="BG761" i="10"/>
  <c r="BE761" i="10"/>
  <c r="T761" i="10"/>
  <c r="R761" i="10"/>
  <c r="P761" i="10"/>
  <c r="J761" i="10"/>
  <c r="BF761" i="10" s="1"/>
  <c r="BK759" i="10"/>
  <c r="BI759" i="10"/>
  <c r="BH759" i="10"/>
  <c r="BG759" i="10"/>
  <c r="BE759" i="10"/>
  <c r="T759" i="10"/>
  <c r="R759" i="10"/>
  <c r="P759" i="10"/>
  <c r="J759" i="10"/>
  <c r="BF759" i="10"/>
  <c r="BK758" i="10"/>
  <c r="BI758" i="10"/>
  <c r="BH758" i="10"/>
  <c r="BG758" i="10"/>
  <c r="BE758" i="10"/>
  <c r="T758" i="10"/>
  <c r="R758" i="10"/>
  <c r="P758" i="10"/>
  <c r="J758" i="10"/>
  <c r="BF758" i="10" s="1"/>
  <c r="BK757" i="10"/>
  <c r="BI757" i="10"/>
  <c r="BH757" i="10"/>
  <c r="BG757" i="10"/>
  <c r="BE757" i="10"/>
  <c r="T757" i="10"/>
  <c r="R757" i="10"/>
  <c r="P757" i="10"/>
  <c r="J757" i="10"/>
  <c r="BF757" i="10" s="1"/>
  <c r="BK752" i="10"/>
  <c r="BI752" i="10"/>
  <c r="BH752" i="10"/>
  <c r="BG752" i="10"/>
  <c r="BE752" i="10"/>
  <c r="T752" i="10"/>
  <c r="R752" i="10"/>
  <c r="P752" i="10"/>
  <c r="J752" i="10"/>
  <c r="BF752" i="10" s="1"/>
  <c r="BK744" i="10"/>
  <c r="BI744" i="10"/>
  <c r="BH744" i="10"/>
  <c r="BG744" i="10"/>
  <c r="BE744" i="10"/>
  <c r="T744" i="10"/>
  <c r="R744" i="10"/>
  <c r="P744" i="10"/>
  <c r="J744" i="10"/>
  <c r="BF744" i="10"/>
  <c r="BK738" i="10"/>
  <c r="BI738" i="10"/>
  <c r="BH738" i="10"/>
  <c r="BG738" i="10"/>
  <c r="BE738" i="10"/>
  <c r="T738" i="10"/>
  <c r="R738" i="10"/>
  <c r="P738" i="10"/>
  <c r="J738" i="10"/>
  <c r="BF738" i="10" s="1"/>
  <c r="BK734" i="10"/>
  <c r="BI734" i="10"/>
  <c r="BH734" i="10"/>
  <c r="BG734" i="10"/>
  <c r="BE734" i="10"/>
  <c r="T734" i="10"/>
  <c r="R734" i="10"/>
  <c r="P734" i="10"/>
  <c r="J734" i="10"/>
  <c r="BF734" i="10" s="1"/>
  <c r="BK731" i="10"/>
  <c r="BI731" i="10"/>
  <c r="BH731" i="10"/>
  <c r="BG731" i="10"/>
  <c r="BE731" i="10"/>
  <c r="T731" i="10"/>
  <c r="R731" i="10"/>
  <c r="P731" i="10"/>
  <c r="J731" i="10"/>
  <c r="BF731" i="10" s="1"/>
  <c r="BK726" i="10"/>
  <c r="BI726" i="10"/>
  <c r="BH726" i="10"/>
  <c r="BG726" i="10"/>
  <c r="BE726" i="10"/>
  <c r="T726" i="10"/>
  <c r="R726" i="10"/>
  <c r="P726" i="10"/>
  <c r="J726" i="10"/>
  <c r="BF726" i="10"/>
  <c r="BK724" i="10"/>
  <c r="BI724" i="10"/>
  <c r="BH724" i="10"/>
  <c r="BG724" i="10"/>
  <c r="BE724" i="10"/>
  <c r="T724" i="10"/>
  <c r="R724" i="10"/>
  <c r="P724" i="10"/>
  <c r="J724" i="10"/>
  <c r="BF724" i="10" s="1"/>
  <c r="BK722" i="10"/>
  <c r="BI722" i="10"/>
  <c r="BH722" i="10"/>
  <c r="BG722" i="10"/>
  <c r="BE722" i="10"/>
  <c r="T722" i="10"/>
  <c r="R722" i="10"/>
  <c r="P722" i="10"/>
  <c r="J722" i="10"/>
  <c r="BF722" i="10"/>
  <c r="BK718" i="10"/>
  <c r="BI718" i="10"/>
  <c r="BH718" i="10"/>
  <c r="BG718" i="10"/>
  <c r="BE718" i="10"/>
  <c r="T718" i="10"/>
  <c r="R718" i="10"/>
  <c r="P718" i="10"/>
  <c r="J718" i="10"/>
  <c r="BF718" i="10" s="1"/>
  <c r="BK717" i="10"/>
  <c r="BI717" i="10"/>
  <c r="BH717" i="10"/>
  <c r="BG717" i="10"/>
  <c r="BE717" i="10"/>
  <c r="T717" i="10"/>
  <c r="R717" i="10"/>
  <c r="P717" i="10"/>
  <c r="J717" i="10"/>
  <c r="BF717" i="10" s="1"/>
  <c r="BK715" i="10"/>
  <c r="BI715" i="10"/>
  <c r="BH715" i="10"/>
  <c r="BG715" i="10"/>
  <c r="BE715" i="10"/>
  <c r="T715" i="10"/>
  <c r="R715" i="10"/>
  <c r="P715" i="10"/>
  <c r="J715" i="10"/>
  <c r="BF715" i="10" s="1"/>
  <c r="BK708" i="10"/>
  <c r="BI708" i="10"/>
  <c r="BH708" i="10"/>
  <c r="BG708" i="10"/>
  <c r="BE708" i="10"/>
  <c r="T708" i="10"/>
  <c r="R708" i="10"/>
  <c r="P708" i="10"/>
  <c r="BF708" i="10"/>
  <c r="BK706" i="10"/>
  <c r="BI706" i="10"/>
  <c r="BH706" i="10"/>
  <c r="BG706" i="10"/>
  <c r="BE706" i="10"/>
  <c r="T706" i="10"/>
  <c r="R706" i="10"/>
  <c r="P706" i="10"/>
  <c r="J706" i="10"/>
  <c r="BF706" i="10" s="1"/>
  <c r="BK702" i="10"/>
  <c r="BI702" i="10"/>
  <c r="BH702" i="10"/>
  <c r="BG702" i="10"/>
  <c r="BE702" i="10"/>
  <c r="T702" i="10"/>
  <c r="R702" i="10"/>
  <c r="P702" i="10"/>
  <c r="J702" i="10"/>
  <c r="BF702" i="10"/>
  <c r="BK700" i="10"/>
  <c r="BI700" i="10"/>
  <c r="BH700" i="10"/>
  <c r="BG700" i="10"/>
  <c r="BE700" i="10"/>
  <c r="T700" i="10"/>
  <c r="R700" i="10"/>
  <c r="P700" i="10"/>
  <c r="J700" i="10"/>
  <c r="BF700" i="10" s="1"/>
  <c r="BK698" i="10"/>
  <c r="BI698" i="10"/>
  <c r="BH698" i="10"/>
  <c r="BG698" i="10"/>
  <c r="BE698" i="10"/>
  <c r="T698" i="10"/>
  <c r="R698" i="10"/>
  <c r="P698" i="10"/>
  <c r="J698" i="10"/>
  <c r="BF698" i="10" s="1"/>
  <c r="BK692" i="10"/>
  <c r="BI692" i="10"/>
  <c r="BH692" i="10"/>
  <c r="BG692" i="10"/>
  <c r="BE692" i="10"/>
  <c r="T692" i="10"/>
  <c r="R692" i="10"/>
  <c r="P692" i="10"/>
  <c r="J692" i="10"/>
  <c r="BF692" i="10" s="1"/>
  <c r="BK690" i="10"/>
  <c r="BI690" i="10"/>
  <c r="BH690" i="10"/>
  <c r="BG690" i="10"/>
  <c r="BE690" i="10"/>
  <c r="T690" i="10"/>
  <c r="R690" i="10"/>
  <c r="P690" i="10"/>
  <c r="J690" i="10"/>
  <c r="BF690" i="10" s="1"/>
  <c r="BK688" i="10"/>
  <c r="BI688" i="10"/>
  <c r="BH688" i="10"/>
  <c r="BG688" i="10"/>
  <c r="BE688" i="10"/>
  <c r="T688" i="10"/>
  <c r="R688" i="10"/>
  <c r="P688" i="10"/>
  <c r="J688" i="10"/>
  <c r="BF688" i="10" s="1"/>
  <c r="BK686" i="10"/>
  <c r="BI686" i="10"/>
  <c r="BH686" i="10"/>
  <c r="BG686" i="10"/>
  <c r="BE686" i="10"/>
  <c r="T686" i="10"/>
  <c r="R686" i="10"/>
  <c r="P686" i="10"/>
  <c r="J686" i="10"/>
  <c r="BF686" i="10"/>
  <c r="BK684" i="10"/>
  <c r="BI684" i="10"/>
  <c r="BH684" i="10"/>
  <c r="BG684" i="10"/>
  <c r="BE684" i="10"/>
  <c r="T684" i="10"/>
  <c r="R684" i="10"/>
  <c r="P684" i="10"/>
  <c r="J684" i="10"/>
  <c r="BF684" i="10" s="1"/>
  <c r="BK680" i="10"/>
  <c r="BI680" i="10"/>
  <c r="BH680" i="10"/>
  <c r="BG680" i="10"/>
  <c r="BE680" i="10"/>
  <c r="T680" i="10"/>
  <c r="R680" i="10"/>
  <c r="P680" i="10"/>
  <c r="J680" i="10"/>
  <c r="BF680" i="10" s="1"/>
  <c r="BK678" i="10"/>
  <c r="BI678" i="10"/>
  <c r="BH678" i="10"/>
  <c r="BG678" i="10"/>
  <c r="BE678" i="10"/>
  <c r="T678" i="10"/>
  <c r="R678" i="10"/>
  <c r="P678" i="10"/>
  <c r="J678" i="10"/>
  <c r="BF678" i="10" s="1"/>
  <c r="BK676" i="10"/>
  <c r="BI676" i="10"/>
  <c r="BH676" i="10"/>
  <c r="BG676" i="10"/>
  <c r="BE676" i="10"/>
  <c r="T676" i="10"/>
  <c r="R676" i="10"/>
  <c r="P676" i="10"/>
  <c r="J676" i="10"/>
  <c r="BF676" i="10" s="1"/>
  <c r="BK674" i="10"/>
  <c r="BI674" i="10"/>
  <c r="BH674" i="10"/>
  <c r="BG674" i="10"/>
  <c r="BE674" i="10"/>
  <c r="T674" i="10"/>
  <c r="R674" i="10"/>
  <c r="P674" i="10"/>
  <c r="J674" i="10"/>
  <c r="BF674" i="10" s="1"/>
  <c r="BK670" i="10"/>
  <c r="BI670" i="10"/>
  <c r="BH670" i="10"/>
  <c r="BG670" i="10"/>
  <c r="BE670" i="10"/>
  <c r="T670" i="10"/>
  <c r="R670" i="10"/>
  <c r="P670" i="10"/>
  <c r="J670" i="10"/>
  <c r="BF670" i="10" s="1"/>
  <c r="BK665" i="10"/>
  <c r="BI665" i="10"/>
  <c r="BH665" i="10"/>
  <c r="BG665" i="10"/>
  <c r="BE665" i="10"/>
  <c r="T665" i="10"/>
  <c r="R665" i="10"/>
  <c r="P665" i="10"/>
  <c r="J665" i="10"/>
  <c r="BF665" i="10" s="1"/>
  <c r="BK661" i="10"/>
  <c r="BI661" i="10"/>
  <c r="BH661" i="10"/>
  <c r="BG661" i="10"/>
  <c r="BE661" i="10"/>
  <c r="T661" i="10"/>
  <c r="R661" i="10"/>
  <c r="P661" i="10"/>
  <c r="J661" i="10"/>
  <c r="BF661" i="10" s="1"/>
  <c r="BK655" i="10"/>
  <c r="BI655" i="10"/>
  <c r="BH655" i="10"/>
  <c r="BG655" i="10"/>
  <c r="BE655" i="10"/>
  <c r="T655" i="10"/>
  <c r="R655" i="10"/>
  <c r="P655" i="10"/>
  <c r="J655" i="10"/>
  <c r="BF655" i="10" s="1"/>
  <c r="BK653" i="10"/>
  <c r="BI653" i="10"/>
  <c r="BH653" i="10"/>
  <c r="BG653" i="10"/>
  <c r="BE653" i="10"/>
  <c r="T653" i="10"/>
  <c r="R653" i="10"/>
  <c r="P653" i="10"/>
  <c r="J653" i="10"/>
  <c r="BF653" i="10" s="1"/>
  <c r="BK643" i="10"/>
  <c r="BI643" i="10"/>
  <c r="BH643" i="10"/>
  <c r="BG643" i="10"/>
  <c r="BE643" i="10"/>
  <c r="T643" i="10"/>
  <c r="R643" i="10"/>
  <c r="P643" i="10"/>
  <c r="J643" i="10"/>
  <c r="BF643" i="10" s="1"/>
  <c r="BK633" i="10"/>
  <c r="BI633" i="10"/>
  <c r="BH633" i="10"/>
  <c r="BG633" i="10"/>
  <c r="BE633" i="10"/>
  <c r="T633" i="10"/>
  <c r="R633" i="10"/>
  <c r="P633" i="10"/>
  <c r="J633" i="10"/>
  <c r="BF633" i="10" s="1"/>
  <c r="BK629" i="10"/>
  <c r="BI629" i="10"/>
  <c r="BH629" i="10"/>
  <c r="BG629" i="10"/>
  <c r="BE629" i="10"/>
  <c r="T629" i="10"/>
  <c r="R629" i="10"/>
  <c r="P629" i="10"/>
  <c r="J629" i="10"/>
  <c r="BF629" i="10" s="1"/>
  <c r="BK627" i="10"/>
  <c r="BI627" i="10"/>
  <c r="BH627" i="10"/>
  <c r="BG627" i="10"/>
  <c r="BE627" i="10"/>
  <c r="T627" i="10"/>
  <c r="R627" i="10"/>
  <c r="P627" i="10"/>
  <c r="J627" i="10"/>
  <c r="BF627" i="10" s="1"/>
  <c r="BK623" i="10"/>
  <c r="BI623" i="10"/>
  <c r="BH623" i="10"/>
  <c r="BG623" i="10"/>
  <c r="BE623" i="10"/>
  <c r="T623" i="10"/>
  <c r="R623" i="10"/>
  <c r="P623" i="10"/>
  <c r="J623" i="10"/>
  <c r="BF623" i="10" s="1"/>
  <c r="BK615" i="10"/>
  <c r="BI615" i="10"/>
  <c r="BH615" i="10"/>
  <c r="BG615" i="10"/>
  <c r="BE615" i="10"/>
  <c r="T615" i="10"/>
  <c r="R615" i="10"/>
  <c r="P615" i="10"/>
  <c r="J615" i="10"/>
  <c r="BF615" i="10" s="1"/>
  <c r="BK613" i="10"/>
  <c r="BI613" i="10"/>
  <c r="BH613" i="10"/>
  <c r="BG613" i="10"/>
  <c r="BE613" i="10"/>
  <c r="T613" i="10"/>
  <c r="R613" i="10"/>
  <c r="P613" i="10"/>
  <c r="J613" i="10"/>
  <c r="BF613" i="10" s="1"/>
  <c r="BK605" i="10"/>
  <c r="BI605" i="10"/>
  <c r="BH605" i="10"/>
  <c r="BG605" i="10"/>
  <c r="BE605" i="10"/>
  <c r="T605" i="10"/>
  <c r="R605" i="10"/>
  <c r="P605" i="10"/>
  <c r="J605" i="10"/>
  <c r="BF605" i="10" s="1"/>
  <c r="BK596" i="10"/>
  <c r="BI596" i="10"/>
  <c r="BH596" i="10"/>
  <c r="BG596" i="10"/>
  <c r="BE596" i="10"/>
  <c r="T596" i="10"/>
  <c r="R596" i="10"/>
  <c r="P596" i="10"/>
  <c r="J596" i="10"/>
  <c r="BF596" i="10" s="1"/>
  <c r="BK594" i="10"/>
  <c r="BI594" i="10"/>
  <c r="BH594" i="10"/>
  <c r="BG594" i="10"/>
  <c r="BE594" i="10"/>
  <c r="T594" i="10"/>
  <c r="R594" i="10"/>
  <c r="P594" i="10"/>
  <c r="J594" i="10"/>
  <c r="BF594" i="10" s="1"/>
  <c r="BK592" i="10"/>
  <c r="BI592" i="10"/>
  <c r="BH592" i="10"/>
  <c r="BG592" i="10"/>
  <c r="BE592" i="10"/>
  <c r="T592" i="10"/>
  <c r="R592" i="10"/>
  <c r="P592" i="10"/>
  <c r="J592" i="10"/>
  <c r="BF592" i="10" s="1"/>
  <c r="BK587" i="10"/>
  <c r="BI587" i="10"/>
  <c r="BH587" i="10"/>
  <c r="BG587" i="10"/>
  <c r="BE587" i="10"/>
  <c r="T587" i="10"/>
  <c r="R587" i="10"/>
  <c r="P587" i="10"/>
  <c r="J587" i="10"/>
  <c r="BF587" i="10" s="1"/>
  <c r="BK581" i="10"/>
  <c r="BI581" i="10"/>
  <c r="BH581" i="10"/>
  <c r="BG581" i="10"/>
  <c r="BE581" i="10"/>
  <c r="T581" i="10"/>
  <c r="R581" i="10"/>
  <c r="P581" i="10"/>
  <c r="J581" i="10"/>
  <c r="BF581" i="10" s="1"/>
  <c r="BK579" i="10"/>
  <c r="BI579" i="10"/>
  <c r="BH579" i="10"/>
  <c r="BG579" i="10"/>
  <c r="BE579" i="10"/>
  <c r="T579" i="10"/>
  <c r="R579" i="10"/>
  <c r="P579" i="10"/>
  <c r="J579" i="10"/>
  <c r="BF579" i="10" s="1"/>
  <c r="BK572" i="10"/>
  <c r="BI572" i="10"/>
  <c r="BH572" i="10"/>
  <c r="BG572" i="10"/>
  <c r="BE572" i="10"/>
  <c r="T572" i="10"/>
  <c r="R572" i="10"/>
  <c r="P572" i="10"/>
  <c r="J572" i="10"/>
  <c r="BF572" i="10" s="1"/>
  <c r="BK564" i="10"/>
  <c r="BI564" i="10"/>
  <c r="BH564" i="10"/>
  <c r="BG564" i="10"/>
  <c r="BE564" i="10"/>
  <c r="T564" i="10"/>
  <c r="R564" i="10"/>
  <c r="P564" i="10"/>
  <c r="J564" i="10"/>
  <c r="BF564" i="10" s="1"/>
  <c r="BK560" i="10"/>
  <c r="BI560" i="10"/>
  <c r="BH560" i="10"/>
  <c r="BG560" i="10"/>
  <c r="BE560" i="10"/>
  <c r="T560" i="10"/>
  <c r="R560" i="10"/>
  <c r="P560" i="10"/>
  <c r="J560" i="10"/>
  <c r="BF560" i="10" s="1"/>
  <c r="BK558" i="10"/>
  <c r="BI558" i="10"/>
  <c r="BH558" i="10"/>
  <c r="BG558" i="10"/>
  <c r="BE558" i="10"/>
  <c r="T558" i="10"/>
  <c r="R558" i="10"/>
  <c r="P558" i="10"/>
  <c r="J558" i="10"/>
  <c r="BF558" i="10" s="1"/>
  <c r="BK552" i="10"/>
  <c r="BI552" i="10"/>
  <c r="BH552" i="10"/>
  <c r="BG552" i="10"/>
  <c r="BE552" i="10"/>
  <c r="T552" i="10"/>
  <c r="R552" i="10"/>
  <c r="P552" i="10"/>
  <c r="J552" i="10"/>
  <c r="BF552" i="10" s="1"/>
  <c r="BK547" i="10"/>
  <c r="BI547" i="10"/>
  <c r="BH547" i="10"/>
  <c r="BG547" i="10"/>
  <c r="BE547" i="10"/>
  <c r="T547" i="10"/>
  <c r="R547" i="10"/>
  <c r="P547" i="10"/>
  <c r="J547" i="10"/>
  <c r="BF547" i="10" s="1"/>
  <c r="BK544" i="10"/>
  <c r="BI544" i="10"/>
  <c r="BH544" i="10"/>
  <c r="BG544" i="10"/>
  <c r="BE544" i="10"/>
  <c r="T544" i="10"/>
  <c r="R544" i="10"/>
  <c r="P544" i="10"/>
  <c r="J544" i="10"/>
  <c r="BF544" i="10" s="1"/>
  <c r="BK542" i="10"/>
  <c r="BI542" i="10"/>
  <c r="BH542" i="10"/>
  <c r="BG542" i="10"/>
  <c r="BE542" i="10"/>
  <c r="T542" i="10"/>
  <c r="R542" i="10"/>
  <c r="P542" i="10"/>
  <c r="J542" i="10"/>
  <c r="BF542" i="10" s="1"/>
  <c r="BK540" i="10"/>
  <c r="BI540" i="10"/>
  <c r="BH540" i="10"/>
  <c r="BG540" i="10"/>
  <c r="BE540" i="10"/>
  <c r="T540" i="10"/>
  <c r="R540" i="10"/>
  <c r="P540" i="10"/>
  <c r="J540" i="10"/>
  <c r="BF540" i="10" s="1"/>
  <c r="BK538" i="10"/>
  <c r="BI538" i="10"/>
  <c r="BH538" i="10"/>
  <c r="BG538" i="10"/>
  <c r="BE538" i="10"/>
  <c r="T538" i="10"/>
  <c r="R538" i="10"/>
  <c r="P538" i="10"/>
  <c r="J538" i="10"/>
  <c r="BF538" i="10" s="1"/>
  <c r="BK536" i="10"/>
  <c r="BI536" i="10"/>
  <c r="BH536" i="10"/>
  <c r="BG536" i="10"/>
  <c r="BE536" i="10"/>
  <c r="T536" i="10"/>
  <c r="R536" i="10"/>
  <c r="P536" i="10"/>
  <c r="J536" i="10"/>
  <c r="BF536" i="10" s="1"/>
  <c r="BK534" i="10"/>
  <c r="BI534" i="10"/>
  <c r="BH534" i="10"/>
  <c r="BG534" i="10"/>
  <c r="BE534" i="10"/>
  <c r="T534" i="10"/>
  <c r="R534" i="10"/>
  <c r="P534" i="10"/>
  <c r="J534" i="10"/>
  <c r="BF534" i="10" s="1"/>
  <c r="BK530" i="10"/>
  <c r="BI530" i="10"/>
  <c r="BH530" i="10"/>
  <c r="BG530" i="10"/>
  <c r="BE530" i="10"/>
  <c r="T530" i="10"/>
  <c r="R530" i="10"/>
  <c r="P530" i="10"/>
  <c r="J530" i="10"/>
  <c r="BF530" i="10" s="1"/>
  <c r="BK517" i="10"/>
  <c r="BI517" i="10"/>
  <c r="BH517" i="10"/>
  <c r="BG517" i="10"/>
  <c r="BE517" i="10"/>
  <c r="T517" i="10"/>
  <c r="R517" i="10"/>
  <c r="P517" i="10"/>
  <c r="J517" i="10"/>
  <c r="BF517" i="10" s="1"/>
  <c r="BK513" i="10"/>
  <c r="BI513" i="10"/>
  <c r="BH513" i="10"/>
  <c r="BG513" i="10"/>
  <c r="BE513" i="10"/>
  <c r="T513" i="10"/>
  <c r="R513" i="10"/>
  <c r="P513" i="10"/>
  <c r="J513" i="10"/>
  <c r="BF513" i="10" s="1"/>
  <c r="BK510" i="10"/>
  <c r="BI510" i="10"/>
  <c r="BH510" i="10"/>
  <c r="BG510" i="10"/>
  <c r="BE510" i="10"/>
  <c r="T510" i="10"/>
  <c r="R510" i="10"/>
  <c r="P510" i="10"/>
  <c r="J510" i="10"/>
  <c r="BF510" i="10" s="1"/>
  <c r="BK506" i="10"/>
  <c r="BI506" i="10"/>
  <c r="BH506" i="10"/>
  <c r="BG506" i="10"/>
  <c r="BE506" i="10"/>
  <c r="T506" i="10"/>
  <c r="R506" i="10"/>
  <c r="P506" i="10"/>
  <c r="J506" i="10"/>
  <c r="BF506" i="10" s="1"/>
  <c r="BK504" i="10"/>
  <c r="BI504" i="10"/>
  <c r="BH504" i="10"/>
  <c r="BG504" i="10"/>
  <c r="BE504" i="10"/>
  <c r="T504" i="10"/>
  <c r="R504" i="10"/>
  <c r="P504" i="10"/>
  <c r="J504" i="10"/>
  <c r="BF504" i="10" s="1"/>
  <c r="BK502" i="10"/>
  <c r="BI502" i="10"/>
  <c r="BH502" i="10"/>
  <c r="BG502" i="10"/>
  <c r="BE502" i="10"/>
  <c r="T502" i="10"/>
  <c r="R502" i="10"/>
  <c r="P502" i="10"/>
  <c r="J502" i="10"/>
  <c r="BF502" i="10" s="1"/>
  <c r="BK500" i="10"/>
  <c r="BI500" i="10"/>
  <c r="BH500" i="10"/>
  <c r="BG500" i="10"/>
  <c r="BE500" i="10"/>
  <c r="T500" i="10"/>
  <c r="R500" i="10"/>
  <c r="P500" i="10"/>
  <c r="J500" i="10"/>
  <c r="BF500" i="10" s="1"/>
  <c r="BK495" i="10"/>
  <c r="BI495" i="10"/>
  <c r="BH495" i="10"/>
  <c r="BG495" i="10"/>
  <c r="BE495" i="10"/>
  <c r="T495" i="10"/>
  <c r="R495" i="10"/>
  <c r="P495" i="10"/>
  <c r="J495" i="10"/>
  <c r="BF495" i="10" s="1"/>
  <c r="BK490" i="10"/>
  <c r="BI490" i="10"/>
  <c r="BH490" i="10"/>
  <c r="BG490" i="10"/>
  <c r="BE490" i="10"/>
  <c r="T490" i="10"/>
  <c r="R490" i="10"/>
  <c r="P490" i="10"/>
  <c r="J490" i="10"/>
  <c r="BF490" i="10" s="1"/>
  <c r="BK487" i="10"/>
  <c r="BI487" i="10"/>
  <c r="BH487" i="10"/>
  <c r="BG487" i="10"/>
  <c r="BE487" i="10"/>
  <c r="T487" i="10"/>
  <c r="R487" i="10"/>
  <c r="P487" i="10"/>
  <c r="J487" i="10"/>
  <c r="BF487" i="10" s="1"/>
  <c r="BK475" i="10"/>
  <c r="BK474" i="10" s="1"/>
  <c r="BI475" i="10"/>
  <c r="BH475" i="10"/>
  <c r="BG475" i="10"/>
  <c r="BE475" i="10"/>
  <c r="T475" i="10"/>
  <c r="T474" i="10" s="1"/>
  <c r="R475" i="10"/>
  <c r="P475" i="10"/>
  <c r="J475" i="10"/>
  <c r="BK473" i="10"/>
  <c r="BI473" i="10"/>
  <c r="BH473" i="10"/>
  <c r="BG473" i="10"/>
  <c r="BE473" i="10"/>
  <c r="T473" i="10"/>
  <c r="R473" i="10"/>
  <c r="P473" i="10"/>
  <c r="J473" i="10"/>
  <c r="BF473" i="10" s="1"/>
  <c r="BK471" i="10"/>
  <c r="BK470" i="10" s="1"/>
  <c r="BI471" i="10"/>
  <c r="BH471" i="10"/>
  <c r="BG471" i="10"/>
  <c r="BE471" i="10"/>
  <c r="T471" i="10"/>
  <c r="T470" i="10" s="1"/>
  <c r="R471" i="10"/>
  <c r="P471" i="10"/>
  <c r="J471" i="10"/>
  <c r="BK464" i="10"/>
  <c r="BI464" i="10"/>
  <c r="BH464" i="10"/>
  <c r="BG464" i="10"/>
  <c r="BE464" i="10"/>
  <c r="T464" i="10"/>
  <c r="R464" i="10"/>
  <c r="P464" i="10"/>
  <c r="J464" i="10"/>
  <c r="BF464" i="10" s="1"/>
  <c r="BK462" i="10"/>
  <c r="BI462" i="10"/>
  <c r="BH462" i="10"/>
  <c r="BG462" i="10"/>
  <c r="BE462" i="10"/>
  <c r="T462" i="10"/>
  <c r="R462" i="10"/>
  <c r="P462" i="10"/>
  <c r="J462" i="10"/>
  <c r="BF462" i="10" s="1"/>
  <c r="BK460" i="10"/>
  <c r="BI460" i="10"/>
  <c r="BH460" i="10"/>
  <c r="BG460" i="10"/>
  <c r="BE460" i="10"/>
  <c r="T460" i="10"/>
  <c r="R460" i="10"/>
  <c r="P460" i="10"/>
  <c r="J460" i="10"/>
  <c r="BF460" i="10" s="1"/>
  <c r="BK458" i="10"/>
  <c r="BI458" i="10"/>
  <c r="BH458" i="10"/>
  <c r="BG458" i="10"/>
  <c r="BE458" i="10"/>
  <c r="T458" i="10"/>
  <c r="R458" i="10"/>
  <c r="P458" i="10"/>
  <c r="J458" i="10"/>
  <c r="BF458" i="10" s="1"/>
  <c r="BK456" i="10"/>
  <c r="BI456" i="10"/>
  <c r="BH456" i="10"/>
  <c r="BG456" i="10"/>
  <c r="BE456" i="10"/>
  <c r="T456" i="10"/>
  <c r="R456" i="10"/>
  <c r="P456" i="10"/>
  <c r="J456" i="10"/>
  <c r="BF456" i="10" s="1"/>
  <c r="BK454" i="10"/>
  <c r="BI454" i="10"/>
  <c r="BH454" i="10"/>
  <c r="BG454" i="10"/>
  <c r="BE454" i="10"/>
  <c r="T454" i="10"/>
  <c r="R454" i="10"/>
  <c r="P454" i="10"/>
  <c r="J454" i="10"/>
  <c r="BF454" i="10" s="1"/>
  <c r="BK452" i="10"/>
  <c r="BI452" i="10"/>
  <c r="BH452" i="10"/>
  <c r="BG452" i="10"/>
  <c r="BE452" i="10"/>
  <c r="T452" i="10"/>
  <c r="R452" i="10"/>
  <c r="P452" i="10"/>
  <c r="J452" i="10"/>
  <c r="BF452" i="10" s="1"/>
  <c r="BK450" i="10"/>
  <c r="BI450" i="10"/>
  <c r="BH450" i="10"/>
  <c r="BG450" i="10"/>
  <c r="BE450" i="10"/>
  <c r="T450" i="10"/>
  <c r="R450" i="10"/>
  <c r="P450" i="10"/>
  <c r="J450" i="10"/>
  <c r="BF450" i="10" s="1"/>
  <c r="BK437" i="10"/>
  <c r="BI437" i="10"/>
  <c r="BH437" i="10"/>
  <c r="BG437" i="10"/>
  <c r="BE437" i="10"/>
  <c r="T437" i="10"/>
  <c r="R437" i="10"/>
  <c r="P437" i="10"/>
  <c r="J437" i="10"/>
  <c r="BF437" i="10" s="1"/>
  <c r="BK435" i="10"/>
  <c r="BI435" i="10"/>
  <c r="BH435" i="10"/>
  <c r="BG435" i="10"/>
  <c r="BE435" i="10"/>
  <c r="T435" i="10"/>
  <c r="R435" i="10"/>
  <c r="P435" i="10"/>
  <c r="J435" i="10"/>
  <c r="BF435" i="10" s="1"/>
  <c r="BK433" i="10"/>
  <c r="BI433" i="10"/>
  <c r="BH433" i="10"/>
  <c r="BG433" i="10"/>
  <c r="BE433" i="10"/>
  <c r="T433" i="10"/>
  <c r="R433" i="10"/>
  <c r="P433" i="10"/>
  <c r="J433" i="10"/>
  <c r="BF433" i="10" s="1"/>
  <c r="BK431" i="10"/>
  <c r="BI431" i="10"/>
  <c r="BH431" i="10"/>
  <c r="BG431" i="10"/>
  <c r="BE431" i="10"/>
  <c r="T431" i="10"/>
  <c r="R431" i="10"/>
  <c r="P431" i="10"/>
  <c r="J431" i="10"/>
  <c r="BF431" i="10" s="1"/>
  <c r="BK429" i="10"/>
  <c r="BI429" i="10"/>
  <c r="BH429" i="10"/>
  <c r="BG429" i="10"/>
  <c r="BE429" i="10"/>
  <c r="T429" i="10"/>
  <c r="R429" i="10"/>
  <c r="P429" i="10"/>
  <c r="J429" i="10"/>
  <c r="BF429" i="10" s="1"/>
  <c r="BK422" i="10"/>
  <c r="BI422" i="10"/>
  <c r="BH422" i="10"/>
  <c r="BG422" i="10"/>
  <c r="BE422" i="10"/>
  <c r="T422" i="10"/>
  <c r="R422" i="10"/>
  <c r="P422" i="10"/>
  <c r="J422" i="10"/>
  <c r="BF422" i="10" s="1"/>
  <c r="BK420" i="10"/>
  <c r="BI420" i="10"/>
  <c r="BH420" i="10"/>
  <c r="BG420" i="10"/>
  <c r="BE420" i="10"/>
  <c r="T420" i="10"/>
  <c r="R420" i="10"/>
  <c r="P420" i="10"/>
  <c r="J420" i="10"/>
  <c r="BF420" i="10" s="1"/>
  <c r="BK418" i="10"/>
  <c r="BI418" i="10"/>
  <c r="BH418" i="10"/>
  <c r="BG418" i="10"/>
  <c r="BE418" i="10"/>
  <c r="T418" i="10"/>
  <c r="R418" i="10"/>
  <c r="P418" i="10"/>
  <c r="J418" i="10"/>
  <c r="BF418" i="10" s="1"/>
  <c r="BK416" i="10"/>
  <c r="BI416" i="10"/>
  <c r="BH416" i="10"/>
  <c r="BG416" i="10"/>
  <c r="BE416" i="10"/>
  <c r="T416" i="10"/>
  <c r="R416" i="10"/>
  <c r="P416" i="10"/>
  <c r="J416" i="10"/>
  <c r="BF416" i="10" s="1"/>
  <c r="BK412" i="10"/>
  <c r="BI412" i="10"/>
  <c r="BH412" i="10"/>
  <c r="BG412" i="10"/>
  <c r="BE412" i="10"/>
  <c r="T412" i="10"/>
  <c r="R412" i="10"/>
  <c r="P412" i="10"/>
  <c r="J412" i="10"/>
  <c r="BF412" i="10" s="1"/>
  <c r="BK410" i="10"/>
  <c r="BI410" i="10"/>
  <c r="BH410" i="10"/>
  <c r="BG410" i="10"/>
  <c r="BE410" i="10"/>
  <c r="T410" i="10"/>
  <c r="R410" i="10"/>
  <c r="P410" i="10"/>
  <c r="J410" i="10"/>
  <c r="BF410" i="10" s="1"/>
  <c r="BK406" i="10"/>
  <c r="BI406" i="10"/>
  <c r="BH406" i="10"/>
  <c r="BG406" i="10"/>
  <c r="BF406" i="10"/>
  <c r="BE406" i="10"/>
  <c r="T406" i="10"/>
  <c r="R406" i="10"/>
  <c r="P406" i="10"/>
  <c r="J406" i="10"/>
  <c r="BK405" i="10"/>
  <c r="BI405" i="10"/>
  <c r="BH405" i="10"/>
  <c r="BG405" i="10"/>
  <c r="BE405" i="10"/>
  <c r="T405" i="10"/>
  <c r="R405" i="10"/>
  <c r="P405" i="10"/>
  <c r="J405" i="10"/>
  <c r="BF405" i="10" s="1"/>
  <c r="BK399" i="10"/>
  <c r="BI399" i="10"/>
  <c r="BH399" i="10"/>
  <c r="BG399" i="10"/>
  <c r="BE399" i="10"/>
  <c r="T399" i="10"/>
  <c r="R399" i="10"/>
  <c r="P399" i="10"/>
  <c r="J399" i="10"/>
  <c r="BF399" i="10" s="1"/>
  <c r="BK395" i="10"/>
  <c r="BI395" i="10"/>
  <c r="BH395" i="10"/>
  <c r="BG395" i="10"/>
  <c r="BE395" i="10"/>
  <c r="T395" i="10"/>
  <c r="R395" i="10"/>
  <c r="P395" i="10"/>
  <c r="J395" i="10"/>
  <c r="BF395" i="10" s="1"/>
  <c r="BK393" i="10"/>
  <c r="BI393" i="10"/>
  <c r="BH393" i="10"/>
  <c r="BG393" i="10"/>
  <c r="BE393" i="10"/>
  <c r="T393" i="10"/>
  <c r="R393" i="10"/>
  <c r="P393" i="10"/>
  <c r="J393" i="10"/>
  <c r="BF393" i="10" s="1"/>
  <c r="BK389" i="10"/>
  <c r="BI389" i="10"/>
  <c r="BH389" i="10"/>
  <c r="BG389" i="10"/>
  <c r="BE389" i="10"/>
  <c r="T389" i="10"/>
  <c r="R389" i="10"/>
  <c r="P389" i="10"/>
  <c r="J389" i="10"/>
  <c r="BF389" i="10" s="1"/>
  <c r="BK387" i="10"/>
  <c r="BI387" i="10"/>
  <c r="BH387" i="10"/>
  <c r="BG387" i="10"/>
  <c r="BE387" i="10"/>
  <c r="T387" i="10"/>
  <c r="R387" i="10"/>
  <c r="P387" i="10"/>
  <c r="J387" i="10"/>
  <c r="BF387" i="10" s="1"/>
  <c r="BK383" i="10"/>
  <c r="BI383" i="10"/>
  <c r="BH383" i="10"/>
  <c r="BG383" i="10"/>
  <c r="BF383" i="10"/>
  <c r="BE383" i="10"/>
  <c r="T383" i="10"/>
  <c r="R383" i="10"/>
  <c r="P383" i="10"/>
  <c r="J383" i="10"/>
  <c r="BK379" i="10"/>
  <c r="BI379" i="10"/>
  <c r="BH379" i="10"/>
  <c r="BG379" i="10"/>
  <c r="BE379" i="10"/>
  <c r="T379" i="10"/>
  <c r="R379" i="10"/>
  <c r="P379" i="10"/>
  <c r="J379" i="10"/>
  <c r="BF379" i="10" s="1"/>
  <c r="BK374" i="10"/>
  <c r="BI374" i="10"/>
  <c r="BH374" i="10"/>
  <c r="BG374" i="10"/>
  <c r="BE374" i="10"/>
  <c r="T374" i="10"/>
  <c r="R374" i="10"/>
  <c r="P374" i="10"/>
  <c r="J374" i="10"/>
  <c r="BF374" i="10" s="1"/>
  <c r="BK370" i="10"/>
  <c r="BI370" i="10"/>
  <c r="BH370" i="10"/>
  <c r="BG370" i="10"/>
  <c r="BE370" i="10"/>
  <c r="T370" i="10"/>
  <c r="R370" i="10"/>
  <c r="P370" i="10"/>
  <c r="J370" i="10"/>
  <c r="BF370" i="10" s="1"/>
  <c r="BK367" i="10"/>
  <c r="BI367" i="10"/>
  <c r="BH367" i="10"/>
  <c r="BG367" i="10"/>
  <c r="BE367" i="10"/>
  <c r="T367" i="10"/>
  <c r="R367" i="10"/>
  <c r="P367" i="10"/>
  <c r="J367" i="10"/>
  <c r="BF367" i="10" s="1"/>
  <c r="BK349" i="10"/>
  <c r="BI349" i="10"/>
  <c r="BH349" i="10"/>
  <c r="BG349" i="10"/>
  <c r="BE349" i="10"/>
  <c r="T349" i="10"/>
  <c r="R349" i="10"/>
  <c r="P349" i="10"/>
  <c r="J349" i="10"/>
  <c r="BF349" i="10" s="1"/>
  <c r="BK347" i="10"/>
  <c r="BI347" i="10"/>
  <c r="BH347" i="10"/>
  <c r="BG347" i="10"/>
  <c r="BE347" i="10"/>
  <c r="T347" i="10"/>
  <c r="R347" i="10"/>
  <c r="P347" i="10"/>
  <c r="J347" i="10"/>
  <c r="BF347" i="10" s="1"/>
  <c r="BK340" i="10"/>
  <c r="BI340" i="10"/>
  <c r="BH340" i="10"/>
  <c r="BG340" i="10"/>
  <c r="BE340" i="10"/>
  <c r="T340" i="10"/>
  <c r="R340" i="10"/>
  <c r="P340" i="10"/>
  <c r="J340" i="10"/>
  <c r="BF340" i="10" s="1"/>
  <c r="BK338" i="10"/>
  <c r="BI338" i="10"/>
  <c r="BH338" i="10"/>
  <c r="BG338" i="10"/>
  <c r="BE338" i="10"/>
  <c r="T338" i="10"/>
  <c r="R338" i="10"/>
  <c r="P338" i="10"/>
  <c r="J338" i="10"/>
  <c r="BF338" i="10" s="1"/>
  <c r="BK332" i="10"/>
  <c r="BI332" i="10"/>
  <c r="BH332" i="10"/>
  <c r="BG332" i="10"/>
  <c r="BE332" i="10"/>
  <c r="T332" i="10"/>
  <c r="R332" i="10"/>
  <c r="P332" i="10"/>
  <c r="J332" i="10"/>
  <c r="BF332" i="10" s="1"/>
  <c r="BK324" i="10"/>
  <c r="BI324" i="10"/>
  <c r="BH324" i="10"/>
  <c r="BG324" i="10"/>
  <c r="BE324" i="10"/>
  <c r="T324" i="10"/>
  <c r="R324" i="10"/>
  <c r="P324" i="10"/>
  <c r="J324" i="10"/>
  <c r="BF324" i="10" s="1"/>
  <c r="BK316" i="10"/>
  <c r="BI316" i="10"/>
  <c r="BH316" i="10"/>
  <c r="BG316" i="10"/>
  <c r="BE316" i="10"/>
  <c r="T316" i="10"/>
  <c r="R316" i="10"/>
  <c r="P316" i="10"/>
  <c r="J316" i="10"/>
  <c r="BF316" i="10" s="1"/>
  <c r="BK314" i="10"/>
  <c r="BI314" i="10"/>
  <c r="BH314" i="10"/>
  <c r="BG314" i="10"/>
  <c r="BE314" i="10"/>
  <c r="T314" i="10"/>
  <c r="R314" i="10"/>
  <c r="P314" i="10"/>
  <c r="J314" i="10"/>
  <c r="BF314" i="10" s="1"/>
  <c r="BK312" i="10"/>
  <c r="BI312" i="10"/>
  <c r="BH312" i="10"/>
  <c r="BG312" i="10"/>
  <c r="BE312" i="10"/>
  <c r="T312" i="10"/>
  <c r="R312" i="10"/>
  <c r="P312" i="10"/>
  <c r="J312" i="10"/>
  <c r="BF312" i="10" s="1"/>
  <c r="BK310" i="10"/>
  <c r="BI310" i="10"/>
  <c r="BH310" i="10"/>
  <c r="BG310" i="10"/>
  <c r="BE310" i="10"/>
  <c r="T310" i="10"/>
  <c r="R310" i="10"/>
  <c r="P310" i="10"/>
  <c r="J310" i="10"/>
  <c r="BF310" i="10" s="1"/>
  <c r="BK298" i="10"/>
  <c r="BI298" i="10"/>
  <c r="BH298" i="10"/>
  <c r="BG298" i="10"/>
  <c r="BE298" i="10"/>
  <c r="T298" i="10"/>
  <c r="R298" i="10"/>
  <c r="P298" i="10"/>
  <c r="J298" i="10"/>
  <c r="BF298" i="10" s="1"/>
  <c r="BK296" i="10"/>
  <c r="BI296" i="10"/>
  <c r="BH296" i="10"/>
  <c r="BG296" i="10"/>
  <c r="BE296" i="10"/>
  <c r="T296" i="10"/>
  <c r="R296" i="10"/>
  <c r="P296" i="10"/>
  <c r="J296" i="10"/>
  <c r="BF296" i="10" s="1"/>
  <c r="BK290" i="10"/>
  <c r="BI290" i="10"/>
  <c r="BH290" i="10"/>
  <c r="BG290" i="10"/>
  <c r="BE290" i="10"/>
  <c r="T290" i="10"/>
  <c r="R290" i="10"/>
  <c r="P290" i="10"/>
  <c r="J290" i="10"/>
  <c r="BF290" i="10" s="1"/>
  <c r="BK284" i="10"/>
  <c r="BI284" i="10"/>
  <c r="BH284" i="10"/>
  <c r="BG284" i="10"/>
  <c r="BE284" i="10"/>
  <c r="T284" i="10"/>
  <c r="R284" i="10"/>
  <c r="P284" i="10"/>
  <c r="J284" i="10"/>
  <c r="BF284" i="10" s="1"/>
  <c r="BK278" i="10"/>
  <c r="BI278" i="10"/>
  <c r="BH278" i="10"/>
  <c r="BG278" i="10"/>
  <c r="BE278" i="10"/>
  <c r="T278" i="10"/>
  <c r="R278" i="10"/>
  <c r="P278" i="10"/>
  <c r="J278" i="10"/>
  <c r="BF278" i="10" s="1"/>
  <c r="BK271" i="10"/>
  <c r="BK270" i="10" s="1"/>
  <c r="BI271" i="10"/>
  <c r="BH271" i="10"/>
  <c r="BG271" i="10"/>
  <c r="BE271" i="10"/>
  <c r="T271" i="10"/>
  <c r="R271" i="10"/>
  <c r="P271" i="10"/>
  <c r="J271" i="10"/>
  <c r="BK267" i="10"/>
  <c r="BI267" i="10"/>
  <c r="BH267" i="10"/>
  <c r="BG267" i="10"/>
  <c r="BE267" i="10"/>
  <c r="T267" i="10"/>
  <c r="R267" i="10"/>
  <c r="P267" i="10"/>
  <c r="J267" i="10"/>
  <c r="BF267" i="10" s="1"/>
  <c r="BK265" i="10"/>
  <c r="BI265" i="10"/>
  <c r="BH265" i="10"/>
  <c r="BG265" i="10"/>
  <c r="BE265" i="10"/>
  <c r="T265" i="10"/>
  <c r="R265" i="10"/>
  <c r="P265" i="10"/>
  <c r="J265" i="10"/>
  <c r="BF265" i="10" s="1"/>
  <c r="BK263" i="10"/>
  <c r="BI263" i="10"/>
  <c r="BH263" i="10"/>
  <c r="BG263" i="10"/>
  <c r="BE263" i="10"/>
  <c r="T263" i="10"/>
  <c r="R263" i="10"/>
  <c r="P263" i="10"/>
  <c r="J263" i="10"/>
  <c r="BF263" i="10" s="1"/>
  <c r="BK256" i="10"/>
  <c r="BK244" i="10" s="1"/>
  <c r="BI256" i="10"/>
  <c r="BH256" i="10"/>
  <c r="BG256" i="10"/>
  <c r="BE256" i="10"/>
  <c r="T256" i="10"/>
  <c r="R256" i="10"/>
  <c r="P256" i="10"/>
  <c r="J256" i="10"/>
  <c r="BF256" i="10" s="1"/>
  <c r="BK255" i="10"/>
  <c r="BI255" i="10"/>
  <c r="BH255" i="10"/>
  <c r="BG255" i="10"/>
  <c r="BE255" i="10"/>
  <c r="T255" i="10"/>
  <c r="R255" i="10"/>
  <c r="P255" i="10"/>
  <c r="J255" i="10"/>
  <c r="BF255" i="10" s="1"/>
  <c r="BK252" i="10"/>
  <c r="BI252" i="10"/>
  <c r="BH252" i="10"/>
  <c r="BG252" i="10"/>
  <c r="BE252" i="10"/>
  <c r="T252" i="10"/>
  <c r="R252" i="10"/>
  <c r="P252" i="10"/>
  <c r="J252" i="10"/>
  <c r="BF252" i="10" s="1"/>
  <c r="BK245" i="10"/>
  <c r="BI245" i="10"/>
  <c r="BH245" i="10"/>
  <c r="BG245" i="10"/>
  <c r="BE245" i="10"/>
  <c r="T245" i="10"/>
  <c r="R245" i="10"/>
  <c r="P245" i="10"/>
  <c r="J245" i="10"/>
  <c r="BK234" i="10"/>
  <c r="BI234" i="10"/>
  <c r="BH234" i="10"/>
  <c r="BG234" i="10"/>
  <c r="BE234" i="10"/>
  <c r="T234" i="10"/>
  <c r="R234" i="10"/>
  <c r="P234" i="10"/>
  <c r="J234" i="10"/>
  <c r="BF234" i="10" s="1"/>
  <c r="BK232" i="10"/>
  <c r="BI232" i="10"/>
  <c r="BH232" i="10"/>
  <c r="BG232" i="10"/>
  <c r="BE232" i="10"/>
  <c r="T232" i="10"/>
  <c r="R232" i="10"/>
  <c r="P232" i="10"/>
  <c r="J232" i="10"/>
  <c r="BF232" i="10" s="1"/>
  <c r="BK230" i="10"/>
  <c r="BI230" i="10"/>
  <c r="BH230" i="10"/>
  <c r="BG230" i="10"/>
  <c r="BE230" i="10"/>
  <c r="T230" i="10"/>
  <c r="R230" i="10"/>
  <c r="P230" i="10"/>
  <c r="J230" i="10"/>
  <c r="BF230" i="10" s="1"/>
  <c r="BK224" i="10"/>
  <c r="BI224" i="10"/>
  <c r="BH224" i="10"/>
  <c r="BG224" i="10"/>
  <c r="BE224" i="10"/>
  <c r="T224" i="10"/>
  <c r="R224" i="10"/>
  <c r="P224" i="10"/>
  <c r="J224" i="10"/>
  <c r="BF224" i="10" s="1"/>
  <c r="BK219" i="10"/>
  <c r="BI219" i="10"/>
  <c r="BH219" i="10"/>
  <c r="BG219" i="10"/>
  <c r="BE219" i="10"/>
  <c r="T219" i="10"/>
  <c r="R219" i="10"/>
  <c r="P219" i="10"/>
  <c r="J219" i="10"/>
  <c r="BF219" i="10" s="1"/>
  <c r="BK215" i="10"/>
  <c r="BI215" i="10"/>
  <c r="BH215" i="10"/>
  <c r="BG215" i="10"/>
  <c r="BE215" i="10"/>
  <c r="T215" i="10"/>
  <c r="R215" i="10"/>
  <c r="P215" i="10"/>
  <c r="J215" i="10"/>
  <c r="BF215" i="10" s="1"/>
  <c r="BK213" i="10"/>
  <c r="BI213" i="10"/>
  <c r="BH213" i="10"/>
  <c r="BG213" i="10"/>
  <c r="BE213" i="10"/>
  <c r="T213" i="10"/>
  <c r="R213" i="10"/>
  <c r="P213" i="10"/>
  <c r="J213" i="10"/>
  <c r="BF213" i="10" s="1"/>
  <c r="BK211" i="10"/>
  <c r="BI211" i="10"/>
  <c r="BH211" i="10"/>
  <c r="BG211" i="10"/>
  <c r="BE211" i="10"/>
  <c r="T211" i="10"/>
  <c r="R211" i="10"/>
  <c r="P211" i="10"/>
  <c r="J211" i="10"/>
  <c r="BF211" i="10" s="1"/>
  <c r="BK209" i="10"/>
  <c r="BI209" i="10"/>
  <c r="BH209" i="10"/>
  <c r="BG209" i="10"/>
  <c r="BE209" i="10"/>
  <c r="T209" i="10"/>
  <c r="R209" i="10"/>
  <c r="P209" i="10"/>
  <c r="J209" i="10"/>
  <c r="BF209" i="10" s="1"/>
  <c r="BK208" i="10"/>
  <c r="BI208" i="10"/>
  <c r="BH208" i="10"/>
  <c r="BG208" i="10"/>
  <c r="BE208" i="10"/>
  <c r="T208" i="10"/>
  <c r="R208" i="10"/>
  <c r="P208" i="10"/>
  <c r="J208" i="10"/>
  <c r="BF208" i="10" s="1"/>
  <c r="BK206" i="10"/>
  <c r="BI206" i="10"/>
  <c r="BH206" i="10"/>
  <c r="BG206" i="10"/>
  <c r="BE206" i="10"/>
  <c r="T206" i="10"/>
  <c r="R206" i="10"/>
  <c r="P206" i="10"/>
  <c r="J206" i="10"/>
  <c r="BF206" i="10" s="1"/>
  <c r="BK204" i="10"/>
  <c r="BI204" i="10"/>
  <c r="BH204" i="10"/>
  <c r="BG204" i="10"/>
  <c r="BE204" i="10"/>
  <c r="T204" i="10"/>
  <c r="R204" i="10"/>
  <c r="R203" i="10" s="1"/>
  <c r="P204" i="10"/>
  <c r="J204" i="10"/>
  <c r="BK199" i="10"/>
  <c r="BI199" i="10"/>
  <c r="BH199" i="10"/>
  <c r="BG199" i="10"/>
  <c r="BE199" i="10"/>
  <c r="T199" i="10"/>
  <c r="R199" i="10"/>
  <c r="P199" i="10"/>
  <c r="J199" i="10"/>
  <c r="BF199" i="10" s="1"/>
  <c r="BK197" i="10"/>
  <c r="BI197" i="10"/>
  <c r="BH197" i="10"/>
  <c r="BG197" i="10"/>
  <c r="BE197" i="10"/>
  <c r="T197" i="10"/>
  <c r="R197" i="10"/>
  <c r="P197" i="10"/>
  <c r="J197" i="10"/>
  <c r="BF197" i="10" s="1"/>
  <c r="BK193" i="10"/>
  <c r="BI193" i="10"/>
  <c r="BH193" i="10"/>
  <c r="BG193" i="10"/>
  <c r="BE193" i="10"/>
  <c r="T193" i="10"/>
  <c r="R193" i="10"/>
  <c r="P193" i="10"/>
  <c r="J193" i="10"/>
  <c r="BF193" i="10" s="1"/>
  <c r="BK190" i="10"/>
  <c r="BI190" i="10"/>
  <c r="BH190" i="10"/>
  <c r="BG190" i="10"/>
  <c r="BE190" i="10"/>
  <c r="T190" i="10"/>
  <c r="R190" i="10"/>
  <c r="R189" i="10" s="1"/>
  <c r="P190" i="10"/>
  <c r="P189" i="10" s="1"/>
  <c r="J190" i="10"/>
  <c r="BK187" i="10"/>
  <c r="BI187" i="10"/>
  <c r="BH187" i="10"/>
  <c r="BG187" i="10"/>
  <c r="BE187" i="10"/>
  <c r="T187" i="10"/>
  <c r="R187" i="10"/>
  <c r="P187" i="10"/>
  <c r="J187" i="10"/>
  <c r="BF187" i="10" s="1"/>
  <c r="BK185" i="10"/>
  <c r="BI185" i="10"/>
  <c r="BH185" i="10"/>
  <c r="BG185" i="10"/>
  <c r="BE185" i="10"/>
  <c r="T185" i="10"/>
  <c r="R185" i="10"/>
  <c r="P185" i="10"/>
  <c r="J185" i="10"/>
  <c r="BF185" i="10" s="1"/>
  <c r="BK182" i="10"/>
  <c r="BI182" i="10"/>
  <c r="BH182" i="10"/>
  <c r="BG182" i="10"/>
  <c r="BE182" i="10"/>
  <c r="T182" i="10"/>
  <c r="R182" i="10"/>
  <c r="P182" i="10"/>
  <c r="J182" i="10"/>
  <c r="BF182" i="10" s="1"/>
  <c r="BK180" i="10"/>
  <c r="BI180" i="10"/>
  <c r="BH180" i="10"/>
  <c r="BG180" i="10"/>
  <c r="BE180" i="10"/>
  <c r="T180" i="10"/>
  <c r="R180" i="10"/>
  <c r="P180" i="10"/>
  <c r="J180" i="10"/>
  <c r="BF180" i="10" s="1"/>
  <c r="BK178" i="10"/>
  <c r="BI178" i="10"/>
  <c r="BH178" i="10"/>
  <c r="BG178" i="10"/>
  <c r="BE178" i="10"/>
  <c r="T178" i="10"/>
  <c r="R178" i="10"/>
  <c r="P178" i="10"/>
  <c r="J178" i="10"/>
  <c r="BF178" i="10" s="1"/>
  <c r="BK176" i="10"/>
  <c r="BI176" i="10"/>
  <c r="BH176" i="10"/>
  <c r="BG176" i="10"/>
  <c r="BE176" i="10"/>
  <c r="T176" i="10"/>
  <c r="R176" i="10"/>
  <c r="P176" i="10"/>
  <c r="J176" i="10"/>
  <c r="BF176" i="10" s="1"/>
  <c r="BK174" i="10"/>
  <c r="BI174" i="10"/>
  <c r="BH174" i="10"/>
  <c r="BG174" i="10"/>
  <c r="BE174" i="10"/>
  <c r="T174" i="10"/>
  <c r="R174" i="10"/>
  <c r="P174" i="10"/>
  <c r="J174" i="10"/>
  <c r="BF174" i="10" s="1"/>
  <c r="BK172" i="10"/>
  <c r="BI172" i="10"/>
  <c r="BH172" i="10"/>
  <c r="BG172" i="10"/>
  <c r="BE172" i="10"/>
  <c r="T172" i="10"/>
  <c r="R172" i="10"/>
  <c r="P172" i="10"/>
  <c r="J172" i="10"/>
  <c r="BF172" i="10" s="1"/>
  <c r="BK170" i="10"/>
  <c r="BI170" i="10"/>
  <c r="BH170" i="10"/>
  <c r="BG170" i="10"/>
  <c r="BE170" i="10"/>
  <c r="T170" i="10"/>
  <c r="R170" i="10"/>
  <c r="P170" i="10"/>
  <c r="J170" i="10"/>
  <c r="BF170" i="10" s="1"/>
  <c r="BK165" i="10"/>
  <c r="BI165" i="10"/>
  <c r="BH165" i="10"/>
  <c r="BG165" i="10"/>
  <c r="BE165" i="10"/>
  <c r="T165" i="10"/>
  <c r="R165" i="10"/>
  <c r="P165" i="10"/>
  <c r="P154" i="10" s="1"/>
  <c r="J165" i="10"/>
  <c r="BF165" i="10" s="1"/>
  <c r="BK161" i="10"/>
  <c r="BI161" i="10"/>
  <c r="BH161" i="10"/>
  <c r="BG161" i="10"/>
  <c r="BE161" i="10"/>
  <c r="T161" i="10"/>
  <c r="R161" i="10"/>
  <c r="P161" i="10"/>
  <c r="J161" i="10"/>
  <c r="BF161" i="10" s="1"/>
  <c r="BK159" i="10"/>
  <c r="BI159" i="10"/>
  <c r="BH159" i="10"/>
  <c r="BG159" i="10"/>
  <c r="BE159" i="10"/>
  <c r="T159" i="10"/>
  <c r="R159" i="10"/>
  <c r="P159" i="10"/>
  <c r="J159" i="10"/>
  <c r="BF159" i="10" s="1"/>
  <c r="BK157" i="10"/>
  <c r="BI157" i="10"/>
  <c r="BH157" i="10"/>
  <c r="BG157" i="10"/>
  <c r="BE157" i="10"/>
  <c r="T157" i="10"/>
  <c r="R157" i="10"/>
  <c r="P157" i="10"/>
  <c r="J157" i="10"/>
  <c r="BF157" i="10" s="1"/>
  <c r="BK155" i="10"/>
  <c r="BI155" i="10"/>
  <c r="BH155" i="10"/>
  <c r="BG155" i="10"/>
  <c r="BE155" i="10"/>
  <c r="J37" i="10" s="1"/>
  <c r="AV106" i="1" s="1"/>
  <c r="T155" i="10"/>
  <c r="R155" i="10"/>
  <c r="P155" i="10"/>
  <c r="J155" i="10"/>
  <c r="J149" i="10"/>
  <c r="J148" i="10"/>
  <c r="F148" i="10"/>
  <c r="F146" i="10"/>
  <c r="E144" i="10"/>
  <c r="J96" i="10"/>
  <c r="J95" i="10"/>
  <c r="F95" i="10"/>
  <c r="F93" i="10"/>
  <c r="E91" i="10"/>
  <c r="J41" i="10"/>
  <c r="J40" i="10"/>
  <c r="J39" i="10"/>
  <c r="F96" i="10"/>
  <c r="J16" i="10"/>
  <c r="J93" i="10" s="1"/>
  <c r="E7" i="10"/>
  <c r="E138" i="10" s="1"/>
  <c r="BK165" i="9"/>
  <c r="BI165" i="9"/>
  <c r="BH165" i="9"/>
  <c r="BG165" i="9"/>
  <c r="BE165" i="9"/>
  <c r="T165" i="9"/>
  <c r="R165" i="9"/>
  <c r="P165" i="9"/>
  <c r="J165" i="9"/>
  <c r="BF165" i="9" s="1"/>
  <c r="BK164" i="9"/>
  <c r="BI164" i="9"/>
  <c r="BH164" i="9"/>
  <c r="BG164" i="9"/>
  <c r="BE164" i="9"/>
  <c r="T164" i="9"/>
  <c r="R164" i="9"/>
  <c r="P164" i="9"/>
  <c r="J164" i="9"/>
  <c r="BF164" i="9" s="1"/>
  <c r="BK163" i="9"/>
  <c r="BI163" i="9"/>
  <c r="BH163" i="9"/>
  <c r="BG163" i="9"/>
  <c r="BE163" i="9"/>
  <c r="T163" i="9"/>
  <c r="R163" i="9"/>
  <c r="P163" i="9"/>
  <c r="J163" i="9"/>
  <c r="BF163" i="9" s="1"/>
  <c r="BK162" i="9"/>
  <c r="BI162" i="9"/>
  <c r="BH162" i="9"/>
  <c r="BG162" i="9"/>
  <c r="BE162" i="9"/>
  <c r="T162" i="9"/>
  <c r="R162" i="9"/>
  <c r="P162" i="9"/>
  <c r="J162" i="9"/>
  <c r="BF162" i="9" s="1"/>
  <c r="BK161" i="9"/>
  <c r="BI161" i="9"/>
  <c r="BH161" i="9"/>
  <c r="BG161" i="9"/>
  <c r="BE161" i="9"/>
  <c r="T161" i="9"/>
  <c r="R161" i="9"/>
  <c r="P161" i="9"/>
  <c r="J161" i="9"/>
  <c r="BF161" i="9" s="1"/>
  <c r="BK160" i="9"/>
  <c r="BI160" i="9"/>
  <c r="BH160" i="9"/>
  <c r="BG160" i="9"/>
  <c r="BE160" i="9"/>
  <c r="T160" i="9"/>
  <c r="R160" i="9"/>
  <c r="P160" i="9"/>
  <c r="J160" i="9"/>
  <c r="BF160" i="9" s="1"/>
  <c r="BK159" i="9"/>
  <c r="BI159" i="9"/>
  <c r="BH159" i="9"/>
  <c r="BG159" i="9"/>
  <c r="BE159" i="9"/>
  <c r="T159" i="9"/>
  <c r="R159" i="9"/>
  <c r="P159" i="9"/>
  <c r="J159" i="9"/>
  <c r="BF159" i="9" s="1"/>
  <c r="BK158" i="9"/>
  <c r="BI158" i="9"/>
  <c r="BH158" i="9"/>
  <c r="BG158" i="9"/>
  <c r="BE158" i="9"/>
  <c r="T158" i="9"/>
  <c r="R158" i="9"/>
  <c r="P158" i="9"/>
  <c r="J158" i="9"/>
  <c r="BF158" i="9" s="1"/>
  <c r="BK157" i="9"/>
  <c r="BI157" i="9"/>
  <c r="BH157" i="9"/>
  <c r="BG157" i="9"/>
  <c r="BE157" i="9"/>
  <c r="T157" i="9"/>
  <c r="R157" i="9"/>
  <c r="P157" i="9"/>
  <c r="J157" i="9"/>
  <c r="BF157" i="9" s="1"/>
  <c r="BK156" i="9"/>
  <c r="BI156" i="9"/>
  <c r="BH156" i="9"/>
  <c r="BG156" i="9"/>
  <c r="BE156" i="9"/>
  <c r="T156" i="9"/>
  <c r="R156" i="9"/>
  <c r="P156" i="9"/>
  <c r="J156" i="9"/>
  <c r="BF156" i="9" s="1"/>
  <c r="BK155" i="9"/>
  <c r="BI155" i="9"/>
  <c r="BH155" i="9"/>
  <c r="BG155" i="9"/>
  <c r="BE155" i="9"/>
  <c r="T155" i="9"/>
  <c r="R155" i="9"/>
  <c r="P155" i="9"/>
  <c r="J155" i="9"/>
  <c r="BF155" i="9" s="1"/>
  <c r="BK154" i="9"/>
  <c r="BI154" i="9"/>
  <c r="BH154" i="9"/>
  <c r="BG154" i="9"/>
  <c r="BE154" i="9"/>
  <c r="T154" i="9"/>
  <c r="R154" i="9"/>
  <c r="P154" i="9"/>
  <c r="J154" i="9"/>
  <c r="BF154" i="9"/>
  <c r="BK153" i="9"/>
  <c r="BI153" i="9"/>
  <c r="BH153" i="9"/>
  <c r="BG153" i="9"/>
  <c r="BE153" i="9"/>
  <c r="T153" i="9"/>
  <c r="R153" i="9"/>
  <c r="P153" i="9"/>
  <c r="J153" i="9"/>
  <c r="BF153" i="9" s="1"/>
  <c r="BK152" i="9"/>
  <c r="BI152" i="9"/>
  <c r="BH152" i="9"/>
  <c r="BG152" i="9"/>
  <c r="BE152" i="9"/>
  <c r="T152" i="9"/>
  <c r="R152" i="9"/>
  <c r="P152" i="9"/>
  <c r="J152" i="9"/>
  <c r="BF152" i="9" s="1"/>
  <c r="BK151" i="9"/>
  <c r="BI151" i="9"/>
  <c r="BH151" i="9"/>
  <c r="BG151" i="9"/>
  <c r="BE151" i="9"/>
  <c r="T151" i="9"/>
  <c r="R151" i="9"/>
  <c r="P151" i="9"/>
  <c r="J151" i="9"/>
  <c r="BF151" i="9" s="1"/>
  <c r="BK150" i="9"/>
  <c r="BI150" i="9"/>
  <c r="BH150" i="9"/>
  <c r="BG150" i="9"/>
  <c r="BE150" i="9"/>
  <c r="T150" i="9"/>
  <c r="R150" i="9"/>
  <c r="P150" i="9"/>
  <c r="J150" i="9"/>
  <c r="BF150" i="9"/>
  <c r="BK149" i="9"/>
  <c r="BI149" i="9"/>
  <c r="BH149" i="9"/>
  <c r="BG149" i="9"/>
  <c r="BE149" i="9"/>
  <c r="T149" i="9"/>
  <c r="R149" i="9"/>
  <c r="P149" i="9"/>
  <c r="J149" i="9"/>
  <c r="BF149" i="9" s="1"/>
  <c r="BK148" i="9"/>
  <c r="BI148" i="9"/>
  <c r="BH148" i="9"/>
  <c r="BG148" i="9"/>
  <c r="BE148" i="9"/>
  <c r="T148" i="9"/>
  <c r="R148" i="9"/>
  <c r="P148" i="9"/>
  <c r="J148" i="9"/>
  <c r="BF148" i="9" s="1"/>
  <c r="BK147" i="9"/>
  <c r="BI147" i="9"/>
  <c r="BH147" i="9"/>
  <c r="BG147" i="9"/>
  <c r="BE147" i="9"/>
  <c r="T147" i="9"/>
  <c r="R147" i="9"/>
  <c r="P147" i="9"/>
  <c r="J147" i="9"/>
  <c r="BF147" i="9" s="1"/>
  <c r="BK146" i="9"/>
  <c r="BI146" i="9"/>
  <c r="BH146" i="9"/>
  <c r="BG146" i="9"/>
  <c r="BE146" i="9"/>
  <c r="T146" i="9"/>
  <c r="R146" i="9"/>
  <c r="P146" i="9"/>
  <c r="J146" i="9"/>
  <c r="BF146" i="9"/>
  <c r="BK145" i="9"/>
  <c r="BI145" i="9"/>
  <c r="BH145" i="9"/>
  <c r="BG145" i="9"/>
  <c r="BE145" i="9"/>
  <c r="T145" i="9"/>
  <c r="R145" i="9"/>
  <c r="P145" i="9"/>
  <c r="J145" i="9"/>
  <c r="BF145" i="9" s="1"/>
  <c r="BK144" i="9"/>
  <c r="BI144" i="9"/>
  <c r="BH144" i="9"/>
  <c r="BG144" i="9"/>
  <c r="BE144" i="9"/>
  <c r="T144" i="9"/>
  <c r="R144" i="9"/>
  <c r="P144" i="9"/>
  <c r="J144" i="9"/>
  <c r="BF144" i="9" s="1"/>
  <c r="BK143" i="9"/>
  <c r="BI143" i="9"/>
  <c r="BH143" i="9"/>
  <c r="BG143" i="9"/>
  <c r="BE143" i="9"/>
  <c r="T143" i="9"/>
  <c r="R143" i="9"/>
  <c r="P143" i="9"/>
  <c r="J143" i="9"/>
  <c r="BF143" i="9" s="1"/>
  <c r="BK142" i="9"/>
  <c r="BI142" i="9"/>
  <c r="BH142" i="9"/>
  <c r="BG142" i="9"/>
  <c r="BE142" i="9"/>
  <c r="T142" i="9"/>
  <c r="R142" i="9"/>
  <c r="P142" i="9"/>
  <c r="J142" i="9"/>
  <c r="BF142" i="9" s="1"/>
  <c r="BK141" i="9"/>
  <c r="BI141" i="9"/>
  <c r="BH141" i="9"/>
  <c r="BG141" i="9"/>
  <c r="BE141" i="9"/>
  <c r="T141" i="9"/>
  <c r="R141" i="9"/>
  <c r="P141" i="9"/>
  <c r="J141" i="9"/>
  <c r="BF141" i="9" s="1"/>
  <c r="BK140" i="9"/>
  <c r="BI140" i="9"/>
  <c r="BH140" i="9"/>
  <c r="BG140" i="9"/>
  <c r="BE140" i="9"/>
  <c r="T140" i="9"/>
  <c r="R140" i="9"/>
  <c r="P140" i="9"/>
  <c r="J140" i="9"/>
  <c r="BF140" i="9"/>
  <c r="BK139" i="9"/>
  <c r="BI139" i="9"/>
  <c r="BH139" i="9"/>
  <c r="BG139" i="9"/>
  <c r="BE139" i="9"/>
  <c r="T139" i="9"/>
  <c r="R139" i="9"/>
  <c r="P139" i="9"/>
  <c r="J139" i="9"/>
  <c r="BF139" i="9" s="1"/>
  <c r="BK138" i="9"/>
  <c r="BI138" i="9"/>
  <c r="BH138" i="9"/>
  <c r="BG138" i="9"/>
  <c r="BE138" i="9"/>
  <c r="T138" i="9"/>
  <c r="R138" i="9"/>
  <c r="P138" i="9"/>
  <c r="J138" i="9"/>
  <c r="BF138" i="9" s="1"/>
  <c r="BK137" i="9"/>
  <c r="BI137" i="9"/>
  <c r="BH137" i="9"/>
  <c r="BG137" i="9"/>
  <c r="BE137" i="9"/>
  <c r="T137" i="9"/>
  <c r="R137" i="9"/>
  <c r="P137" i="9"/>
  <c r="J137" i="9"/>
  <c r="BF137" i="9" s="1"/>
  <c r="BK136" i="9"/>
  <c r="BI136" i="9"/>
  <c r="BH136" i="9"/>
  <c r="BG136" i="9"/>
  <c r="BE136" i="9"/>
  <c r="T136" i="9"/>
  <c r="R136" i="9"/>
  <c r="P136" i="9"/>
  <c r="J136" i="9"/>
  <c r="BF136" i="9" s="1"/>
  <c r="BK133" i="9"/>
  <c r="BI133" i="9"/>
  <c r="BH133" i="9"/>
  <c r="BG133" i="9"/>
  <c r="BE133" i="9"/>
  <c r="T133" i="9"/>
  <c r="R133" i="9"/>
  <c r="P133" i="9"/>
  <c r="J133" i="9"/>
  <c r="BF133" i="9" s="1"/>
  <c r="BK132" i="9"/>
  <c r="BI132" i="9"/>
  <c r="BH132" i="9"/>
  <c r="BG132" i="9"/>
  <c r="BE132" i="9"/>
  <c r="T132" i="9"/>
  <c r="R132" i="9"/>
  <c r="P132" i="9"/>
  <c r="P130" i="9" s="1"/>
  <c r="P129" i="9" s="1"/>
  <c r="J132" i="9"/>
  <c r="BF132" i="9" s="1"/>
  <c r="BK131" i="9"/>
  <c r="BK130" i="9" s="1"/>
  <c r="BI131" i="9"/>
  <c r="BH131" i="9"/>
  <c r="BG131" i="9"/>
  <c r="BE131" i="9"/>
  <c r="T131" i="9"/>
  <c r="T130" i="9" s="1"/>
  <c r="T129" i="9" s="1"/>
  <c r="R131" i="9"/>
  <c r="P131" i="9"/>
  <c r="J131" i="9"/>
  <c r="BF131" i="9"/>
  <c r="J125" i="9"/>
  <c r="J124" i="9"/>
  <c r="F122" i="9"/>
  <c r="E120" i="9"/>
  <c r="J96" i="9"/>
  <c r="J95" i="9"/>
  <c r="F93" i="9"/>
  <c r="E91" i="9"/>
  <c r="J41" i="9"/>
  <c r="J40" i="9"/>
  <c r="J39" i="9"/>
  <c r="F96" i="9"/>
  <c r="J19" i="9"/>
  <c r="E19" i="9"/>
  <c r="F95" i="9" s="1"/>
  <c r="J18" i="9"/>
  <c r="J16" i="9"/>
  <c r="J122" i="9" s="1"/>
  <c r="E7" i="9"/>
  <c r="E85" i="9" s="1"/>
  <c r="BK362" i="8"/>
  <c r="BI362" i="8"/>
  <c r="BH362" i="8"/>
  <c r="BG362" i="8"/>
  <c r="BE362" i="8"/>
  <c r="T362" i="8"/>
  <c r="R362" i="8"/>
  <c r="P362" i="8"/>
  <c r="J362" i="8"/>
  <c r="BF362" i="8" s="1"/>
  <c r="BK361" i="8"/>
  <c r="BI361" i="8"/>
  <c r="BH361" i="8"/>
  <c r="BG361" i="8"/>
  <c r="BE361" i="8"/>
  <c r="T361" i="8"/>
  <c r="R361" i="8"/>
  <c r="P361" i="8"/>
  <c r="J361" i="8"/>
  <c r="BF361" i="8" s="1"/>
  <c r="BK360" i="8"/>
  <c r="BK355" i="8" s="1"/>
  <c r="BI360" i="8"/>
  <c r="BH360" i="8"/>
  <c r="BG360" i="8"/>
  <c r="BE360" i="8"/>
  <c r="T360" i="8"/>
  <c r="R360" i="8"/>
  <c r="P360" i="8"/>
  <c r="J360" i="8"/>
  <c r="BF360" i="8" s="1"/>
  <c r="BK359" i="8"/>
  <c r="BI359" i="8"/>
  <c r="BH359" i="8"/>
  <c r="BG359" i="8"/>
  <c r="BE359" i="8"/>
  <c r="T359" i="8"/>
  <c r="R359" i="8"/>
  <c r="P359" i="8"/>
  <c r="P355" i="8" s="1"/>
  <c r="P354" i="8" s="1"/>
  <c r="J359" i="8"/>
  <c r="BF359" i="8" s="1"/>
  <c r="BK358" i="8"/>
  <c r="BI358" i="8"/>
  <c r="BH358" i="8"/>
  <c r="BG358" i="8"/>
  <c r="BE358" i="8"/>
  <c r="T358" i="8"/>
  <c r="R358" i="8"/>
  <c r="P358" i="8"/>
  <c r="J358" i="8"/>
  <c r="BF358" i="8" s="1"/>
  <c r="BK357" i="8"/>
  <c r="BI357" i="8"/>
  <c r="BH357" i="8"/>
  <c r="BG357" i="8"/>
  <c r="BE357" i="8"/>
  <c r="T357" i="8"/>
  <c r="R357" i="8"/>
  <c r="P357" i="8"/>
  <c r="J357" i="8"/>
  <c r="BF357" i="8"/>
  <c r="BK356" i="8"/>
  <c r="BI356" i="8"/>
  <c r="BH356" i="8"/>
  <c r="BG356" i="8"/>
  <c r="BE356" i="8"/>
  <c r="T356" i="8"/>
  <c r="R356" i="8"/>
  <c r="P356" i="8"/>
  <c r="J356" i="8"/>
  <c r="BK353" i="8"/>
  <c r="BI353" i="8"/>
  <c r="BH353" i="8"/>
  <c r="BG353" i="8"/>
  <c r="BE353" i="8"/>
  <c r="T353" i="8"/>
  <c r="R353" i="8"/>
  <c r="P353" i="8"/>
  <c r="J353" i="8"/>
  <c r="BF353" i="8" s="1"/>
  <c r="BK352" i="8"/>
  <c r="BI352" i="8"/>
  <c r="BH352" i="8"/>
  <c r="BG352" i="8"/>
  <c r="BE352" i="8"/>
  <c r="T352" i="8"/>
  <c r="R352" i="8"/>
  <c r="P352" i="8"/>
  <c r="J352" i="8"/>
  <c r="BF352" i="8" s="1"/>
  <c r="BK351" i="8"/>
  <c r="BI351" i="8"/>
  <c r="BH351" i="8"/>
  <c r="BG351" i="8"/>
  <c r="BE351" i="8"/>
  <c r="T351" i="8"/>
  <c r="R351" i="8"/>
  <c r="P351" i="8"/>
  <c r="J351" i="8"/>
  <c r="BF351" i="8" s="1"/>
  <c r="BK350" i="8"/>
  <c r="BI350" i="8"/>
  <c r="BH350" i="8"/>
  <c r="BG350" i="8"/>
  <c r="BE350" i="8"/>
  <c r="T350" i="8"/>
  <c r="R350" i="8"/>
  <c r="P350" i="8"/>
  <c r="J350" i="8"/>
  <c r="BF350" i="8" s="1"/>
  <c r="BK349" i="8"/>
  <c r="BI349" i="8"/>
  <c r="BH349" i="8"/>
  <c r="BG349" i="8"/>
  <c r="BE349" i="8"/>
  <c r="T349" i="8"/>
  <c r="R349" i="8"/>
  <c r="P349" i="8"/>
  <c r="J349" i="8"/>
  <c r="BF349" i="8" s="1"/>
  <c r="BK348" i="8"/>
  <c r="BI348" i="8"/>
  <c r="BH348" i="8"/>
  <c r="BG348" i="8"/>
  <c r="BE348" i="8"/>
  <c r="T348" i="8"/>
  <c r="R348" i="8"/>
  <c r="P348" i="8"/>
  <c r="J348" i="8"/>
  <c r="BF348" i="8" s="1"/>
  <c r="BK347" i="8"/>
  <c r="BI347" i="8"/>
  <c r="BH347" i="8"/>
  <c r="BG347" i="8"/>
  <c r="BE347" i="8"/>
  <c r="T347" i="8"/>
  <c r="R347" i="8"/>
  <c r="P347" i="8"/>
  <c r="J347" i="8"/>
  <c r="BF347" i="8" s="1"/>
  <c r="BK346" i="8"/>
  <c r="BI346" i="8"/>
  <c r="BH346" i="8"/>
  <c r="BG346" i="8"/>
  <c r="BE346" i="8"/>
  <c r="T346" i="8"/>
  <c r="R346" i="8"/>
  <c r="P346" i="8"/>
  <c r="J346" i="8"/>
  <c r="BF346" i="8" s="1"/>
  <c r="BK345" i="8"/>
  <c r="BI345" i="8"/>
  <c r="BH345" i="8"/>
  <c r="BG345" i="8"/>
  <c r="BE345" i="8"/>
  <c r="T345" i="8"/>
  <c r="R345" i="8"/>
  <c r="P345" i="8"/>
  <c r="J345" i="8"/>
  <c r="BF345" i="8" s="1"/>
  <c r="BK344" i="8"/>
  <c r="BI344" i="8"/>
  <c r="BH344" i="8"/>
  <c r="BG344" i="8"/>
  <c r="BE344" i="8"/>
  <c r="T344" i="8"/>
  <c r="R344" i="8"/>
  <c r="P344" i="8"/>
  <c r="J344" i="8"/>
  <c r="BF344" i="8" s="1"/>
  <c r="BK343" i="8"/>
  <c r="BI343" i="8"/>
  <c r="BH343" i="8"/>
  <c r="BG343" i="8"/>
  <c r="BE343" i="8"/>
  <c r="T343" i="8"/>
  <c r="R343" i="8"/>
  <c r="P343" i="8"/>
  <c r="J343" i="8"/>
  <c r="BF343" i="8" s="1"/>
  <c r="BK342" i="8"/>
  <c r="BI342" i="8"/>
  <c r="BH342" i="8"/>
  <c r="BG342" i="8"/>
  <c r="BE342" i="8"/>
  <c r="T342" i="8"/>
  <c r="R342" i="8"/>
  <c r="P342" i="8"/>
  <c r="J342" i="8"/>
  <c r="BF342" i="8" s="1"/>
  <c r="BK341" i="8"/>
  <c r="BI341" i="8"/>
  <c r="BH341" i="8"/>
  <c r="BG341" i="8"/>
  <c r="BE341" i="8"/>
  <c r="T341" i="8"/>
  <c r="R341" i="8"/>
  <c r="P341" i="8"/>
  <c r="J341" i="8"/>
  <c r="BF341" i="8" s="1"/>
  <c r="BK340" i="8"/>
  <c r="BI340" i="8"/>
  <c r="BH340" i="8"/>
  <c r="BG340" i="8"/>
  <c r="BE340" i="8"/>
  <c r="T340" i="8"/>
  <c r="R340" i="8"/>
  <c r="P340" i="8"/>
  <c r="J340" i="8"/>
  <c r="BF340" i="8" s="1"/>
  <c r="BK339" i="8"/>
  <c r="BI339" i="8"/>
  <c r="BH339" i="8"/>
  <c r="BG339" i="8"/>
  <c r="BE339" i="8"/>
  <c r="T339" i="8"/>
  <c r="R339" i="8"/>
  <c r="P339" i="8"/>
  <c r="J339" i="8"/>
  <c r="BF339" i="8" s="1"/>
  <c r="BK338" i="8"/>
  <c r="BI338" i="8"/>
  <c r="BH338" i="8"/>
  <c r="BG338" i="8"/>
  <c r="BE338" i="8"/>
  <c r="T338" i="8"/>
  <c r="R338" i="8"/>
  <c r="P338" i="8"/>
  <c r="J338" i="8"/>
  <c r="BF338" i="8" s="1"/>
  <c r="BK337" i="8"/>
  <c r="BI337" i="8"/>
  <c r="BH337" i="8"/>
  <c r="BG337" i="8"/>
  <c r="BE337" i="8"/>
  <c r="T337" i="8"/>
  <c r="R337" i="8"/>
  <c r="P337" i="8"/>
  <c r="J337" i="8"/>
  <c r="BF337" i="8" s="1"/>
  <c r="BK336" i="8"/>
  <c r="BI336" i="8"/>
  <c r="BH336" i="8"/>
  <c r="BG336" i="8"/>
  <c r="BE336" i="8"/>
  <c r="T336" i="8"/>
  <c r="R336" i="8"/>
  <c r="P336" i="8"/>
  <c r="J336" i="8"/>
  <c r="BF336" i="8" s="1"/>
  <c r="BK335" i="8"/>
  <c r="BI335" i="8"/>
  <c r="BH335" i="8"/>
  <c r="BG335" i="8"/>
  <c r="BE335" i="8"/>
  <c r="T335" i="8"/>
  <c r="R335" i="8"/>
  <c r="P335" i="8"/>
  <c r="J335" i="8"/>
  <c r="BF335" i="8" s="1"/>
  <c r="BK334" i="8"/>
  <c r="BI334" i="8"/>
  <c r="BH334" i="8"/>
  <c r="BG334" i="8"/>
  <c r="BE334" i="8"/>
  <c r="T334" i="8"/>
  <c r="R334" i="8"/>
  <c r="P334" i="8"/>
  <c r="J334" i="8"/>
  <c r="BF334" i="8" s="1"/>
  <c r="BK333" i="8"/>
  <c r="BI333" i="8"/>
  <c r="BH333" i="8"/>
  <c r="BG333" i="8"/>
  <c r="BE333" i="8"/>
  <c r="T333" i="8"/>
  <c r="R333" i="8"/>
  <c r="P333" i="8"/>
  <c r="J333" i="8"/>
  <c r="BF333" i="8" s="1"/>
  <c r="BK332" i="8"/>
  <c r="BI332" i="8"/>
  <c r="BH332" i="8"/>
  <c r="BG332" i="8"/>
  <c r="BE332" i="8"/>
  <c r="T332" i="8"/>
  <c r="R332" i="8"/>
  <c r="P332" i="8"/>
  <c r="J332" i="8"/>
  <c r="BF332" i="8" s="1"/>
  <c r="BK331" i="8"/>
  <c r="BI331" i="8"/>
  <c r="BH331" i="8"/>
  <c r="BG331" i="8"/>
  <c r="BE331" i="8"/>
  <c r="T331" i="8"/>
  <c r="R331" i="8"/>
  <c r="P331" i="8"/>
  <c r="J331" i="8"/>
  <c r="BF331" i="8" s="1"/>
  <c r="BK330" i="8"/>
  <c r="BI330" i="8"/>
  <c r="BH330" i="8"/>
  <c r="BG330" i="8"/>
  <c r="BE330" i="8"/>
  <c r="T330" i="8"/>
  <c r="R330" i="8"/>
  <c r="P330" i="8"/>
  <c r="J330" i="8"/>
  <c r="BF330" i="8" s="1"/>
  <c r="BK329" i="8"/>
  <c r="BI329" i="8"/>
  <c r="BH329" i="8"/>
  <c r="BG329" i="8"/>
  <c r="BE329" i="8"/>
  <c r="T329" i="8"/>
  <c r="R329" i="8"/>
  <c r="P329" i="8"/>
  <c r="J329" i="8"/>
  <c r="BF329" i="8" s="1"/>
  <c r="BK328" i="8"/>
  <c r="BI328" i="8"/>
  <c r="BH328" i="8"/>
  <c r="BG328" i="8"/>
  <c r="BE328" i="8"/>
  <c r="T328" i="8"/>
  <c r="R328" i="8"/>
  <c r="P328" i="8"/>
  <c r="J328" i="8"/>
  <c r="BF328" i="8" s="1"/>
  <c r="BK327" i="8"/>
  <c r="BI327" i="8"/>
  <c r="BH327" i="8"/>
  <c r="BG327" i="8"/>
  <c r="BE327" i="8"/>
  <c r="T327" i="8"/>
  <c r="R327" i="8"/>
  <c r="P327" i="8"/>
  <c r="J327" i="8"/>
  <c r="BF327" i="8" s="1"/>
  <c r="BK326" i="8"/>
  <c r="BI326" i="8"/>
  <c r="BH326" i="8"/>
  <c r="BG326" i="8"/>
  <c r="BE326" i="8"/>
  <c r="T326" i="8"/>
  <c r="R326" i="8"/>
  <c r="P326" i="8"/>
  <c r="J326" i="8"/>
  <c r="BF326" i="8" s="1"/>
  <c r="BK325" i="8"/>
  <c r="BI325" i="8"/>
  <c r="BH325" i="8"/>
  <c r="BG325" i="8"/>
  <c r="BE325" i="8"/>
  <c r="T325" i="8"/>
  <c r="R325" i="8"/>
  <c r="P325" i="8"/>
  <c r="J325" i="8"/>
  <c r="BF325" i="8" s="1"/>
  <c r="BK324" i="8"/>
  <c r="BI324" i="8"/>
  <c r="BH324" i="8"/>
  <c r="BG324" i="8"/>
  <c r="BE324" i="8"/>
  <c r="T324" i="8"/>
  <c r="R324" i="8"/>
  <c r="P324" i="8"/>
  <c r="J324" i="8"/>
  <c r="BF324" i="8" s="1"/>
  <c r="BK323" i="8"/>
  <c r="BI323" i="8"/>
  <c r="BH323" i="8"/>
  <c r="BG323" i="8"/>
  <c r="BE323" i="8"/>
  <c r="T323" i="8"/>
  <c r="R323" i="8"/>
  <c r="P323" i="8"/>
  <c r="J323" i="8"/>
  <c r="BF323" i="8" s="1"/>
  <c r="BK322" i="8"/>
  <c r="BI322" i="8"/>
  <c r="BH322" i="8"/>
  <c r="BG322" i="8"/>
  <c r="BE322" i="8"/>
  <c r="T322" i="8"/>
  <c r="R322" i="8"/>
  <c r="P322" i="8"/>
  <c r="J322" i="8"/>
  <c r="BF322" i="8" s="1"/>
  <c r="BK321" i="8"/>
  <c r="BI321" i="8"/>
  <c r="BH321" i="8"/>
  <c r="BG321" i="8"/>
  <c r="BE321" i="8"/>
  <c r="T321" i="8"/>
  <c r="R321" i="8"/>
  <c r="P321" i="8"/>
  <c r="J321" i="8"/>
  <c r="BF321" i="8" s="1"/>
  <c r="BK320" i="8"/>
  <c r="BI320" i="8"/>
  <c r="BH320" i="8"/>
  <c r="BG320" i="8"/>
  <c r="BE320" i="8"/>
  <c r="T320" i="8"/>
  <c r="R320" i="8"/>
  <c r="P320" i="8"/>
  <c r="J320" i="8"/>
  <c r="BF320" i="8" s="1"/>
  <c r="BK319" i="8"/>
  <c r="BI319" i="8"/>
  <c r="BH319" i="8"/>
  <c r="BG319" i="8"/>
  <c r="BE319" i="8"/>
  <c r="T319" i="8"/>
  <c r="R319" i="8"/>
  <c r="P319" i="8"/>
  <c r="J319" i="8"/>
  <c r="BF319" i="8" s="1"/>
  <c r="BK318" i="8"/>
  <c r="BI318" i="8"/>
  <c r="BH318" i="8"/>
  <c r="BG318" i="8"/>
  <c r="BE318" i="8"/>
  <c r="T318" i="8"/>
  <c r="R318" i="8"/>
  <c r="P318" i="8"/>
  <c r="J318" i="8"/>
  <c r="BF318" i="8" s="1"/>
  <c r="BK317" i="8"/>
  <c r="BI317" i="8"/>
  <c r="BH317" i="8"/>
  <c r="BG317" i="8"/>
  <c r="BE317" i="8"/>
  <c r="T317" i="8"/>
  <c r="R317" i="8"/>
  <c r="P317" i="8"/>
  <c r="J317" i="8"/>
  <c r="BF317" i="8" s="1"/>
  <c r="BK316" i="8"/>
  <c r="BI316" i="8"/>
  <c r="BH316" i="8"/>
  <c r="BG316" i="8"/>
  <c r="BE316" i="8"/>
  <c r="T316" i="8"/>
  <c r="R316" i="8"/>
  <c r="P316" i="8"/>
  <c r="J316" i="8"/>
  <c r="BF316" i="8" s="1"/>
  <c r="BK315" i="8"/>
  <c r="BI315" i="8"/>
  <c r="BH315" i="8"/>
  <c r="BG315" i="8"/>
  <c r="BE315" i="8"/>
  <c r="T315" i="8"/>
  <c r="R315" i="8"/>
  <c r="P315" i="8"/>
  <c r="J315" i="8"/>
  <c r="BF315" i="8" s="1"/>
  <c r="BK314" i="8"/>
  <c r="BI314" i="8"/>
  <c r="BH314" i="8"/>
  <c r="BG314" i="8"/>
  <c r="BE314" i="8"/>
  <c r="T314" i="8"/>
  <c r="R314" i="8"/>
  <c r="P314" i="8"/>
  <c r="J314" i="8"/>
  <c r="BF314" i="8" s="1"/>
  <c r="BK313" i="8"/>
  <c r="BI313" i="8"/>
  <c r="BH313" i="8"/>
  <c r="BG313" i="8"/>
  <c r="BE313" i="8"/>
  <c r="T313" i="8"/>
  <c r="R313" i="8"/>
  <c r="P313" i="8"/>
  <c r="J313" i="8"/>
  <c r="BF313" i="8" s="1"/>
  <c r="BK312" i="8"/>
  <c r="BI312" i="8"/>
  <c r="BH312" i="8"/>
  <c r="BG312" i="8"/>
  <c r="BE312" i="8"/>
  <c r="T312" i="8"/>
  <c r="R312" i="8"/>
  <c r="P312" i="8"/>
  <c r="J312" i="8"/>
  <c r="BF312" i="8" s="1"/>
  <c r="BK311" i="8"/>
  <c r="BI311" i="8"/>
  <c r="BH311" i="8"/>
  <c r="BG311" i="8"/>
  <c r="BE311" i="8"/>
  <c r="T311" i="8"/>
  <c r="R311" i="8"/>
  <c r="P311" i="8"/>
  <c r="J311" i="8"/>
  <c r="BF311" i="8" s="1"/>
  <c r="BK310" i="8"/>
  <c r="BI310" i="8"/>
  <c r="BH310" i="8"/>
  <c r="BG310" i="8"/>
  <c r="BE310" i="8"/>
  <c r="T310" i="8"/>
  <c r="R310" i="8"/>
  <c r="P310" i="8"/>
  <c r="J310" i="8"/>
  <c r="BF310" i="8" s="1"/>
  <c r="BK309" i="8"/>
  <c r="BI309" i="8"/>
  <c r="BH309" i="8"/>
  <c r="BG309" i="8"/>
  <c r="BE309" i="8"/>
  <c r="T309" i="8"/>
  <c r="R309" i="8"/>
  <c r="P309" i="8"/>
  <c r="J309" i="8"/>
  <c r="BK307" i="8"/>
  <c r="BI307" i="8"/>
  <c r="BH307" i="8"/>
  <c r="BG307" i="8"/>
  <c r="BE307" i="8"/>
  <c r="T307" i="8"/>
  <c r="R307" i="8"/>
  <c r="P307" i="8"/>
  <c r="J307" i="8"/>
  <c r="BF307" i="8" s="1"/>
  <c r="BK306" i="8"/>
  <c r="BI306" i="8"/>
  <c r="BH306" i="8"/>
  <c r="BG306" i="8"/>
  <c r="BE306" i="8"/>
  <c r="T306" i="8"/>
  <c r="R306" i="8"/>
  <c r="P306" i="8"/>
  <c r="J306" i="8"/>
  <c r="BF306" i="8" s="1"/>
  <c r="BK305" i="8"/>
  <c r="BI305" i="8"/>
  <c r="BH305" i="8"/>
  <c r="BG305" i="8"/>
  <c r="BE305" i="8"/>
  <c r="T305" i="8"/>
  <c r="R305" i="8"/>
  <c r="P305" i="8"/>
  <c r="J305" i="8"/>
  <c r="BF305" i="8" s="1"/>
  <c r="BK304" i="8"/>
  <c r="BI304" i="8"/>
  <c r="BH304" i="8"/>
  <c r="BG304" i="8"/>
  <c r="BE304" i="8"/>
  <c r="T304" i="8"/>
  <c r="R304" i="8"/>
  <c r="P304" i="8"/>
  <c r="J304" i="8"/>
  <c r="BF304" i="8" s="1"/>
  <c r="BK303" i="8"/>
  <c r="BI303" i="8"/>
  <c r="BH303" i="8"/>
  <c r="BG303" i="8"/>
  <c r="BE303" i="8"/>
  <c r="T303" i="8"/>
  <c r="R303" i="8"/>
  <c r="P303" i="8"/>
  <c r="J303" i="8"/>
  <c r="BF303" i="8" s="1"/>
  <c r="BK302" i="8"/>
  <c r="BI302" i="8"/>
  <c r="BH302" i="8"/>
  <c r="BG302" i="8"/>
  <c r="BE302" i="8"/>
  <c r="T302" i="8"/>
  <c r="R302" i="8"/>
  <c r="P302" i="8"/>
  <c r="J302" i="8"/>
  <c r="BF302" i="8" s="1"/>
  <c r="BK301" i="8"/>
  <c r="BI301" i="8"/>
  <c r="BH301" i="8"/>
  <c r="BG301" i="8"/>
  <c r="BE301" i="8"/>
  <c r="T301" i="8"/>
  <c r="R301" i="8"/>
  <c r="P301" i="8"/>
  <c r="J301" i="8"/>
  <c r="BF301" i="8" s="1"/>
  <c r="BK300" i="8"/>
  <c r="BI300" i="8"/>
  <c r="BH300" i="8"/>
  <c r="BG300" i="8"/>
  <c r="BE300" i="8"/>
  <c r="T300" i="8"/>
  <c r="R300" i="8"/>
  <c r="P300" i="8"/>
  <c r="J300" i="8"/>
  <c r="BF300" i="8" s="1"/>
  <c r="BK299" i="8"/>
  <c r="BI299" i="8"/>
  <c r="BH299" i="8"/>
  <c r="BG299" i="8"/>
  <c r="BE299" i="8"/>
  <c r="T299" i="8"/>
  <c r="R299" i="8"/>
  <c r="P299" i="8"/>
  <c r="J299" i="8"/>
  <c r="BF299" i="8" s="1"/>
  <c r="BK298" i="8"/>
  <c r="BI298" i="8"/>
  <c r="BH298" i="8"/>
  <c r="BG298" i="8"/>
  <c r="BE298" i="8"/>
  <c r="T298" i="8"/>
  <c r="R298" i="8"/>
  <c r="P298" i="8"/>
  <c r="J298" i="8"/>
  <c r="BF298" i="8" s="1"/>
  <c r="BK297" i="8"/>
  <c r="BI297" i="8"/>
  <c r="BH297" i="8"/>
  <c r="BG297" i="8"/>
  <c r="BE297" i="8"/>
  <c r="T297" i="8"/>
  <c r="R297" i="8"/>
  <c r="P297" i="8"/>
  <c r="J297" i="8"/>
  <c r="BF297" i="8" s="1"/>
  <c r="BK296" i="8"/>
  <c r="BI296" i="8"/>
  <c r="BH296" i="8"/>
  <c r="BG296" i="8"/>
  <c r="BE296" i="8"/>
  <c r="T296" i="8"/>
  <c r="R296" i="8"/>
  <c r="P296" i="8"/>
  <c r="J296" i="8"/>
  <c r="BF296" i="8" s="1"/>
  <c r="BK295" i="8"/>
  <c r="BI295" i="8"/>
  <c r="BH295" i="8"/>
  <c r="BG295" i="8"/>
  <c r="BE295" i="8"/>
  <c r="T295" i="8"/>
  <c r="R295" i="8"/>
  <c r="P295" i="8"/>
  <c r="J295" i="8"/>
  <c r="BF295" i="8" s="1"/>
  <c r="BK294" i="8"/>
  <c r="BI294" i="8"/>
  <c r="BH294" i="8"/>
  <c r="BG294" i="8"/>
  <c r="BE294" i="8"/>
  <c r="T294" i="8"/>
  <c r="R294" i="8"/>
  <c r="P294" i="8"/>
  <c r="J294" i="8"/>
  <c r="BF294" i="8" s="1"/>
  <c r="BK293" i="8"/>
  <c r="BI293" i="8"/>
  <c r="BH293" i="8"/>
  <c r="BG293" i="8"/>
  <c r="BE293" i="8"/>
  <c r="T293" i="8"/>
  <c r="R293" i="8"/>
  <c r="P293" i="8"/>
  <c r="J293" i="8"/>
  <c r="BF293" i="8" s="1"/>
  <c r="BK292" i="8"/>
  <c r="BI292" i="8"/>
  <c r="BH292" i="8"/>
  <c r="BG292" i="8"/>
  <c r="BE292" i="8"/>
  <c r="T292" i="8"/>
  <c r="R292" i="8"/>
  <c r="P292" i="8"/>
  <c r="J292" i="8"/>
  <c r="BF292" i="8" s="1"/>
  <c r="BK291" i="8"/>
  <c r="BI291" i="8"/>
  <c r="BH291" i="8"/>
  <c r="BG291" i="8"/>
  <c r="BE291" i="8"/>
  <c r="T291" i="8"/>
  <c r="R291" i="8"/>
  <c r="P291" i="8"/>
  <c r="J291" i="8"/>
  <c r="BF291" i="8" s="1"/>
  <c r="BK290" i="8"/>
  <c r="BI290" i="8"/>
  <c r="BH290" i="8"/>
  <c r="BG290" i="8"/>
  <c r="BE290" i="8"/>
  <c r="T290" i="8"/>
  <c r="R290" i="8"/>
  <c r="P290" i="8"/>
  <c r="J290" i="8"/>
  <c r="BF290" i="8"/>
  <c r="BK287" i="8"/>
  <c r="BI287" i="8"/>
  <c r="BH287" i="8"/>
  <c r="BG287" i="8"/>
  <c r="BE287" i="8"/>
  <c r="T287" i="8"/>
  <c r="R287" i="8"/>
  <c r="P287" i="8"/>
  <c r="J287" i="8"/>
  <c r="BF287" i="8" s="1"/>
  <c r="BK286" i="8"/>
  <c r="BI286" i="8"/>
  <c r="BH286" i="8"/>
  <c r="BG286" i="8"/>
  <c r="BE286" i="8"/>
  <c r="T286" i="8"/>
  <c r="R286" i="8"/>
  <c r="P286" i="8"/>
  <c r="J286" i="8"/>
  <c r="BF286" i="8" s="1"/>
  <c r="BK285" i="8"/>
  <c r="BI285" i="8"/>
  <c r="BH285" i="8"/>
  <c r="BG285" i="8"/>
  <c r="BE285" i="8"/>
  <c r="T285" i="8"/>
  <c r="R285" i="8"/>
  <c r="P285" i="8"/>
  <c r="J285" i="8"/>
  <c r="BF285" i="8"/>
  <c r="BK284" i="8"/>
  <c r="BI284" i="8"/>
  <c r="BH284" i="8"/>
  <c r="BG284" i="8"/>
  <c r="BE284" i="8"/>
  <c r="T284" i="8"/>
  <c r="R284" i="8"/>
  <c r="P284" i="8"/>
  <c r="J284" i="8"/>
  <c r="BF284" i="8"/>
  <c r="BK283" i="8"/>
  <c r="BK282" i="8" s="1"/>
  <c r="BI283" i="8"/>
  <c r="BH283" i="8"/>
  <c r="BG283" i="8"/>
  <c r="BE283" i="8"/>
  <c r="T283" i="8"/>
  <c r="R283" i="8"/>
  <c r="P283" i="8"/>
  <c r="J283" i="8"/>
  <c r="BF283" i="8"/>
  <c r="BK281" i="8"/>
  <c r="BI281" i="8"/>
  <c r="BH281" i="8"/>
  <c r="BG281" i="8"/>
  <c r="BE281" i="8"/>
  <c r="T281" i="8"/>
  <c r="R281" i="8"/>
  <c r="P281" i="8"/>
  <c r="J281" i="8"/>
  <c r="BF281" i="8"/>
  <c r="BK280" i="8"/>
  <c r="BI280" i="8"/>
  <c r="BH280" i="8"/>
  <c r="BG280" i="8"/>
  <c r="BE280" i="8"/>
  <c r="T280" i="8"/>
  <c r="R280" i="8"/>
  <c r="P280" i="8"/>
  <c r="P278" i="8" s="1"/>
  <c r="J280" i="8"/>
  <c r="BF280" i="8"/>
  <c r="BK279" i="8"/>
  <c r="BI279" i="8"/>
  <c r="BH279" i="8"/>
  <c r="BG279" i="8"/>
  <c r="BE279" i="8"/>
  <c r="T279" i="8"/>
  <c r="T278" i="8" s="1"/>
  <c r="R279" i="8"/>
  <c r="R278" i="8"/>
  <c r="P279" i="8"/>
  <c r="J279" i="8"/>
  <c r="BK277" i="8"/>
  <c r="BI277" i="8"/>
  <c r="BH277" i="8"/>
  <c r="BG277" i="8"/>
  <c r="BE277" i="8"/>
  <c r="T277" i="8"/>
  <c r="R277" i="8"/>
  <c r="P277" i="8"/>
  <c r="J277" i="8"/>
  <c r="BF277" i="8"/>
  <c r="BK276" i="8"/>
  <c r="BI276" i="8"/>
  <c r="BH276" i="8"/>
  <c r="BG276" i="8"/>
  <c r="BE276" i="8"/>
  <c r="T276" i="8"/>
  <c r="R276" i="8"/>
  <c r="P276" i="8"/>
  <c r="J276" i="8"/>
  <c r="BF276" i="8"/>
  <c r="BK275" i="8"/>
  <c r="BI275" i="8"/>
  <c r="BH275" i="8"/>
  <c r="BG275" i="8"/>
  <c r="BE275" i="8"/>
  <c r="T275" i="8"/>
  <c r="R275" i="8"/>
  <c r="P275" i="8"/>
  <c r="J275" i="8"/>
  <c r="BF275" i="8"/>
  <c r="BK274" i="8"/>
  <c r="BI274" i="8"/>
  <c r="BH274" i="8"/>
  <c r="BG274" i="8"/>
  <c r="BE274" i="8"/>
  <c r="T274" i="8"/>
  <c r="R274" i="8"/>
  <c r="P274" i="8"/>
  <c r="J274" i="8"/>
  <c r="BF274" i="8" s="1"/>
  <c r="BK273" i="8"/>
  <c r="BI273" i="8"/>
  <c r="BH273" i="8"/>
  <c r="BG273" i="8"/>
  <c r="BE273" i="8"/>
  <c r="T273" i="8"/>
  <c r="R273" i="8"/>
  <c r="P273" i="8"/>
  <c r="J273" i="8"/>
  <c r="BF273" i="8"/>
  <c r="BK272" i="8"/>
  <c r="BI272" i="8"/>
  <c r="BH272" i="8"/>
  <c r="BG272" i="8"/>
  <c r="BE272" i="8"/>
  <c r="T272" i="8"/>
  <c r="R272" i="8"/>
  <c r="P272" i="8"/>
  <c r="J272" i="8"/>
  <c r="BF272" i="8" s="1"/>
  <c r="BK271" i="8"/>
  <c r="BI271" i="8"/>
  <c r="BH271" i="8"/>
  <c r="BG271" i="8"/>
  <c r="BE271" i="8"/>
  <c r="T271" i="8"/>
  <c r="R271" i="8"/>
  <c r="P271" i="8"/>
  <c r="J271" i="8"/>
  <c r="BF271" i="8" s="1"/>
  <c r="BK270" i="8"/>
  <c r="BI270" i="8"/>
  <c r="BH270" i="8"/>
  <c r="BG270" i="8"/>
  <c r="BE270" i="8"/>
  <c r="T270" i="8"/>
  <c r="R270" i="8"/>
  <c r="P270" i="8"/>
  <c r="J270" i="8"/>
  <c r="BF270" i="8" s="1"/>
  <c r="BK269" i="8"/>
  <c r="BI269" i="8"/>
  <c r="BH269" i="8"/>
  <c r="BG269" i="8"/>
  <c r="BE269" i="8"/>
  <c r="T269" i="8"/>
  <c r="R269" i="8"/>
  <c r="P269" i="8"/>
  <c r="J269" i="8"/>
  <c r="BF269" i="8"/>
  <c r="BK268" i="8"/>
  <c r="BI268" i="8"/>
  <c r="BH268" i="8"/>
  <c r="BG268" i="8"/>
  <c r="BE268" i="8"/>
  <c r="T268" i="8"/>
  <c r="R268" i="8"/>
  <c r="P268" i="8"/>
  <c r="J268" i="8"/>
  <c r="BF268" i="8" s="1"/>
  <c r="BK267" i="8"/>
  <c r="BI267" i="8"/>
  <c r="BH267" i="8"/>
  <c r="BG267" i="8"/>
  <c r="BE267" i="8"/>
  <c r="T267" i="8"/>
  <c r="R267" i="8"/>
  <c r="P267" i="8"/>
  <c r="J267" i="8"/>
  <c r="BF267" i="8"/>
  <c r="BK266" i="8"/>
  <c r="BI266" i="8"/>
  <c r="BH266" i="8"/>
  <c r="BG266" i="8"/>
  <c r="BE266" i="8"/>
  <c r="T266" i="8"/>
  <c r="R266" i="8"/>
  <c r="P266" i="8"/>
  <c r="J266" i="8"/>
  <c r="BF266" i="8" s="1"/>
  <c r="BK265" i="8"/>
  <c r="BI265" i="8"/>
  <c r="BH265" i="8"/>
  <c r="BG265" i="8"/>
  <c r="BE265" i="8"/>
  <c r="T265" i="8"/>
  <c r="R265" i="8"/>
  <c r="P265" i="8"/>
  <c r="J265" i="8"/>
  <c r="BF265" i="8"/>
  <c r="BK264" i="8"/>
  <c r="BI264" i="8"/>
  <c r="BH264" i="8"/>
  <c r="BG264" i="8"/>
  <c r="BE264" i="8"/>
  <c r="T264" i="8"/>
  <c r="R264" i="8"/>
  <c r="P264" i="8"/>
  <c r="J264" i="8"/>
  <c r="BF264" i="8"/>
  <c r="BK263" i="8"/>
  <c r="BI263" i="8"/>
  <c r="BH263" i="8"/>
  <c r="BG263" i="8"/>
  <c r="BE263" i="8"/>
  <c r="T263" i="8"/>
  <c r="R263" i="8"/>
  <c r="P263" i="8"/>
  <c r="J263" i="8"/>
  <c r="BF263" i="8" s="1"/>
  <c r="BK262" i="8"/>
  <c r="BI262" i="8"/>
  <c r="BH262" i="8"/>
  <c r="BG262" i="8"/>
  <c r="BE262" i="8"/>
  <c r="T262" i="8"/>
  <c r="R262" i="8"/>
  <c r="P262" i="8"/>
  <c r="J262" i="8"/>
  <c r="BF262" i="8" s="1"/>
  <c r="BK261" i="8"/>
  <c r="BI261" i="8"/>
  <c r="BH261" i="8"/>
  <c r="BG261" i="8"/>
  <c r="BE261" i="8"/>
  <c r="T261" i="8"/>
  <c r="R261" i="8"/>
  <c r="P261" i="8"/>
  <c r="J261" i="8"/>
  <c r="BF261" i="8"/>
  <c r="BK260" i="8"/>
  <c r="BI260" i="8"/>
  <c r="BH260" i="8"/>
  <c r="BG260" i="8"/>
  <c r="BE260" i="8"/>
  <c r="T260" i="8"/>
  <c r="R260" i="8"/>
  <c r="P260" i="8"/>
  <c r="J260" i="8"/>
  <c r="BF260" i="8"/>
  <c r="BK259" i="8"/>
  <c r="BI259" i="8"/>
  <c r="BH259" i="8"/>
  <c r="BG259" i="8"/>
  <c r="BE259" i="8"/>
  <c r="T259" i="8"/>
  <c r="R259" i="8"/>
  <c r="P259" i="8"/>
  <c r="J259" i="8"/>
  <c r="BF259" i="8" s="1"/>
  <c r="BK258" i="8"/>
  <c r="BI258" i="8"/>
  <c r="BH258" i="8"/>
  <c r="BG258" i="8"/>
  <c r="BE258" i="8"/>
  <c r="T258" i="8"/>
  <c r="R258" i="8"/>
  <c r="P258" i="8"/>
  <c r="J258" i="8"/>
  <c r="BF258" i="8" s="1"/>
  <c r="BK257" i="8"/>
  <c r="BI257" i="8"/>
  <c r="BH257" i="8"/>
  <c r="BG257" i="8"/>
  <c r="BE257" i="8"/>
  <c r="T257" i="8"/>
  <c r="R257" i="8"/>
  <c r="P257" i="8"/>
  <c r="J257" i="8"/>
  <c r="BF257" i="8"/>
  <c r="BK256" i="8"/>
  <c r="BI256" i="8"/>
  <c r="BH256" i="8"/>
  <c r="BG256" i="8"/>
  <c r="BE256" i="8"/>
  <c r="T256" i="8"/>
  <c r="R256" i="8"/>
  <c r="P256" i="8"/>
  <c r="J256" i="8"/>
  <c r="BF256" i="8" s="1"/>
  <c r="BK255" i="8"/>
  <c r="BI255" i="8"/>
  <c r="BH255" i="8"/>
  <c r="BG255" i="8"/>
  <c r="BE255" i="8"/>
  <c r="T255" i="8"/>
  <c r="R255" i="8"/>
  <c r="P255" i="8"/>
  <c r="J255" i="8"/>
  <c r="BF255" i="8"/>
  <c r="BK254" i="8"/>
  <c r="BI254" i="8"/>
  <c r="BH254" i="8"/>
  <c r="BG254" i="8"/>
  <c r="BE254" i="8"/>
  <c r="T254" i="8"/>
  <c r="R254" i="8"/>
  <c r="P254" i="8"/>
  <c r="J254" i="8"/>
  <c r="BF254" i="8" s="1"/>
  <c r="BK253" i="8"/>
  <c r="BI253" i="8"/>
  <c r="BH253" i="8"/>
  <c r="BG253" i="8"/>
  <c r="BE253" i="8"/>
  <c r="T253" i="8"/>
  <c r="T245" i="8" s="1"/>
  <c r="R253" i="8"/>
  <c r="P253" i="8"/>
  <c r="J253" i="8"/>
  <c r="BF253" i="8"/>
  <c r="BK252" i="8"/>
  <c r="BI252" i="8"/>
  <c r="BH252" i="8"/>
  <c r="BG252" i="8"/>
  <c r="BE252" i="8"/>
  <c r="T252" i="8"/>
  <c r="R252" i="8"/>
  <c r="P252" i="8"/>
  <c r="J252" i="8"/>
  <c r="BF252" i="8"/>
  <c r="BK251" i="8"/>
  <c r="BI251" i="8"/>
  <c r="BH251" i="8"/>
  <c r="BG251" i="8"/>
  <c r="BE251" i="8"/>
  <c r="T251" i="8"/>
  <c r="R251" i="8"/>
  <c r="P251" i="8"/>
  <c r="J251" i="8"/>
  <c r="BF251" i="8"/>
  <c r="BK250" i="8"/>
  <c r="BI250" i="8"/>
  <c r="BH250" i="8"/>
  <c r="BG250" i="8"/>
  <c r="BE250" i="8"/>
  <c r="T250" i="8"/>
  <c r="R250" i="8"/>
  <c r="P250" i="8"/>
  <c r="P245" i="8" s="1"/>
  <c r="J250" i="8"/>
  <c r="BF250" i="8" s="1"/>
  <c r="BK249" i="8"/>
  <c r="BI249" i="8"/>
  <c r="BH249" i="8"/>
  <c r="BG249" i="8"/>
  <c r="BE249" i="8"/>
  <c r="T249" i="8"/>
  <c r="R249" i="8"/>
  <c r="P249" i="8"/>
  <c r="J249" i="8"/>
  <c r="BF249" i="8"/>
  <c r="BK248" i="8"/>
  <c r="BI248" i="8"/>
  <c r="BH248" i="8"/>
  <c r="BG248" i="8"/>
  <c r="BE248" i="8"/>
  <c r="T248" i="8"/>
  <c r="R248" i="8"/>
  <c r="P248" i="8"/>
  <c r="J248" i="8"/>
  <c r="BF248" i="8"/>
  <c r="BK247" i="8"/>
  <c r="BI247" i="8"/>
  <c r="BH247" i="8"/>
  <c r="BG247" i="8"/>
  <c r="BE247" i="8"/>
  <c r="T247" i="8"/>
  <c r="R247" i="8"/>
  <c r="R245" i="8" s="1"/>
  <c r="P247" i="8"/>
  <c r="J247" i="8"/>
  <c r="BF247" i="8" s="1"/>
  <c r="BK246" i="8"/>
  <c r="BI246" i="8"/>
  <c r="BH246" i="8"/>
  <c r="BG246" i="8"/>
  <c r="BE246" i="8"/>
  <c r="T246" i="8"/>
  <c r="R246" i="8"/>
  <c r="P246" i="8"/>
  <c r="J246" i="8"/>
  <c r="BF246" i="8"/>
  <c r="BK244" i="8"/>
  <c r="BI244" i="8"/>
  <c r="BH244" i="8"/>
  <c r="BG244" i="8"/>
  <c r="BE244" i="8"/>
  <c r="T244" i="8"/>
  <c r="R244" i="8"/>
  <c r="P244" i="8"/>
  <c r="J244" i="8"/>
  <c r="BF244" i="8" s="1"/>
  <c r="BK243" i="8"/>
  <c r="BI243" i="8"/>
  <c r="BH243" i="8"/>
  <c r="BG243" i="8"/>
  <c r="BE243" i="8"/>
  <c r="T243" i="8"/>
  <c r="R243" i="8"/>
  <c r="P243" i="8"/>
  <c r="J243" i="8"/>
  <c r="BF243" i="8" s="1"/>
  <c r="BK242" i="8"/>
  <c r="BI242" i="8"/>
  <c r="BH242" i="8"/>
  <c r="BG242" i="8"/>
  <c r="BE242" i="8"/>
  <c r="T242" i="8"/>
  <c r="R242" i="8"/>
  <c r="P242" i="8"/>
  <c r="J242" i="8"/>
  <c r="BF242" i="8" s="1"/>
  <c r="BK241" i="8"/>
  <c r="BI241" i="8"/>
  <c r="BH241" i="8"/>
  <c r="BG241" i="8"/>
  <c r="BE241" i="8"/>
  <c r="T241" i="8"/>
  <c r="R241" i="8"/>
  <c r="P241" i="8"/>
  <c r="J241" i="8"/>
  <c r="BF241" i="8" s="1"/>
  <c r="BK240" i="8"/>
  <c r="BI240" i="8"/>
  <c r="BH240" i="8"/>
  <c r="BG240" i="8"/>
  <c r="BE240" i="8"/>
  <c r="T240" i="8"/>
  <c r="R240" i="8"/>
  <c r="P240" i="8"/>
  <c r="J240" i="8"/>
  <c r="BF240" i="8" s="1"/>
  <c r="BK239" i="8"/>
  <c r="BI239" i="8"/>
  <c r="BH239" i="8"/>
  <c r="BG239" i="8"/>
  <c r="BE239" i="8"/>
  <c r="T239" i="8"/>
  <c r="R239" i="8"/>
  <c r="P239" i="8"/>
  <c r="J239" i="8"/>
  <c r="BF239" i="8" s="1"/>
  <c r="BK238" i="8"/>
  <c r="BI238" i="8"/>
  <c r="BH238" i="8"/>
  <c r="BG238" i="8"/>
  <c r="BE238" i="8"/>
  <c r="T238" i="8"/>
  <c r="R238" i="8"/>
  <c r="P238" i="8"/>
  <c r="J238" i="8"/>
  <c r="BF238" i="8" s="1"/>
  <c r="BK237" i="8"/>
  <c r="BI237" i="8"/>
  <c r="BH237" i="8"/>
  <c r="BG237" i="8"/>
  <c r="BE237" i="8"/>
  <c r="T237" i="8"/>
  <c r="R237" i="8"/>
  <c r="P237" i="8"/>
  <c r="J237" i="8"/>
  <c r="BF237" i="8" s="1"/>
  <c r="BK236" i="8"/>
  <c r="BI236" i="8"/>
  <c r="BH236" i="8"/>
  <c r="BG236" i="8"/>
  <c r="BE236" i="8"/>
  <c r="T236" i="8"/>
  <c r="R236" i="8"/>
  <c r="P236" i="8"/>
  <c r="J236" i="8"/>
  <c r="BF236" i="8" s="1"/>
  <c r="BK235" i="8"/>
  <c r="BI235" i="8"/>
  <c r="BH235" i="8"/>
  <c r="BG235" i="8"/>
  <c r="BE235" i="8"/>
  <c r="T235" i="8"/>
  <c r="R235" i="8"/>
  <c r="P235" i="8"/>
  <c r="J235" i="8"/>
  <c r="BF235" i="8" s="1"/>
  <c r="BK234" i="8"/>
  <c r="BI234" i="8"/>
  <c r="BH234" i="8"/>
  <c r="BG234" i="8"/>
  <c r="BE234" i="8"/>
  <c r="T234" i="8"/>
  <c r="R234" i="8"/>
  <c r="P234" i="8"/>
  <c r="J234" i="8"/>
  <c r="BF234" i="8" s="1"/>
  <c r="BK233" i="8"/>
  <c r="BI233" i="8"/>
  <c r="BH233" i="8"/>
  <c r="BG233" i="8"/>
  <c r="BE233" i="8"/>
  <c r="T233" i="8"/>
  <c r="R233" i="8"/>
  <c r="P233" i="8"/>
  <c r="J233" i="8"/>
  <c r="BF233" i="8" s="1"/>
  <c r="BK232" i="8"/>
  <c r="BI232" i="8"/>
  <c r="BH232" i="8"/>
  <c r="BG232" i="8"/>
  <c r="BE232" i="8"/>
  <c r="T232" i="8"/>
  <c r="R232" i="8"/>
  <c r="P232" i="8"/>
  <c r="J232" i="8"/>
  <c r="BF232" i="8" s="1"/>
  <c r="BK231" i="8"/>
  <c r="BI231" i="8"/>
  <c r="BH231" i="8"/>
  <c r="BG231" i="8"/>
  <c r="BE231" i="8"/>
  <c r="T231" i="8"/>
  <c r="R231" i="8"/>
  <c r="P231" i="8"/>
  <c r="J231" i="8"/>
  <c r="BF231" i="8" s="1"/>
  <c r="BK230" i="8"/>
  <c r="BI230" i="8"/>
  <c r="BH230" i="8"/>
  <c r="BG230" i="8"/>
  <c r="BE230" i="8"/>
  <c r="T230" i="8"/>
  <c r="R230" i="8"/>
  <c r="P230" i="8"/>
  <c r="J230" i="8"/>
  <c r="BF230" i="8" s="1"/>
  <c r="BK229" i="8"/>
  <c r="BI229" i="8"/>
  <c r="BH229" i="8"/>
  <c r="BG229" i="8"/>
  <c r="BE229" i="8"/>
  <c r="T229" i="8"/>
  <c r="R229" i="8"/>
  <c r="P229" i="8"/>
  <c r="J229" i="8"/>
  <c r="BF229" i="8" s="1"/>
  <c r="BK228" i="8"/>
  <c r="BI228" i="8"/>
  <c r="BH228" i="8"/>
  <c r="BG228" i="8"/>
  <c r="BE228" i="8"/>
  <c r="T228" i="8"/>
  <c r="R228" i="8"/>
  <c r="P228" i="8"/>
  <c r="J228" i="8"/>
  <c r="BF228" i="8" s="1"/>
  <c r="BK227" i="8"/>
  <c r="BI227" i="8"/>
  <c r="BH227" i="8"/>
  <c r="BG227" i="8"/>
  <c r="BE227" i="8"/>
  <c r="T227" i="8"/>
  <c r="R227" i="8"/>
  <c r="P227" i="8"/>
  <c r="J227" i="8"/>
  <c r="BF227" i="8" s="1"/>
  <c r="BK226" i="8"/>
  <c r="BI226" i="8"/>
  <c r="BH226" i="8"/>
  <c r="BG226" i="8"/>
  <c r="BE226" i="8"/>
  <c r="T226" i="8"/>
  <c r="R226" i="8"/>
  <c r="P226" i="8"/>
  <c r="J226" i="8"/>
  <c r="BF226" i="8" s="1"/>
  <c r="BK225" i="8"/>
  <c r="BI225" i="8"/>
  <c r="BH225" i="8"/>
  <c r="BG225" i="8"/>
  <c r="BE225" i="8"/>
  <c r="T225" i="8"/>
  <c r="R225" i="8"/>
  <c r="P225" i="8"/>
  <c r="J225" i="8"/>
  <c r="BF225" i="8" s="1"/>
  <c r="BK224" i="8"/>
  <c r="BI224" i="8"/>
  <c r="BH224" i="8"/>
  <c r="BG224" i="8"/>
  <c r="BE224" i="8"/>
  <c r="T224" i="8"/>
  <c r="R224" i="8"/>
  <c r="P224" i="8"/>
  <c r="J224" i="8"/>
  <c r="BF224" i="8" s="1"/>
  <c r="BK223" i="8"/>
  <c r="BI223" i="8"/>
  <c r="BH223" i="8"/>
  <c r="BG223" i="8"/>
  <c r="BE223" i="8"/>
  <c r="T223" i="8"/>
  <c r="R223" i="8"/>
  <c r="P223" i="8"/>
  <c r="J223" i="8"/>
  <c r="BF223" i="8" s="1"/>
  <c r="BK222" i="8"/>
  <c r="BI222" i="8"/>
  <c r="BH222" i="8"/>
  <c r="BG222" i="8"/>
  <c r="BE222" i="8"/>
  <c r="T222" i="8"/>
  <c r="R222" i="8"/>
  <c r="P222" i="8"/>
  <c r="J222" i="8"/>
  <c r="BF222" i="8" s="1"/>
  <c r="BK221" i="8"/>
  <c r="BI221" i="8"/>
  <c r="BH221" i="8"/>
  <c r="BG221" i="8"/>
  <c r="BE221" i="8"/>
  <c r="T221" i="8"/>
  <c r="R221" i="8"/>
  <c r="P221" i="8"/>
  <c r="J221" i="8"/>
  <c r="BF221" i="8" s="1"/>
  <c r="BK220" i="8"/>
  <c r="BI220" i="8"/>
  <c r="BH220" i="8"/>
  <c r="BG220" i="8"/>
  <c r="BE220" i="8"/>
  <c r="T220" i="8"/>
  <c r="R220" i="8"/>
  <c r="P220" i="8"/>
  <c r="J220" i="8"/>
  <c r="BF220" i="8" s="1"/>
  <c r="BK219" i="8"/>
  <c r="BK215" i="8" s="1"/>
  <c r="BI219" i="8"/>
  <c r="BH219" i="8"/>
  <c r="BG219" i="8"/>
  <c r="BE219" i="8"/>
  <c r="T219" i="8"/>
  <c r="R219" i="8"/>
  <c r="P219" i="8"/>
  <c r="J219" i="8"/>
  <c r="BF219" i="8" s="1"/>
  <c r="BK218" i="8"/>
  <c r="BI218" i="8"/>
  <c r="BH218" i="8"/>
  <c r="BG218" i="8"/>
  <c r="BE218" i="8"/>
  <c r="T218" i="8"/>
  <c r="R218" i="8"/>
  <c r="P218" i="8"/>
  <c r="P215" i="8" s="1"/>
  <c r="J218" i="8"/>
  <c r="BF218" i="8" s="1"/>
  <c r="BK217" i="8"/>
  <c r="BI217" i="8"/>
  <c r="BH217" i="8"/>
  <c r="BG217" i="8"/>
  <c r="BE217" i="8"/>
  <c r="T217" i="8"/>
  <c r="R217" i="8"/>
  <c r="R215" i="8" s="1"/>
  <c r="P217" i="8"/>
  <c r="J217" i="8"/>
  <c r="BF217" i="8" s="1"/>
  <c r="BK216" i="8"/>
  <c r="BI216" i="8"/>
  <c r="BH216" i="8"/>
  <c r="BG216" i="8"/>
  <c r="BE216" i="8"/>
  <c r="T216" i="8"/>
  <c r="T215" i="8" s="1"/>
  <c r="R216" i="8"/>
  <c r="P216" i="8"/>
  <c r="J216" i="8"/>
  <c r="BK214" i="8"/>
  <c r="BI214" i="8"/>
  <c r="BH214" i="8"/>
  <c r="BG214" i="8"/>
  <c r="BE214" i="8"/>
  <c r="T214" i="8"/>
  <c r="R214" i="8"/>
  <c r="P214" i="8"/>
  <c r="J214" i="8"/>
  <c r="BF214" i="8" s="1"/>
  <c r="BK210" i="8"/>
  <c r="BI210" i="8"/>
  <c r="BH210" i="8"/>
  <c r="BG210" i="8"/>
  <c r="BE210" i="8"/>
  <c r="T210" i="8"/>
  <c r="R210" i="8"/>
  <c r="P210" i="8"/>
  <c r="J210" i="8"/>
  <c r="BF210" i="8" s="1"/>
  <c r="BK209" i="8"/>
  <c r="BI209" i="8"/>
  <c r="BH209" i="8"/>
  <c r="BG209" i="8"/>
  <c r="BE209" i="8"/>
  <c r="T209" i="8"/>
  <c r="R209" i="8"/>
  <c r="P209" i="8"/>
  <c r="J209" i="8"/>
  <c r="BF209" i="8" s="1"/>
  <c r="BK208" i="8"/>
  <c r="BI208" i="8"/>
  <c r="BH208" i="8"/>
  <c r="BG208" i="8"/>
  <c r="BE208" i="8"/>
  <c r="T208" i="8"/>
  <c r="R208" i="8"/>
  <c r="P208" i="8"/>
  <c r="J208" i="8"/>
  <c r="BF208" i="8" s="1"/>
  <c r="BK207" i="8"/>
  <c r="BI207" i="8"/>
  <c r="BH207" i="8"/>
  <c r="BG207" i="8"/>
  <c r="BE207" i="8"/>
  <c r="T207" i="8"/>
  <c r="R207" i="8"/>
  <c r="P207" i="8"/>
  <c r="J207" i="8"/>
  <c r="BF207" i="8" s="1"/>
  <c r="BK206" i="8"/>
  <c r="BI206" i="8"/>
  <c r="BH206" i="8"/>
  <c r="BG206" i="8"/>
  <c r="BE206" i="8"/>
  <c r="T206" i="8"/>
  <c r="R206" i="8"/>
  <c r="P206" i="8"/>
  <c r="J206" i="8"/>
  <c r="BF206" i="8" s="1"/>
  <c r="BK205" i="8"/>
  <c r="BI205" i="8"/>
  <c r="BH205" i="8"/>
  <c r="BG205" i="8"/>
  <c r="BE205" i="8"/>
  <c r="T205" i="8"/>
  <c r="R205" i="8"/>
  <c r="P205" i="8"/>
  <c r="J205" i="8"/>
  <c r="BF205" i="8" s="1"/>
  <c r="BK204" i="8"/>
  <c r="BI204" i="8"/>
  <c r="BH204" i="8"/>
  <c r="BG204" i="8"/>
  <c r="BE204" i="8"/>
  <c r="T204" i="8"/>
  <c r="R204" i="8"/>
  <c r="P204" i="8"/>
  <c r="J204" i="8"/>
  <c r="BF204" i="8" s="1"/>
  <c r="BK203" i="8"/>
  <c r="BI203" i="8"/>
  <c r="BH203" i="8"/>
  <c r="BG203" i="8"/>
  <c r="BE203" i="8"/>
  <c r="T203" i="8"/>
  <c r="R203" i="8"/>
  <c r="P203" i="8"/>
  <c r="J203" i="8"/>
  <c r="BF203" i="8" s="1"/>
  <c r="BK202" i="8"/>
  <c r="BI202" i="8"/>
  <c r="BH202" i="8"/>
  <c r="BG202" i="8"/>
  <c r="BE202" i="8"/>
  <c r="T202" i="8"/>
  <c r="R202" i="8"/>
  <c r="P202" i="8"/>
  <c r="J202" i="8"/>
  <c r="BF202" i="8" s="1"/>
  <c r="BK201" i="8"/>
  <c r="BI201" i="8"/>
  <c r="BH201" i="8"/>
  <c r="BG201" i="8"/>
  <c r="BE201" i="8"/>
  <c r="T201" i="8"/>
  <c r="R201" i="8"/>
  <c r="P201" i="8"/>
  <c r="J201" i="8"/>
  <c r="BF201" i="8" s="1"/>
  <c r="BK200" i="8"/>
  <c r="BI200" i="8"/>
  <c r="BH200" i="8"/>
  <c r="BG200" i="8"/>
  <c r="BE200" i="8"/>
  <c r="T200" i="8"/>
  <c r="T197" i="8" s="1"/>
  <c r="R200" i="8"/>
  <c r="P200" i="8"/>
  <c r="J200" i="8"/>
  <c r="BF200" i="8" s="1"/>
  <c r="BK199" i="8"/>
  <c r="BI199" i="8"/>
  <c r="BH199" i="8"/>
  <c r="BG199" i="8"/>
  <c r="BE199" i="8"/>
  <c r="T199" i="8"/>
  <c r="R199" i="8"/>
  <c r="P199" i="8"/>
  <c r="J199" i="8"/>
  <c r="BF199" i="8" s="1"/>
  <c r="BK198" i="8"/>
  <c r="BK197" i="8" s="1"/>
  <c r="BI198" i="8"/>
  <c r="BH198" i="8"/>
  <c r="BG198" i="8"/>
  <c r="BE198" i="8"/>
  <c r="T198" i="8"/>
  <c r="R198" i="8"/>
  <c r="P198" i="8"/>
  <c r="P197" i="8" s="1"/>
  <c r="J198" i="8"/>
  <c r="R197" i="8"/>
  <c r="BK196" i="8"/>
  <c r="BI196" i="8"/>
  <c r="BH196" i="8"/>
  <c r="BG196" i="8"/>
  <c r="BE196" i="8"/>
  <c r="T196" i="8"/>
  <c r="R196" i="8"/>
  <c r="P196" i="8"/>
  <c r="J196" i="8"/>
  <c r="BF196" i="8" s="1"/>
  <c r="BK195" i="8"/>
  <c r="BI195" i="8"/>
  <c r="BH195" i="8"/>
  <c r="BG195" i="8"/>
  <c r="BE195" i="8"/>
  <c r="T195" i="8"/>
  <c r="R195" i="8"/>
  <c r="P195" i="8"/>
  <c r="J195" i="8"/>
  <c r="BF195" i="8" s="1"/>
  <c r="BK194" i="8"/>
  <c r="BI194" i="8"/>
  <c r="BH194" i="8"/>
  <c r="BG194" i="8"/>
  <c r="BE194" i="8"/>
  <c r="T194" i="8"/>
  <c r="R194" i="8"/>
  <c r="P194" i="8"/>
  <c r="J194" i="8"/>
  <c r="BF194" i="8" s="1"/>
  <c r="BK193" i="8"/>
  <c r="BI193" i="8"/>
  <c r="BH193" i="8"/>
  <c r="BG193" i="8"/>
  <c r="BE193" i="8"/>
  <c r="T193" i="8"/>
  <c r="R193" i="8"/>
  <c r="P193" i="8"/>
  <c r="J193" i="8"/>
  <c r="BF193" i="8" s="1"/>
  <c r="BK192" i="8"/>
  <c r="BI192" i="8"/>
  <c r="BH192" i="8"/>
  <c r="BG192" i="8"/>
  <c r="BE192" i="8"/>
  <c r="T192" i="8"/>
  <c r="R192" i="8"/>
  <c r="P192" i="8"/>
  <c r="J192" i="8"/>
  <c r="BF192" i="8" s="1"/>
  <c r="BK191" i="8"/>
  <c r="BI191" i="8"/>
  <c r="BH191" i="8"/>
  <c r="BG191" i="8"/>
  <c r="BE191" i="8"/>
  <c r="T191" i="8"/>
  <c r="R191" i="8"/>
  <c r="P191" i="8"/>
  <c r="J191" i="8"/>
  <c r="BF191" i="8" s="1"/>
  <c r="BK190" i="8"/>
  <c r="BI190" i="8"/>
  <c r="BH190" i="8"/>
  <c r="BG190" i="8"/>
  <c r="BE190" i="8"/>
  <c r="T190" i="8"/>
  <c r="R190" i="8"/>
  <c r="P190" i="8"/>
  <c r="J190" i="8"/>
  <c r="BF190" i="8" s="1"/>
  <c r="BK189" i="8"/>
  <c r="BI189" i="8"/>
  <c r="BH189" i="8"/>
  <c r="BG189" i="8"/>
  <c r="BE189" i="8"/>
  <c r="T189" i="8"/>
  <c r="R189" i="8"/>
  <c r="P189" i="8"/>
  <c r="J189" i="8"/>
  <c r="BF189" i="8" s="1"/>
  <c r="BK188" i="8"/>
  <c r="BI188" i="8"/>
  <c r="BH188" i="8"/>
  <c r="BG188" i="8"/>
  <c r="BE188" i="8"/>
  <c r="T188" i="8"/>
  <c r="R188" i="8"/>
  <c r="P188" i="8"/>
  <c r="J188" i="8"/>
  <c r="BF188" i="8" s="1"/>
  <c r="BK187" i="8"/>
  <c r="BI187" i="8"/>
  <c r="BH187" i="8"/>
  <c r="BG187" i="8"/>
  <c r="BE187" i="8"/>
  <c r="T187" i="8"/>
  <c r="R187" i="8"/>
  <c r="P187" i="8"/>
  <c r="J187" i="8"/>
  <c r="BF187" i="8" s="1"/>
  <c r="BK186" i="8"/>
  <c r="BI186" i="8"/>
  <c r="BH186" i="8"/>
  <c r="BG186" i="8"/>
  <c r="BE186" i="8"/>
  <c r="T186" i="8"/>
  <c r="R186" i="8"/>
  <c r="P186" i="8"/>
  <c r="J186" i="8"/>
  <c r="BF186" i="8" s="1"/>
  <c r="BK185" i="8"/>
  <c r="BI185" i="8"/>
  <c r="BH185" i="8"/>
  <c r="BG185" i="8"/>
  <c r="BE185" i="8"/>
  <c r="T185" i="8"/>
  <c r="R185" i="8"/>
  <c r="P185" i="8"/>
  <c r="J185" i="8"/>
  <c r="BF185" i="8" s="1"/>
  <c r="BK184" i="8"/>
  <c r="BI184" i="8"/>
  <c r="BH184" i="8"/>
  <c r="BG184" i="8"/>
  <c r="BE184" i="8"/>
  <c r="T184" i="8"/>
  <c r="R184" i="8"/>
  <c r="P184" i="8"/>
  <c r="J184" i="8"/>
  <c r="BF184" i="8" s="1"/>
  <c r="BK183" i="8"/>
  <c r="BI183" i="8"/>
  <c r="BH183" i="8"/>
  <c r="BG183" i="8"/>
  <c r="BE183" i="8"/>
  <c r="T183" i="8"/>
  <c r="R183" i="8"/>
  <c r="P183" i="8"/>
  <c r="J183" i="8"/>
  <c r="BF183" i="8" s="1"/>
  <c r="BK182" i="8"/>
  <c r="BI182" i="8"/>
  <c r="BH182" i="8"/>
  <c r="BG182" i="8"/>
  <c r="BE182" i="8"/>
  <c r="T182" i="8"/>
  <c r="R182" i="8"/>
  <c r="P182" i="8"/>
  <c r="J182" i="8"/>
  <c r="BF182" i="8" s="1"/>
  <c r="BK181" i="8"/>
  <c r="BI181" i="8"/>
  <c r="BH181" i="8"/>
  <c r="BG181" i="8"/>
  <c r="BE181" i="8"/>
  <c r="T181" i="8"/>
  <c r="R181" i="8"/>
  <c r="P181" i="8"/>
  <c r="J181" i="8"/>
  <c r="BF181" i="8" s="1"/>
  <c r="BK180" i="8"/>
  <c r="BI180" i="8"/>
  <c r="BH180" i="8"/>
  <c r="BG180" i="8"/>
  <c r="BE180" i="8"/>
  <c r="T180" i="8"/>
  <c r="R180" i="8"/>
  <c r="P180" i="8"/>
  <c r="J180" i="8"/>
  <c r="BF180" i="8" s="1"/>
  <c r="BK179" i="8"/>
  <c r="BI179" i="8"/>
  <c r="BH179" i="8"/>
  <c r="BG179" i="8"/>
  <c r="BF179" i="8"/>
  <c r="BE179" i="8"/>
  <c r="T179" i="8"/>
  <c r="R179" i="8"/>
  <c r="P179" i="8"/>
  <c r="J179" i="8"/>
  <c r="BK178" i="8"/>
  <c r="BI178" i="8"/>
  <c r="BH178" i="8"/>
  <c r="BG178" i="8"/>
  <c r="BE178" i="8"/>
  <c r="T178" i="8"/>
  <c r="R178" i="8"/>
  <c r="P178" i="8"/>
  <c r="J178" i="8"/>
  <c r="BF178" i="8" s="1"/>
  <c r="BK177" i="8"/>
  <c r="BI177" i="8"/>
  <c r="BH177" i="8"/>
  <c r="BG177" i="8"/>
  <c r="BE177" i="8"/>
  <c r="T177" i="8"/>
  <c r="R177" i="8"/>
  <c r="P177" i="8"/>
  <c r="J177" i="8"/>
  <c r="BF177" i="8" s="1"/>
  <c r="BK176" i="8"/>
  <c r="BI176" i="8"/>
  <c r="BH176" i="8"/>
  <c r="BG176" i="8"/>
  <c r="BE176" i="8"/>
  <c r="T176" i="8"/>
  <c r="R176" i="8"/>
  <c r="P176" i="8"/>
  <c r="J176" i="8"/>
  <c r="BF176" i="8" s="1"/>
  <c r="BK175" i="8"/>
  <c r="BI175" i="8"/>
  <c r="BH175" i="8"/>
  <c r="BG175" i="8"/>
  <c r="BE175" i="8"/>
  <c r="T175" i="8"/>
  <c r="R175" i="8"/>
  <c r="P175" i="8"/>
  <c r="J175" i="8"/>
  <c r="BF175" i="8" s="1"/>
  <c r="BK174" i="8"/>
  <c r="BI174" i="8"/>
  <c r="BH174" i="8"/>
  <c r="BG174" i="8"/>
  <c r="BE174" i="8"/>
  <c r="T174" i="8"/>
  <c r="R174" i="8"/>
  <c r="P174" i="8"/>
  <c r="J174" i="8"/>
  <c r="BF174" i="8" s="1"/>
  <c r="BK173" i="8"/>
  <c r="BI173" i="8"/>
  <c r="BH173" i="8"/>
  <c r="BG173" i="8"/>
  <c r="BE173" i="8"/>
  <c r="T173" i="8"/>
  <c r="R173" i="8"/>
  <c r="P173" i="8"/>
  <c r="J173" i="8"/>
  <c r="BF173" i="8" s="1"/>
  <c r="BK172" i="8"/>
  <c r="BI172" i="8"/>
  <c r="BH172" i="8"/>
  <c r="BG172" i="8"/>
  <c r="BE172" i="8"/>
  <c r="T172" i="8"/>
  <c r="R172" i="8"/>
  <c r="P172" i="8"/>
  <c r="J172" i="8"/>
  <c r="BF172" i="8" s="1"/>
  <c r="BK171" i="8"/>
  <c r="BI171" i="8"/>
  <c r="BH171" i="8"/>
  <c r="BG171" i="8"/>
  <c r="BE171" i="8"/>
  <c r="T171" i="8"/>
  <c r="R171" i="8"/>
  <c r="P171" i="8"/>
  <c r="J171" i="8"/>
  <c r="BF171" i="8" s="1"/>
  <c r="BK170" i="8"/>
  <c r="BI170" i="8"/>
  <c r="BH170" i="8"/>
  <c r="BG170" i="8"/>
  <c r="BE170" i="8"/>
  <c r="T170" i="8"/>
  <c r="R170" i="8"/>
  <c r="P170" i="8"/>
  <c r="J170" i="8"/>
  <c r="BF170" i="8" s="1"/>
  <c r="BK169" i="8"/>
  <c r="BI169" i="8"/>
  <c r="BH169" i="8"/>
  <c r="BG169" i="8"/>
  <c r="BE169" i="8"/>
  <c r="T169" i="8"/>
  <c r="R169" i="8"/>
  <c r="P169" i="8"/>
  <c r="J169" i="8"/>
  <c r="BF169" i="8" s="1"/>
  <c r="BK168" i="8"/>
  <c r="BI168" i="8"/>
  <c r="BH168" i="8"/>
  <c r="BG168" i="8"/>
  <c r="BE168" i="8"/>
  <c r="T168" i="8"/>
  <c r="R168" i="8"/>
  <c r="P168" i="8"/>
  <c r="J168" i="8"/>
  <c r="BF168" i="8" s="1"/>
  <c r="BK167" i="8"/>
  <c r="BI167" i="8"/>
  <c r="BH167" i="8"/>
  <c r="BG167" i="8"/>
  <c r="BE167" i="8"/>
  <c r="T167" i="8"/>
  <c r="R167" i="8"/>
  <c r="P167" i="8"/>
  <c r="J167" i="8"/>
  <c r="BF167" i="8" s="1"/>
  <c r="BK166" i="8"/>
  <c r="BI166" i="8"/>
  <c r="BH166" i="8"/>
  <c r="BG166" i="8"/>
  <c r="BE166" i="8"/>
  <c r="T166" i="8"/>
  <c r="R166" i="8"/>
  <c r="P166" i="8"/>
  <c r="J166" i="8"/>
  <c r="BF166" i="8" s="1"/>
  <c r="BK165" i="8"/>
  <c r="BI165" i="8"/>
  <c r="BH165" i="8"/>
  <c r="BG165" i="8"/>
  <c r="BE165" i="8"/>
  <c r="T165" i="8"/>
  <c r="R165" i="8"/>
  <c r="P165" i="8"/>
  <c r="J165" i="8"/>
  <c r="BF165" i="8" s="1"/>
  <c r="BK164" i="8"/>
  <c r="BI164" i="8"/>
  <c r="BH164" i="8"/>
  <c r="BG164" i="8"/>
  <c r="BE164" i="8"/>
  <c r="T164" i="8"/>
  <c r="R164" i="8"/>
  <c r="P164" i="8"/>
  <c r="J164" i="8"/>
  <c r="BF164" i="8" s="1"/>
  <c r="BK163" i="8"/>
  <c r="BI163" i="8"/>
  <c r="BH163" i="8"/>
  <c r="BG163" i="8"/>
  <c r="BE163" i="8"/>
  <c r="T163" i="8"/>
  <c r="R163" i="8"/>
  <c r="P163" i="8"/>
  <c r="J163" i="8"/>
  <c r="BF163" i="8" s="1"/>
  <c r="BK162" i="8"/>
  <c r="BI162" i="8"/>
  <c r="BH162" i="8"/>
  <c r="BG162" i="8"/>
  <c r="BE162" i="8"/>
  <c r="T162" i="8"/>
  <c r="R162" i="8"/>
  <c r="P162" i="8"/>
  <c r="J162" i="8"/>
  <c r="BF162" i="8" s="1"/>
  <c r="BK161" i="8"/>
  <c r="BI161" i="8"/>
  <c r="BH161" i="8"/>
  <c r="BG161" i="8"/>
  <c r="BE161" i="8"/>
  <c r="T161" i="8"/>
  <c r="R161" i="8"/>
  <c r="P161" i="8"/>
  <c r="J161" i="8"/>
  <c r="BF161" i="8" s="1"/>
  <c r="BK160" i="8"/>
  <c r="BI160" i="8"/>
  <c r="BH160" i="8"/>
  <c r="BG160" i="8"/>
  <c r="BE160" i="8"/>
  <c r="T160" i="8"/>
  <c r="R160" i="8"/>
  <c r="P160" i="8"/>
  <c r="J160" i="8"/>
  <c r="BF160" i="8" s="1"/>
  <c r="BK159" i="8"/>
  <c r="BI159" i="8"/>
  <c r="BH159" i="8"/>
  <c r="BG159" i="8"/>
  <c r="BE159" i="8"/>
  <c r="T159" i="8"/>
  <c r="R159" i="8"/>
  <c r="P159" i="8"/>
  <c r="J159" i="8"/>
  <c r="BF159" i="8" s="1"/>
  <c r="BK158" i="8"/>
  <c r="BI158" i="8"/>
  <c r="BH158" i="8"/>
  <c r="BG158" i="8"/>
  <c r="BE158" i="8"/>
  <c r="T158" i="8"/>
  <c r="R158" i="8"/>
  <c r="P158" i="8"/>
  <c r="J158" i="8"/>
  <c r="BF158" i="8" s="1"/>
  <c r="BK156" i="8"/>
  <c r="BI156" i="8"/>
  <c r="BH156" i="8"/>
  <c r="BG156" i="8"/>
  <c r="BE156" i="8"/>
  <c r="T156" i="8"/>
  <c r="R156" i="8"/>
  <c r="P156" i="8"/>
  <c r="J156" i="8"/>
  <c r="BF156" i="8" s="1"/>
  <c r="BK155" i="8"/>
  <c r="BI155" i="8"/>
  <c r="BH155" i="8"/>
  <c r="BG155" i="8"/>
  <c r="BE155" i="8"/>
  <c r="T155" i="8"/>
  <c r="R155" i="8"/>
  <c r="P155" i="8"/>
  <c r="J155" i="8"/>
  <c r="BF155" i="8" s="1"/>
  <c r="BK154" i="8"/>
  <c r="BI154" i="8"/>
  <c r="BH154" i="8"/>
  <c r="BG154" i="8"/>
  <c r="BE154" i="8"/>
  <c r="T154" i="8"/>
  <c r="R154" i="8"/>
  <c r="P154" i="8"/>
  <c r="J154" i="8"/>
  <c r="BF154" i="8" s="1"/>
  <c r="BK153" i="8"/>
  <c r="BI153" i="8"/>
  <c r="BH153" i="8"/>
  <c r="BG153" i="8"/>
  <c r="BE153" i="8"/>
  <c r="T153" i="8"/>
  <c r="R153" i="8"/>
  <c r="P153" i="8"/>
  <c r="J153" i="8"/>
  <c r="BF153" i="8" s="1"/>
  <c r="BK152" i="8"/>
  <c r="BI152" i="8"/>
  <c r="BH152" i="8"/>
  <c r="BG152" i="8"/>
  <c r="BE152" i="8"/>
  <c r="T152" i="8"/>
  <c r="R152" i="8"/>
  <c r="P152" i="8"/>
  <c r="J152" i="8"/>
  <c r="BF152" i="8" s="1"/>
  <c r="BK151" i="8"/>
  <c r="BI151" i="8"/>
  <c r="BH151" i="8"/>
  <c r="BG151" i="8"/>
  <c r="BE151" i="8"/>
  <c r="T151" i="8"/>
  <c r="R151" i="8"/>
  <c r="P151" i="8"/>
  <c r="J151" i="8"/>
  <c r="BF151" i="8" s="1"/>
  <c r="BK150" i="8"/>
  <c r="BI150" i="8"/>
  <c r="BH150" i="8"/>
  <c r="BG150" i="8"/>
  <c r="BE150" i="8"/>
  <c r="T150" i="8"/>
  <c r="R150" i="8"/>
  <c r="P150" i="8"/>
  <c r="J150" i="8"/>
  <c r="BF150" i="8" s="1"/>
  <c r="BK149" i="8"/>
  <c r="BI149" i="8"/>
  <c r="BH149" i="8"/>
  <c r="BG149" i="8"/>
  <c r="BE149" i="8"/>
  <c r="T149" i="8"/>
  <c r="R149" i="8"/>
  <c r="P149" i="8"/>
  <c r="J149" i="8"/>
  <c r="BF149" i="8" s="1"/>
  <c r="BK148" i="8"/>
  <c r="BI148" i="8"/>
  <c r="BH148" i="8"/>
  <c r="BG148" i="8"/>
  <c r="BE148" i="8"/>
  <c r="T148" i="8"/>
  <c r="R148" i="8"/>
  <c r="P148" i="8"/>
  <c r="J148" i="8"/>
  <c r="BF148" i="8" s="1"/>
  <c r="BK147" i="8"/>
  <c r="BI147" i="8"/>
  <c r="BH147" i="8"/>
  <c r="BG147" i="8"/>
  <c r="BE147" i="8"/>
  <c r="T147" i="8"/>
  <c r="R147" i="8"/>
  <c r="P147" i="8"/>
  <c r="J147" i="8"/>
  <c r="BF147" i="8" s="1"/>
  <c r="BK146" i="8"/>
  <c r="BI146" i="8"/>
  <c r="BH146" i="8"/>
  <c r="BG146" i="8"/>
  <c r="BE146" i="8"/>
  <c r="T146" i="8"/>
  <c r="R146" i="8"/>
  <c r="P146" i="8"/>
  <c r="J146" i="8"/>
  <c r="BF146" i="8" s="1"/>
  <c r="BK145" i="8"/>
  <c r="BI145" i="8"/>
  <c r="BH145" i="8"/>
  <c r="BG145" i="8"/>
  <c r="BE145" i="8"/>
  <c r="T145" i="8"/>
  <c r="R145" i="8"/>
  <c r="P145" i="8"/>
  <c r="J145" i="8"/>
  <c r="BF145" i="8" s="1"/>
  <c r="BK144" i="8"/>
  <c r="BI144" i="8"/>
  <c r="BH144" i="8"/>
  <c r="BG144" i="8"/>
  <c r="BE144" i="8"/>
  <c r="T144" i="8"/>
  <c r="R144" i="8"/>
  <c r="P144" i="8"/>
  <c r="P139" i="8" s="1"/>
  <c r="J144" i="8"/>
  <c r="BF144" i="8" s="1"/>
  <c r="BK143" i="8"/>
  <c r="BI143" i="8"/>
  <c r="BH143" i="8"/>
  <c r="BG143" i="8"/>
  <c r="BE143" i="8"/>
  <c r="T143" i="8"/>
  <c r="R143" i="8"/>
  <c r="P143" i="8"/>
  <c r="J143" i="8"/>
  <c r="BF143" i="8" s="1"/>
  <c r="BK142" i="8"/>
  <c r="BI142" i="8"/>
  <c r="BH142" i="8"/>
  <c r="BG142" i="8"/>
  <c r="BE142" i="8"/>
  <c r="T142" i="8"/>
  <c r="T139" i="8" s="1"/>
  <c r="R142" i="8"/>
  <c r="P142" i="8"/>
  <c r="J142" i="8"/>
  <c r="BF142" i="8" s="1"/>
  <c r="BK141" i="8"/>
  <c r="BI141" i="8"/>
  <c r="F41" i="8" s="1"/>
  <c r="BD103" i="1" s="1"/>
  <c r="BH141" i="8"/>
  <c r="BG141" i="8"/>
  <c r="BE141" i="8"/>
  <c r="T141" i="8"/>
  <c r="R141" i="8"/>
  <c r="P141" i="8"/>
  <c r="J141" i="8"/>
  <c r="BF141" i="8" s="1"/>
  <c r="BK140" i="8"/>
  <c r="BK139" i="8" s="1"/>
  <c r="BI140" i="8"/>
  <c r="BH140" i="8"/>
  <c r="BG140" i="8"/>
  <c r="F39" i="8" s="1"/>
  <c r="BB103" i="1" s="1"/>
  <c r="BE140" i="8"/>
  <c r="T140" i="8"/>
  <c r="R140" i="8"/>
  <c r="P140" i="8"/>
  <c r="J140" i="8"/>
  <c r="R139" i="8"/>
  <c r="J134" i="8"/>
  <c r="J133" i="8"/>
  <c r="F133" i="8"/>
  <c r="F131" i="8"/>
  <c r="E129" i="8"/>
  <c r="J96" i="8"/>
  <c r="J95" i="8"/>
  <c r="F95" i="8"/>
  <c r="F93" i="8"/>
  <c r="E91" i="8"/>
  <c r="J41" i="8"/>
  <c r="J40" i="8"/>
  <c r="J39" i="8"/>
  <c r="F134" i="8"/>
  <c r="J16" i="8"/>
  <c r="J93" i="8" s="1"/>
  <c r="E7" i="8"/>
  <c r="E85" i="8" s="1"/>
  <c r="BK152" i="7"/>
  <c r="BI152" i="7"/>
  <c r="BH152" i="7"/>
  <c r="BG152" i="7"/>
  <c r="BE152" i="7"/>
  <c r="T152" i="7"/>
  <c r="R152" i="7"/>
  <c r="P152" i="7"/>
  <c r="J152" i="7"/>
  <c r="BF152" i="7" s="1"/>
  <c r="BK151" i="7"/>
  <c r="BI151" i="7"/>
  <c r="BH151" i="7"/>
  <c r="BG151" i="7"/>
  <c r="BE151" i="7"/>
  <c r="T151" i="7"/>
  <c r="R151" i="7"/>
  <c r="P151" i="7"/>
  <c r="J151" i="7"/>
  <c r="BF151" i="7" s="1"/>
  <c r="BK150" i="7"/>
  <c r="BI150" i="7"/>
  <c r="BH150" i="7"/>
  <c r="BG150" i="7"/>
  <c r="BF150" i="7"/>
  <c r="BE150" i="7"/>
  <c r="T150" i="7"/>
  <c r="R150" i="7"/>
  <c r="P150" i="7"/>
  <c r="J150" i="7"/>
  <c r="BK149" i="7"/>
  <c r="BI149" i="7"/>
  <c r="BH149" i="7"/>
  <c r="BG149" i="7"/>
  <c r="BE149" i="7"/>
  <c r="T149" i="7"/>
  <c r="R149" i="7"/>
  <c r="P149" i="7"/>
  <c r="J149" i="7"/>
  <c r="BF149" i="7" s="1"/>
  <c r="BK148" i="7"/>
  <c r="BI148" i="7"/>
  <c r="BH148" i="7"/>
  <c r="BG148" i="7"/>
  <c r="BE148" i="7"/>
  <c r="T148" i="7"/>
  <c r="R148" i="7"/>
  <c r="P148" i="7"/>
  <c r="J148" i="7"/>
  <c r="BF148" i="7" s="1"/>
  <c r="BK147" i="7"/>
  <c r="BI147" i="7"/>
  <c r="BH147" i="7"/>
  <c r="BG147" i="7"/>
  <c r="BE147" i="7"/>
  <c r="T147" i="7"/>
  <c r="R147" i="7"/>
  <c r="P147" i="7"/>
  <c r="J147" i="7"/>
  <c r="BF147" i="7" s="1"/>
  <c r="BK146" i="7"/>
  <c r="BI146" i="7"/>
  <c r="BH146" i="7"/>
  <c r="BG146" i="7"/>
  <c r="BE146" i="7"/>
  <c r="T146" i="7"/>
  <c r="R146" i="7"/>
  <c r="P146" i="7"/>
  <c r="J146" i="7"/>
  <c r="BF146" i="7" s="1"/>
  <c r="BK145" i="7"/>
  <c r="BI145" i="7"/>
  <c r="BH145" i="7"/>
  <c r="BG145" i="7"/>
  <c r="BE145" i="7"/>
  <c r="T145" i="7"/>
  <c r="R145" i="7"/>
  <c r="P145" i="7"/>
  <c r="J145" i="7"/>
  <c r="BF145" i="7" s="1"/>
  <c r="BK144" i="7"/>
  <c r="BI144" i="7"/>
  <c r="BH144" i="7"/>
  <c r="BG144" i="7"/>
  <c r="BE144" i="7"/>
  <c r="T144" i="7"/>
  <c r="R144" i="7"/>
  <c r="P144" i="7"/>
  <c r="J144" i="7"/>
  <c r="BF144" i="7" s="1"/>
  <c r="BK143" i="7"/>
  <c r="BI143" i="7"/>
  <c r="BH143" i="7"/>
  <c r="BG143" i="7"/>
  <c r="BE143" i="7"/>
  <c r="T143" i="7"/>
  <c r="R143" i="7"/>
  <c r="P143" i="7"/>
  <c r="J143" i="7"/>
  <c r="BF143" i="7"/>
  <c r="BK141" i="7"/>
  <c r="BI141" i="7"/>
  <c r="BH141" i="7"/>
  <c r="BG141" i="7"/>
  <c r="BE141" i="7"/>
  <c r="T141" i="7"/>
  <c r="R141" i="7"/>
  <c r="P141" i="7"/>
  <c r="J141" i="7"/>
  <c r="BF141" i="7"/>
  <c r="BK140" i="7"/>
  <c r="BI140" i="7"/>
  <c r="BH140" i="7"/>
  <c r="BG140" i="7"/>
  <c r="BE140" i="7"/>
  <c r="T140" i="7"/>
  <c r="R140" i="7"/>
  <c r="P140" i="7"/>
  <c r="J140" i="7"/>
  <c r="BF140" i="7" s="1"/>
  <c r="BK139" i="7"/>
  <c r="BI139" i="7"/>
  <c r="BH139" i="7"/>
  <c r="BG139" i="7"/>
  <c r="BE139" i="7"/>
  <c r="T139" i="7"/>
  <c r="R139" i="7"/>
  <c r="P139" i="7"/>
  <c r="J139" i="7"/>
  <c r="BF139" i="7" s="1"/>
  <c r="BK138" i="7"/>
  <c r="BI138" i="7"/>
  <c r="BH138" i="7"/>
  <c r="BG138" i="7"/>
  <c r="BE138" i="7"/>
  <c r="T138" i="7"/>
  <c r="R138" i="7"/>
  <c r="P138" i="7"/>
  <c r="J138" i="7"/>
  <c r="BF138" i="7" s="1"/>
  <c r="BK137" i="7"/>
  <c r="BI137" i="7"/>
  <c r="BH137" i="7"/>
  <c r="BG137" i="7"/>
  <c r="BE137" i="7"/>
  <c r="T137" i="7"/>
  <c r="R137" i="7"/>
  <c r="P137" i="7"/>
  <c r="J137" i="7"/>
  <c r="BF137" i="7"/>
  <c r="BK136" i="7"/>
  <c r="BI136" i="7"/>
  <c r="BH136" i="7"/>
  <c r="BG136" i="7"/>
  <c r="BE136" i="7"/>
  <c r="T136" i="7"/>
  <c r="T135" i="7"/>
  <c r="R136" i="7"/>
  <c r="R135" i="7" s="1"/>
  <c r="P136" i="7"/>
  <c r="J136" i="7"/>
  <c r="BF136" i="7"/>
  <c r="BK134" i="7"/>
  <c r="BI134" i="7"/>
  <c r="BH134" i="7"/>
  <c r="BG134" i="7"/>
  <c r="BE134" i="7"/>
  <c r="T134" i="7"/>
  <c r="R134" i="7"/>
  <c r="P134" i="7"/>
  <c r="J134" i="7"/>
  <c r="BF134" i="7"/>
  <c r="BK133" i="7"/>
  <c r="BI133" i="7"/>
  <c r="BH133" i="7"/>
  <c r="F40" i="7" s="1"/>
  <c r="BC102" i="1" s="1"/>
  <c r="BG133" i="7"/>
  <c r="BE133" i="7"/>
  <c r="T133" i="7"/>
  <c r="R133" i="7"/>
  <c r="P133" i="7"/>
  <c r="J133" i="7"/>
  <c r="BF133" i="7"/>
  <c r="BK132" i="7"/>
  <c r="BK130" i="7" s="1"/>
  <c r="BI132" i="7"/>
  <c r="BH132" i="7"/>
  <c r="BG132" i="7"/>
  <c r="BE132" i="7"/>
  <c r="T132" i="7"/>
  <c r="T130" i="7" s="1"/>
  <c r="R132" i="7"/>
  <c r="P132" i="7"/>
  <c r="J132" i="7"/>
  <c r="BF132" i="7" s="1"/>
  <c r="BK131" i="7"/>
  <c r="BI131" i="7"/>
  <c r="BH131" i="7"/>
  <c r="BG131" i="7"/>
  <c r="BE131" i="7"/>
  <c r="F37" i="7" s="1"/>
  <c r="AZ102" i="1" s="1"/>
  <c r="T131" i="7"/>
  <c r="R131" i="7"/>
  <c r="R130" i="7" s="1"/>
  <c r="P131" i="7"/>
  <c r="J131" i="7"/>
  <c r="J125" i="7"/>
  <c r="J124" i="7"/>
  <c r="F124" i="7"/>
  <c r="F122" i="7"/>
  <c r="E120" i="7"/>
  <c r="J96" i="7"/>
  <c r="J95" i="7"/>
  <c r="F95" i="7"/>
  <c r="F93" i="7"/>
  <c r="E91" i="7"/>
  <c r="J41" i="7"/>
  <c r="J40" i="7"/>
  <c r="J39" i="7"/>
  <c r="F125" i="7"/>
  <c r="J16" i="7"/>
  <c r="J93" i="7" s="1"/>
  <c r="E7" i="7"/>
  <c r="E114" i="7" s="1"/>
  <c r="BK675" i="6"/>
  <c r="BI675" i="6"/>
  <c r="BH675" i="6"/>
  <c r="BG675" i="6"/>
  <c r="BE675" i="6"/>
  <c r="T675" i="6"/>
  <c r="R675" i="6"/>
  <c r="R674" i="6" s="1"/>
  <c r="P675" i="6"/>
  <c r="P674" i="6" s="1"/>
  <c r="J675" i="6"/>
  <c r="BK674" i="6"/>
  <c r="T674" i="6"/>
  <c r="BK672" i="6"/>
  <c r="BI672" i="6"/>
  <c r="BH672" i="6"/>
  <c r="BG672" i="6"/>
  <c r="BE672" i="6"/>
  <c r="T672" i="6"/>
  <c r="R672" i="6"/>
  <c r="P672" i="6"/>
  <c r="J672" i="6"/>
  <c r="BF672" i="6" s="1"/>
  <c r="BK667" i="6"/>
  <c r="BI667" i="6"/>
  <c r="BH667" i="6"/>
  <c r="BG667" i="6"/>
  <c r="BE667" i="6"/>
  <c r="T667" i="6"/>
  <c r="T660" i="6" s="1"/>
  <c r="R667" i="6"/>
  <c r="P667" i="6"/>
  <c r="J667" i="6"/>
  <c r="BF667" i="6" s="1"/>
  <c r="BK661" i="6"/>
  <c r="BI661" i="6"/>
  <c r="BH661" i="6"/>
  <c r="BG661" i="6"/>
  <c r="BE661" i="6"/>
  <c r="T661" i="6"/>
  <c r="R661" i="6"/>
  <c r="R660" i="6" s="1"/>
  <c r="P661" i="6"/>
  <c r="P660" i="6" s="1"/>
  <c r="J661" i="6"/>
  <c r="BF661" i="6"/>
  <c r="BK658" i="6"/>
  <c r="BK657" i="6" s="1"/>
  <c r="BI658" i="6"/>
  <c r="BH658" i="6"/>
  <c r="BG658" i="6"/>
  <c r="BE658" i="6"/>
  <c r="T658" i="6"/>
  <c r="R658" i="6"/>
  <c r="P658" i="6"/>
  <c r="P657" i="6" s="1"/>
  <c r="J658" i="6"/>
  <c r="T657" i="6"/>
  <c r="R657" i="6"/>
  <c r="BK656" i="6"/>
  <c r="BI656" i="6"/>
  <c r="BH656" i="6"/>
  <c r="BG656" i="6"/>
  <c r="BE656" i="6"/>
  <c r="T656" i="6"/>
  <c r="R656" i="6"/>
  <c r="P656" i="6"/>
  <c r="J656" i="6"/>
  <c r="BF656" i="6" s="1"/>
  <c r="BK653" i="6"/>
  <c r="BI653" i="6"/>
  <c r="BH653" i="6"/>
  <c r="BG653" i="6"/>
  <c r="BE653" i="6"/>
  <c r="T653" i="6"/>
  <c r="R653" i="6"/>
  <c r="P653" i="6"/>
  <c r="J653" i="6"/>
  <c r="BF653" i="6" s="1"/>
  <c r="BK651" i="6"/>
  <c r="BI651" i="6"/>
  <c r="BH651" i="6"/>
  <c r="BG651" i="6"/>
  <c r="BE651" i="6"/>
  <c r="T651" i="6"/>
  <c r="R651" i="6"/>
  <c r="P651" i="6"/>
  <c r="J651" i="6"/>
  <c r="BF651" i="6" s="1"/>
  <c r="BK648" i="6"/>
  <c r="BI648" i="6"/>
  <c r="BH648" i="6"/>
  <c r="BG648" i="6"/>
  <c r="BE648" i="6"/>
  <c r="T648" i="6"/>
  <c r="R648" i="6"/>
  <c r="P648" i="6"/>
  <c r="J648" i="6"/>
  <c r="BF648" i="6" s="1"/>
  <c r="BK643" i="6"/>
  <c r="BI643" i="6"/>
  <c r="BH643" i="6"/>
  <c r="BG643" i="6"/>
  <c r="BE643" i="6"/>
  <c r="T643" i="6"/>
  <c r="T642" i="6" s="1"/>
  <c r="R643" i="6"/>
  <c r="P643" i="6"/>
  <c r="P642" i="6" s="1"/>
  <c r="J643" i="6"/>
  <c r="J642" i="6" s="1"/>
  <c r="BF643" i="6"/>
  <c r="BK641" i="6"/>
  <c r="BI641" i="6"/>
  <c r="BH641" i="6"/>
  <c r="BG641" i="6"/>
  <c r="BE641" i="6"/>
  <c r="T641" i="6"/>
  <c r="R641" i="6"/>
  <c r="P641" i="6"/>
  <c r="J641" i="6"/>
  <c r="BF641" i="6" s="1"/>
  <c r="BK639" i="6"/>
  <c r="BI639" i="6"/>
  <c r="BH639" i="6"/>
  <c r="BG639" i="6"/>
  <c r="BE639" i="6"/>
  <c r="T639" i="6"/>
  <c r="R639" i="6"/>
  <c r="P639" i="6"/>
  <c r="J639" i="6"/>
  <c r="BF639" i="6" s="1"/>
  <c r="BK637" i="6"/>
  <c r="BI637" i="6"/>
  <c r="BH637" i="6"/>
  <c r="BG637" i="6"/>
  <c r="BE637" i="6"/>
  <c r="T637" i="6"/>
  <c r="R637" i="6"/>
  <c r="P637" i="6"/>
  <c r="J637" i="6"/>
  <c r="BF637" i="6" s="1"/>
  <c r="BK635" i="6"/>
  <c r="BI635" i="6"/>
  <c r="BH635" i="6"/>
  <c r="BG635" i="6"/>
  <c r="BE635" i="6"/>
  <c r="T635" i="6"/>
  <c r="R635" i="6"/>
  <c r="P635" i="6"/>
  <c r="J635" i="6"/>
  <c r="BF635" i="6" s="1"/>
  <c r="BK632" i="6"/>
  <c r="BI632" i="6"/>
  <c r="BH632" i="6"/>
  <c r="BG632" i="6"/>
  <c r="BE632" i="6"/>
  <c r="T632" i="6"/>
  <c r="R632" i="6"/>
  <c r="P632" i="6"/>
  <c r="J632" i="6"/>
  <c r="BF632" i="6" s="1"/>
  <c r="BK628" i="6"/>
  <c r="BI628" i="6"/>
  <c r="BH628" i="6"/>
  <c r="BG628" i="6"/>
  <c r="BE628" i="6"/>
  <c r="T628" i="6"/>
  <c r="R628" i="6"/>
  <c r="P628" i="6"/>
  <c r="J628" i="6"/>
  <c r="BF628" i="6" s="1"/>
  <c r="BK626" i="6"/>
  <c r="BI626" i="6"/>
  <c r="BH626" i="6"/>
  <c r="BG626" i="6"/>
  <c r="BE626" i="6"/>
  <c r="T626" i="6"/>
  <c r="R626" i="6"/>
  <c r="P626" i="6"/>
  <c r="J626" i="6"/>
  <c r="BF626" i="6" s="1"/>
  <c r="BK623" i="6"/>
  <c r="BI623" i="6"/>
  <c r="BH623" i="6"/>
  <c r="BG623" i="6"/>
  <c r="BE623" i="6"/>
  <c r="T623" i="6"/>
  <c r="R623" i="6"/>
  <c r="P623" i="6"/>
  <c r="P618" i="6" s="1"/>
  <c r="J623" i="6"/>
  <c r="BF623" i="6" s="1"/>
  <c r="BK621" i="6"/>
  <c r="BI621" i="6"/>
  <c r="BH621" i="6"/>
  <c r="BG621" i="6"/>
  <c r="BE621" i="6"/>
  <c r="T621" i="6"/>
  <c r="R621" i="6"/>
  <c r="P621" i="6"/>
  <c r="J621" i="6"/>
  <c r="BF621" i="6" s="1"/>
  <c r="BK619" i="6"/>
  <c r="BK618" i="6" s="1"/>
  <c r="BI619" i="6"/>
  <c r="BH619" i="6"/>
  <c r="BG619" i="6"/>
  <c r="BE619" i="6"/>
  <c r="T619" i="6"/>
  <c r="T618" i="6" s="1"/>
  <c r="R619" i="6"/>
  <c r="R618" i="6" s="1"/>
  <c r="P619" i="6"/>
  <c r="J619" i="6"/>
  <c r="BK617" i="6"/>
  <c r="BI617" i="6"/>
  <c r="BH617" i="6"/>
  <c r="BG617" i="6"/>
  <c r="BE617" i="6"/>
  <c r="T617" i="6"/>
  <c r="R617" i="6"/>
  <c r="P617" i="6"/>
  <c r="J617" i="6"/>
  <c r="BF617" i="6" s="1"/>
  <c r="BK614" i="6"/>
  <c r="BI614" i="6"/>
  <c r="BH614" i="6"/>
  <c r="BG614" i="6"/>
  <c r="BE614" i="6"/>
  <c r="T614" i="6"/>
  <c r="R614" i="6"/>
  <c r="P614" i="6"/>
  <c r="P596" i="6" s="1"/>
  <c r="J614" i="6"/>
  <c r="BF614" i="6" s="1"/>
  <c r="BK610" i="6"/>
  <c r="BI610" i="6"/>
  <c r="BH610" i="6"/>
  <c r="BG610" i="6"/>
  <c r="BE610" i="6"/>
  <c r="T610" i="6"/>
  <c r="R610" i="6"/>
  <c r="R596" i="6" s="1"/>
  <c r="P610" i="6"/>
  <c r="J610" i="6"/>
  <c r="BF610" i="6" s="1"/>
  <c r="BK607" i="6"/>
  <c r="BI607" i="6"/>
  <c r="BH607" i="6"/>
  <c r="BG607" i="6"/>
  <c r="BE607" i="6"/>
  <c r="T607" i="6"/>
  <c r="R607" i="6"/>
  <c r="P607" i="6"/>
  <c r="J607" i="6"/>
  <c r="BF607" i="6" s="1"/>
  <c r="BK603" i="6"/>
  <c r="BI603" i="6"/>
  <c r="BH603" i="6"/>
  <c r="BG603" i="6"/>
  <c r="BE603" i="6"/>
  <c r="T603" i="6"/>
  <c r="R603" i="6"/>
  <c r="P603" i="6"/>
  <c r="J603" i="6"/>
  <c r="BF603" i="6" s="1"/>
  <c r="BK600" i="6"/>
  <c r="BI600" i="6"/>
  <c r="BH600" i="6"/>
  <c r="BG600" i="6"/>
  <c r="BE600" i="6"/>
  <c r="T600" i="6"/>
  <c r="R600" i="6"/>
  <c r="P600" i="6"/>
  <c r="J600" i="6"/>
  <c r="BF600" i="6" s="1"/>
  <c r="BK597" i="6"/>
  <c r="BI597" i="6"/>
  <c r="BH597" i="6"/>
  <c r="BG597" i="6"/>
  <c r="BE597" i="6"/>
  <c r="T597" i="6"/>
  <c r="R597" i="6"/>
  <c r="P597" i="6"/>
  <c r="J597" i="6"/>
  <c r="J596" i="6" s="1"/>
  <c r="BK594" i="6"/>
  <c r="BK593" i="6" s="1"/>
  <c r="BI594" i="6"/>
  <c r="BH594" i="6"/>
  <c r="BG594" i="6"/>
  <c r="BE594" i="6"/>
  <c r="T594" i="6"/>
  <c r="T593" i="6" s="1"/>
  <c r="R594" i="6"/>
  <c r="R593" i="6" s="1"/>
  <c r="P594" i="6"/>
  <c r="P593" i="6"/>
  <c r="J594" i="6"/>
  <c r="J593" i="6" s="1"/>
  <c r="BK592" i="6"/>
  <c r="BI592" i="6"/>
  <c r="BH592" i="6"/>
  <c r="BG592" i="6"/>
  <c r="BE592" i="6"/>
  <c r="T592" i="6"/>
  <c r="R592" i="6"/>
  <c r="P592" i="6"/>
  <c r="J592" i="6"/>
  <c r="BF592" i="6" s="1"/>
  <c r="BK591" i="6"/>
  <c r="BI591" i="6"/>
  <c r="BH591" i="6"/>
  <c r="BG591" i="6"/>
  <c r="BE591" i="6"/>
  <c r="T591" i="6"/>
  <c r="R591" i="6"/>
  <c r="P591" i="6"/>
  <c r="J591" i="6"/>
  <c r="BF591" i="6" s="1"/>
  <c r="BK589" i="6"/>
  <c r="BI589" i="6"/>
  <c r="BH589" i="6"/>
  <c r="BG589" i="6"/>
  <c r="BE589" i="6"/>
  <c r="T589" i="6"/>
  <c r="R589" i="6"/>
  <c r="P589" i="6"/>
  <c r="J589" i="6"/>
  <c r="BF589" i="6" s="1"/>
  <c r="BK584" i="6"/>
  <c r="BI584" i="6"/>
  <c r="BH584" i="6"/>
  <c r="BG584" i="6"/>
  <c r="BE584" i="6"/>
  <c r="T584" i="6"/>
  <c r="R584" i="6"/>
  <c r="P584" i="6"/>
  <c r="P577" i="6" s="1"/>
  <c r="J584" i="6"/>
  <c r="BF584" i="6" s="1"/>
  <c r="BK580" i="6"/>
  <c r="BI580" i="6"/>
  <c r="BH580" i="6"/>
  <c r="BG580" i="6"/>
  <c r="BE580" i="6"/>
  <c r="T580" i="6"/>
  <c r="R580" i="6"/>
  <c r="P580" i="6"/>
  <c r="J580" i="6"/>
  <c r="BF580" i="6" s="1"/>
  <c r="BK578" i="6"/>
  <c r="BI578" i="6"/>
  <c r="BH578" i="6"/>
  <c r="BG578" i="6"/>
  <c r="BE578" i="6"/>
  <c r="T578" i="6"/>
  <c r="T577" i="6" s="1"/>
  <c r="R578" i="6"/>
  <c r="P578" i="6"/>
  <c r="J578" i="6"/>
  <c r="BF578" i="6"/>
  <c r="BK575" i="6"/>
  <c r="BI575" i="6"/>
  <c r="BH575" i="6"/>
  <c r="BG575" i="6"/>
  <c r="BE575" i="6"/>
  <c r="T575" i="6"/>
  <c r="R575" i="6"/>
  <c r="P575" i="6"/>
  <c r="J575" i="6"/>
  <c r="BF575" i="6" s="1"/>
  <c r="BK571" i="6"/>
  <c r="BK570" i="6" s="1"/>
  <c r="BI571" i="6"/>
  <c r="BH571" i="6"/>
  <c r="BG571" i="6"/>
  <c r="BE571" i="6"/>
  <c r="T571" i="6"/>
  <c r="T570" i="6" s="1"/>
  <c r="R571" i="6"/>
  <c r="P571" i="6"/>
  <c r="P570" i="6" s="1"/>
  <c r="J571" i="6"/>
  <c r="J570" i="6" s="1"/>
  <c r="BK569" i="6"/>
  <c r="BI569" i="6"/>
  <c r="BH569" i="6"/>
  <c r="BG569" i="6"/>
  <c r="BE569" i="6"/>
  <c r="T569" i="6"/>
  <c r="R569" i="6"/>
  <c r="P569" i="6"/>
  <c r="J569" i="6"/>
  <c r="BF569" i="6" s="1"/>
  <c r="BK567" i="6"/>
  <c r="BI567" i="6"/>
  <c r="BH567" i="6"/>
  <c r="BG567" i="6"/>
  <c r="BE567" i="6"/>
  <c r="T567" i="6"/>
  <c r="R567" i="6"/>
  <c r="P567" i="6"/>
  <c r="J567" i="6"/>
  <c r="BF567" i="6" s="1"/>
  <c r="BK565" i="6"/>
  <c r="BI565" i="6"/>
  <c r="BH565" i="6"/>
  <c r="BG565" i="6"/>
  <c r="BE565" i="6"/>
  <c r="T565" i="6"/>
  <c r="R565" i="6"/>
  <c r="P565" i="6"/>
  <c r="J565" i="6"/>
  <c r="BF565" i="6" s="1"/>
  <c r="BK563" i="6"/>
  <c r="BI563" i="6"/>
  <c r="BH563" i="6"/>
  <c r="BG563" i="6"/>
  <c r="BE563" i="6"/>
  <c r="T563" i="6"/>
  <c r="R563" i="6"/>
  <c r="P563" i="6"/>
  <c r="J563" i="6"/>
  <c r="BF563" i="6" s="1"/>
  <c r="BK561" i="6"/>
  <c r="BI561" i="6"/>
  <c r="BH561" i="6"/>
  <c r="BG561" i="6"/>
  <c r="BE561" i="6"/>
  <c r="T561" i="6"/>
  <c r="R561" i="6"/>
  <c r="P561" i="6"/>
  <c r="J561" i="6"/>
  <c r="BF561" i="6" s="1"/>
  <c r="BK559" i="6"/>
  <c r="BI559" i="6"/>
  <c r="BH559" i="6"/>
  <c r="BG559" i="6"/>
  <c r="BE559" i="6"/>
  <c r="T559" i="6"/>
  <c r="R559" i="6"/>
  <c r="P559" i="6"/>
  <c r="J559" i="6"/>
  <c r="BF559" i="6" s="1"/>
  <c r="BK555" i="6"/>
  <c r="BI555" i="6"/>
  <c r="BH555" i="6"/>
  <c r="BG555" i="6"/>
  <c r="BE555" i="6"/>
  <c r="T555" i="6"/>
  <c r="R555" i="6"/>
  <c r="P555" i="6"/>
  <c r="J555" i="6"/>
  <c r="BF555" i="6" s="1"/>
  <c r="BK550" i="6"/>
  <c r="BI550" i="6"/>
  <c r="BH550" i="6"/>
  <c r="BG550" i="6"/>
  <c r="BE550" i="6"/>
  <c r="T550" i="6"/>
  <c r="R550" i="6"/>
  <c r="P550" i="6"/>
  <c r="J550" i="6"/>
  <c r="BF550" i="6" s="1"/>
  <c r="BK545" i="6"/>
  <c r="BI545" i="6"/>
  <c r="BH545" i="6"/>
  <c r="BG545" i="6"/>
  <c r="BE545" i="6"/>
  <c r="T545" i="6"/>
  <c r="R545" i="6"/>
  <c r="P545" i="6"/>
  <c r="J545" i="6"/>
  <c r="BF545" i="6" s="1"/>
  <c r="BK543" i="6"/>
  <c r="BI543" i="6"/>
  <c r="BH543" i="6"/>
  <c r="BG543" i="6"/>
  <c r="BE543" i="6"/>
  <c r="T543" i="6"/>
  <c r="R543" i="6"/>
  <c r="P543" i="6"/>
  <c r="J543" i="6"/>
  <c r="BF543" i="6" s="1"/>
  <c r="BK541" i="6"/>
  <c r="BI541" i="6"/>
  <c r="BH541" i="6"/>
  <c r="BG541" i="6"/>
  <c r="BE541" i="6"/>
  <c r="T541" i="6"/>
  <c r="R541" i="6"/>
  <c r="P541" i="6"/>
  <c r="J541" i="6"/>
  <c r="BF541" i="6" s="1"/>
  <c r="BK539" i="6"/>
  <c r="BI539" i="6"/>
  <c r="BH539" i="6"/>
  <c r="BG539" i="6"/>
  <c r="BE539" i="6"/>
  <c r="T539" i="6"/>
  <c r="R539" i="6"/>
  <c r="P539" i="6"/>
  <c r="J539" i="6"/>
  <c r="BF539" i="6" s="1"/>
  <c r="BK538" i="6"/>
  <c r="BI538" i="6"/>
  <c r="BH538" i="6"/>
  <c r="BG538" i="6"/>
  <c r="BE538" i="6"/>
  <c r="T538" i="6"/>
  <c r="R538" i="6"/>
  <c r="P538" i="6"/>
  <c r="J538" i="6"/>
  <c r="BF538" i="6" s="1"/>
  <c r="BK536" i="6"/>
  <c r="BI536" i="6"/>
  <c r="BH536" i="6"/>
  <c r="BG536" i="6"/>
  <c r="BE536" i="6"/>
  <c r="T536" i="6"/>
  <c r="T533" i="6" s="1"/>
  <c r="R536" i="6"/>
  <c r="P536" i="6"/>
  <c r="J536" i="6"/>
  <c r="BF536" i="6" s="1"/>
  <c r="BK534" i="6"/>
  <c r="BI534" i="6"/>
  <c r="BH534" i="6"/>
  <c r="BG534" i="6"/>
  <c r="BE534" i="6"/>
  <c r="T534" i="6"/>
  <c r="R534" i="6"/>
  <c r="P534" i="6"/>
  <c r="P533" i="6" s="1"/>
  <c r="J534" i="6"/>
  <c r="BF534" i="6"/>
  <c r="BK528" i="6"/>
  <c r="BK524" i="6" s="1"/>
  <c r="BI528" i="6"/>
  <c r="BH528" i="6"/>
  <c r="BG528" i="6"/>
  <c r="BE528" i="6"/>
  <c r="T528" i="6"/>
  <c r="R528" i="6"/>
  <c r="P528" i="6"/>
  <c r="P524" i="6" s="1"/>
  <c r="J528" i="6"/>
  <c r="T524" i="6"/>
  <c r="R524" i="6"/>
  <c r="BK520" i="6"/>
  <c r="BI520" i="6"/>
  <c r="BH520" i="6"/>
  <c r="BG520" i="6"/>
  <c r="BE520" i="6"/>
  <c r="T520" i="6"/>
  <c r="R520" i="6"/>
  <c r="P520" i="6"/>
  <c r="J520" i="6"/>
  <c r="BF520" i="6" s="1"/>
  <c r="BK518" i="6"/>
  <c r="BK517" i="6" s="1"/>
  <c r="J113" i="6" s="1"/>
  <c r="BI518" i="6"/>
  <c r="BH518" i="6"/>
  <c r="BG518" i="6"/>
  <c r="BE518" i="6"/>
  <c r="T518" i="6"/>
  <c r="T517" i="6" s="1"/>
  <c r="R518" i="6"/>
  <c r="P518" i="6"/>
  <c r="P517" i="6"/>
  <c r="J518" i="6"/>
  <c r="J517" i="6" s="1"/>
  <c r="BF518" i="6"/>
  <c r="BK513" i="6"/>
  <c r="BI513" i="6"/>
  <c r="BH513" i="6"/>
  <c r="BG513" i="6"/>
  <c r="BE513" i="6"/>
  <c r="T513" i="6"/>
  <c r="R513" i="6"/>
  <c r="P513" i="6"/>
  <c r="J513" i="6"/>
  <c r="BF513" i="6" s="1"/>
  <c r="BK509" i="6"/>
  <c r="BI509" i="6"/>
  <c r="BH509" i="6"/>
  <c r="BG509" i="6"/>
  <c r="BE509" i="6"/>
  <c r="T509" i="6"/>
  <c r="R509" i="6"/>
  <c r="P509" i="6"/>
  <c r="J509" i="6"/>
  <c r="BF509" i="6" s="1"/>
  <c r="BK505" i="6"/>
  <c r="BI505" i="6"/>
  <c r="BH505" i="6"/>
  <c r="BG505" i="6"/>
  <c r="BE505" i="6"/>
  <c r="T505" i="6"/>
  <c r="R505" i="6"/>
  <c r="R504" i="6" s="1"/>
  <c r="P505" i="6"/>
  <c r="P504" i="6" s="1"/>
  <c r="J505" i="6"/>
  <c r="BK503" i="6"/>
  <c r="BI503" i="6"/>
  <c r="BH503" i="6"/>
  <c r="BG503" i="6"/>
  <c r="BE503" i="6"/>
  <c r="T503" i="6"/>
  <c r="R503" i="6"/>
  <c r="R500" i="6" s="1"/>
  <c r="P503" i="6"/>
  <c r="J503" i="6"/>
  <c r="BF503" i="6" s="1"/>
  <c r="BK501" i="6"/>
  <c r="BK500" i="6" s="1"/>
  <c r="BI501" i="6"/>
  <c r="BH501" i="6"/>
  <c r="BG501" i="6"/>
  <c r="BE501" i="6"/>
  <c r="T501" i="6"/>
  <c r="T500" i="6" s="1"/>
  <c r="R501" i="6"/>
  <c r="P501" i="6"/>
  <c r="P500" i="6" s="1"/>
  <c r="J501" i="6"/>
  <c r="BK498" i="6"/>
  <c r="BK497" i="6" s="1"/>
  <c r="J109" i="6" s="1"/>
  <c r="BI498" i="6"/>
  <c r="BH498" i="6"/>
  <c r="BG498" i="6"/>
  <c r="BE498" i="6"/>
  <c r="T498" i="6"/>
  <c r="T497" i="6" s="1"/>
  <c r="R498" i="6"/>
  <c r="R497" i="6" s="1"/>
  <c r="P498" i="6"/>
  <c r="P497" i="6" s="1"/>
  <c r="J498" i="6"/>
  <c r="J497" i="6" s="1"/>
  <c r="BF498" i="6"/>
  <c r="BK496" i="6"/>
  <c r="BI496" i="6"/>
  <c r="BH496" i="6"/>
  <c r="BG496" i="6"/>
  <c r="BE496" i="6"/>
  <c r="T496" i="6"/>
  <c r="R496" i="6"/>
  <c r="P496" i="6"/>
  <c r="J496" i="6"/>
  <c r="BF496" i="6"/>
  <c r="BK494" i="6"/>
  <c r="BI494" i="6"/>
  <c r="BH494" i="6"/>
  <c r="BG494" i="6"/>
  <c r="BE494" i="6"/>
  <c r="T494" i="6"/>
  <c r="R494" i="6"/>
  <c r="P494" i="6"/>
  <c r="J494" i="6"/>
  <c r="BF494" i="6"/>
  <c r="BK493" i="6"/>
  <c r="BI493" i="6"/>
  <c r="BH493" i="6"/>
  <c r="BG493" i="6"/>
  <c r="BE493" i="6"/>
  <c r="T493" i="6"/>
  <c r="R493" i="6"/>
  <c r="P493" i="6"/>
  <c r="J493" i="6"/>
  <c r="BF493" i="6"/>
  <c r="BK491" i="6"/>
  <c r="BI491" i="6"/>
  <c r="BH491" i="6"/>
  <c r="BG491" i="6"/>
  <c r="BE491" i="6"/>
  <c r="T491" i="6"/>
  <c r="R491" i="6"/>
  <c r="P491" i="6"/>
  <c r="J491" i="6"/>
  <c r="BF491" i="6" s="1"/>
  <c r="BK490" i="6"/>
  <c r="BI490" i="6"/>
  <c r="BH490" i="6"/>
  <c r="BG490" i="6"/>
  <c r="BE490" i="6"/>
  <c r="T490" i="6"/>
  <c r="R490" i="6"/>
  <c r="P490" i="6"/>
  <c r="J490" i="6"/>
  <c r="BF490" i="6"/>
  <c r="BK489" i="6"/>
  <c r="BI489" i="6"/>
  <c r="BH489" i="6"/>
  <c r="BG489" i="6"/>
  <c r="BE489" i="6"/>
  <c r="T489" i="6"/>
  <c r="R489" i="6"/>
  <c r="P489" i="6"/>
  <c r="J489" i="6"/>
  <c r="BF489" i="6"/>
  <c r="BK482" i="6"/>
  <c r="BI482" i="6"/>
  <c r="BH482" i="6"/>
  <c r="BG482" i="6"/>
  <c r="BE482" i="6"/>
  <c r="T482" i="6"/>
  <c r="R482" i="6"/>
  <c r="P482" i="6"/>
  <c r="J482" i="6"/>
  <c r="BF482" i="6"/>
  <c r="BK477" i="6"/>
  <c r="BI477" i="6"/>
  <c r="BH477" i="6"/>
  <c r="BG477" i="6"/>
  <c r="BE477" i="6"/>
  <c r="T477" i="6"/>
  <c r="R477" i="6"/>
  <c r="P477" i="6"/>
  <c r="J477" i="6"/>
  <c r="BF477" i="6" s="1"/>
  <c r="BK473" i="6"/>
  <c r="BI473" i="6"/>
  <c r="BH473" i="6"/>
  <c r="BG473" i="6"/>
  <c r="BE473" i="6"/>
  <c r="T473" i="6"/>
  <c r="R473" i="6"/>
  <c r="P473" i="6"/>
  <c r="J473" i="6"/>
  <c r="BF473" i="6" s="1"/>
  <c r="BK471" i="6"/>
  <c r="BI471" i="6"/>
  <c r="BH471" i="6"/>
  <c r="BG471" i="6"/>
  <c r="BE471" i="6"/>
  <c r="T471" i="6"/>
  <c r="R471" i="6"/>
  <c r="P471" i="6"/>
  <c r="J471" i="6"/>
  <c r="BF471" i="6" s="1"/>
  <c r="BK467" i="6"/>
  <c r="BI467" i="6"/>
  <c r="BH467" i="6"/>
  <c r="BG467" i="6"/>
  <c r="BE467" i="6"/>
  <c r="T467" i="6"/>
  <c r="R467" i="6"/>
  <c r="P467" i="6"/>
  <c r="J467" i="6"/>
  <c r="BF467" i="6" s="1"/>
  <c r="BK465" i="6"/>
  <c r="BI465" i="6"/>
  <c r="BH465" i="6"/>
  <c r="BG465" i="6"/>
  <c r="BE465" i="6"/>
  <c r="T465" i="6"/>
  <c r="R465" i="6"/>
  <c r="P465" i="6"/>
  <c r="J465" i="6"/>
  <c r="BF465" i="6"/>
  <c r="BK463" i="6"/>
  <c r="BI463" i="6"/>
  <c r="BH463" i="6"/>
  <c r="BG463" i="6"/>
  <c r="BE463" i="6"/>
  <c r="T463" i="6"/>
  <c r="R463" i="6"/>
  <c r="P463" i="6"/>
  <c r="J463" i="6"/>
  <c r="BF463" i="6"/>
  <c r="BK458" i="6"/>
  <c r="BI458" i="6"/>
  <c r="BH458" i="6"/>
  <c r="BG458" i="6"/>
  <c r="BE458" i="6"/>
  <c r="T458" i="6"/>
  <c r="R458" i="6"/>
  <c r="P458" i="6"/>
  <c r="J458" i="6"/>
  <c r="BF458" i="6" s="1"/>
  <c r="BK452" i="6"/>
  <c r="BI452" i="6"/>
  <c r="BH452" i="6"/>
  <c r="BG452" i="6"/>
  <c r="BE452" i="6"/>
  <c r="T452" i="6"/>
  <c r="R452" i="6"/>
  <c r="P452" i="6"/>
  <c r="J452" i="6"/>
  <c r="BF452" i="6" s="1"/>
  <c r="BK450" i="6"/>
  <c r="BI450" i="6"/>
  <c r="BH450" i="6"/>
  <c r="BG450" i="6"/>
  <c r="BE450" i="6"/>
  <c r="T450" i="6"/>
  <c r="R450" i="6"/>
  <c r="P450" i="6"/>
  <c r="J450" i="6"/>
  <c r="BF450" i="6"/>
  <c r="BK448" i="6"/>
  <c r="BI448" i="6"/>
  <c r="BH448" i="6"/>
  <c r="BG448" i="6"/>
  <c r="BE448" i="6"/>
  <c r="T448" i="6"/>
  <c r="R448" i="6"/>
  <c r="P448" i="6"/>
  <c r="J448" i="6"/>
  <c r="BF448" i="6"/>
  <c r="BK446" i="6"/>
  <c r="BI446" i="6"/>
  <c r="BH446" i="6"/>
  <c r="BG446" i="6"/>
  <c r="BE446" i="6"/>
  <c r="T446" i="6"/>
  <c r="R446" i="6"/>
  <c r="P446" i="6"/>
  <c r="J446" i="6"/>
  <c r="BF446" i="6" s="1"/>
  <c r="BK444" i="6"/>
  <c r="BI444" i="6"/>
  <c r="BH444" i="6"/>
  <c r="BG444" i="6"/>
  <c r="BE444" i="6"/>
  <c r="T444" i="6"/>
  <c r="R444" i="6"/>
  <c r="P444" i="6"/>
  <c r="J444" i="6"/>
  <c r="BF444" i="6" s="1"/>
  <c r="BK442" i="6"/>
  <c r="BI442" i="6"/>
  <c r="BH442" i="6"/>
  <c r="BG442" i="6"/>
  <c r="BE442" i="6"/>
  <c r="T442" i="6"/>
  <c r="R442" i="6"/>
  <c r="P442" i="6"/>
  <c r="J442" i="6"/>
  <c r="BF442" i="6"/>
  <c r="BK438" i="6"/>
  <c r="BI438" i="6"/>
  <c r="BH438" i="6"/>
  <c r="BG438" i="6"/>
  <c r="BE438" i="6"/>
  <c r="T438" i="6"/>
  <c r="R438" i="6"/>
  <c r="P438" i="6"/>
  <c r="J438" i="6"/>
  <c r="BF438" i="6"/>
  <c r="BK436" i="6"/>
  <c r="BI436" i="6"/>
  <c r="BH436" i="6"/>
  <c r="BG436" i="6"/>
  <c r="BE436" i="6"/>
  <c r="T436" i="6"/>
  <c r="R436" i="6"/>
  <c r="P436" i="6"/>
  <c r="J436" i="6"/>
  <c r="BF436" i="6" s="1"/>
  <c r="BK432" i="6"/>
  <c r="BI432" i="6"/>
  <c r="BH432" i="6"/>
  <c r="BG432" i="6"/>
  <c r="BE432" i="6"/>
  <c r="T432" i="6"/>
  <c r="R432" i="6"/>
  <c r="P432" i="6"/>
  <c r="J432" i="6"/>
  <c r="BF432" i="6" s="1"/>
  <c r="BK430" i="6"/>
  <c r="BI430" i="6"/>
  <c r="BH430" i="6"/>
  <c r="BG430" i="6"/>
  <c r="BE430" i="6"/>
  <c r="T430" i="6"/>
  <c r="R430" i="6"/>
  <c r="P430" i="6"/>
  <c r="J430" i="6"/>
  <c r="BF430" i="6"/>
  <c r="BK428" i="6"/>
  <c r="BI428" i="6"/>
  <c r="BH428" i="6"/>
  <c r="BG428" i="6"/>
  <c r="BE428" i="6"/>
  <c r="T428" i="6"/>
  <c r="R428" i="6"/>
  <c r="P428" i="6"/>
  <c r="J428" i="6"/>
  <c r="BF428" i="6"/>
  <c r="BK426" i="6"/>
  <c r="BI426" i="6"/>
  <c r="BH426" i="6"/>
  <c r="BG426" i="6"/>
  <c r="BE426" i="6"/>
  <c r="T426" i="6"/>
  <c r="R426" i="6"/>
  <c r="P426" i="6"/>
  <c r="J426" i="6"/>
  <c r="BF426" i="6" s="1"/>
  <c r="BK422" i="6"/>
  <c r="BI422" i="6"/>
  <c r="BH422" i="6"/>
  <c r="BG422" i="6"/>
  <c r="BE422" i="6"/>
  <c r="T422" i="6"/>
  <c r="R422" i="6"/>
  <c r="P422" i="6"/>
  <c r="J422" i="6"/>
  <c r="BF422" i="6" s="1"/>
  <c r="BK420" i="6"/>
  <c r="BI420" i="6"/>
  <c r="BH420" i="6"/>
  <c r="BG420" i="6"/>
  <c r="BE420" i="6"/>
  <c r="T420" i="6"/>
  <c r="R420" i="6"/>
  <c r="P420" i="6"/>
  <c r="J420" i="6"/>
  <c r="BF420" i="6"/>
  <c r="BK418" i="6"/>
  <c r="BI418" i="6"/>
  <c r="BH418" i="6"/>
  <c r="BG418" i="6"/>
  <c r="BE418" i="6"/>
  <c r="T418" i="6"/>
  <c r="R418" i="6"/>
  <c r="P418" i="6"/>
  <c r="J418" i="6"/>
  <c r="BF418" i="6"/>
  <c r="BK416" i="6"/>
  <c r="BI416" i="6"/>
  <c r="BH416" i="6"/>
  <c r="BG416" i="6"/>
  <c r="BE416" i="6"/>
  <c r="T416" i="6"/>
  <c r="R416" i="6"/>
  <c r="P416" i="6"/>
  <c r="J416" i="6"/>
  <c r="BF416" i="6" s="1"/>
  <c r="BK411" i="6"/>
  <c r="BI411" i="6"/>
  <c r="BH411" i="6"/>
  <c r="BG411" i="6"/>
  <c r="BE411" i="6"/>
  <c r="T411" i="6"/>
  <c r="R411" i="6"/>
  <c r="P411" i="6"/>
  <c r="J411" i="6"/>
  <c r="BF411" i="6" s="1"/>
  <c r="BK409" i="6"/>
  <c r="BI409" i="6"/>
  <c r="BH409" i="6"/>
  <c r="BG409" i="6"/>
  <c r="BE409" i="6"/>
  <c r="T409" i="6"/>
  <c r="R409" i="6"/>
  <c r="P409" i="6"/>
  <c r="J409" i="6"/>
  <c r="BF409" i="6"/>
  <c r="BK407" i="6"/>
  <c r="BI407" i="6"/>
  <c r="BH407" i="6"/>
  <c r="BG407" i="6"/>
  <c r="BE407" i="6"/>
  <c r="T407" i="6"/>
  <c r="R407" i="6"/>
  <c r="P407" i="6"/>
  <c r="J407" i="6"/>
  <c r="BF407" i="6"/>
  <c r="BK403" i="6"/>
  <c r="BI403" i="6"/>
  <c r="BH403" i="6"/>
  <c r="BG403" i="6"/>
  <c r="BE403" i="6"/>
  <c r="T403" i="6"/>
  <c r="R403" i="6"/>
  <c r="P403" i="6"/>
  <c r="J403" i="6"/>
  <c r="BF403" i="6" s="1"/>
  <c r="BK399" i="6"/>
  <c r="BI399" i="6"/>
  <c r="BH399" i="6"/>
  <c r="BG399" i="6"/>
  <c r="BE399" i="6"/>
  <c r="T399" i="6"/>
  <c r="R399" i="6"/>
  <c r="P399" i="6"/>
  <c r="J399" i="6"/>
  <c r="BF399" i="6" s="1"/>
  <c r="BK397" i="6"/>
  <c r="BI397" i="6"/>
  <c r="BH397" i="6"/>
  <c r="BG397" i="6"/>
  <c r="BE397" i="6"/>
  <c r="T397" i="6"/>
  <c r="R397" i="6"/>
  <c r="P397" i="6"/>
  <c r="J397" i="6"/>
  <c r="BF397" i="6" s="1"/>
  <c r="BK395" i="6"/>
  <c r="BI395" i="6"/>
  <c r="BH395" i="6"/>
  <c r="BG395" i="6"/>
  <c r="BE395" i="6"/>
  <c r="T395" i="6"/>
  <c r="R395" i="6"/>
  <c r="P395" i="6"/>
  <c r="J395" i="6"/>
  <c r="BF395" i="6" s="1"/>
  <c r="BK391" i="6"/>
  <c r="BI391" i="6"/>
  <c r="BH391" i="6"/>
  <c r="BG391" i="6"/>
  <c r="BE391" i="6"/>
  <c r="T391" i="6"/>
  <c r="R391" i="6"/>
  <c r="P391" i="6"/>
  <c r="J391" i="6"/>
  <c r="BF391" i="6" s="1"/>
  <c r="BK389" i="6"/>
  <c r="BI389" i="6"/>
  <c r="BH389" i="6"/>
  <c r="BG389" i="6"/>
  <c r="BE389" i="6"/>
  <c r="T389" i="6"/>
  <c r="R389" i="6"/>
  <c r="P389" i="6"/>
  <c r="J389" i="6"/>
  <c r="BF389" i="6" s="1"/>
  <c r="BK385" i="6"/>
  <c r="BI385" i="6"/>
  <c r="BH385" i="6"/>
  <c r="BG385" i="6"/>
  <c r="BE385" i="6"/>
  <c r="T385" i="6"/>
  <c r="R385" i="6"/>
  <c r="P385" i="6"/>
  <c r="J385" i="6"/>
  <c r="BF385" i="6" s="1"/>
  <c r="BK381" i="6"/>
  <c r="BI381" i="6"/>
  <c r="BH381" i="6"/>
  <c r="BG381" i="6"/>
  <c r="BE381" i="6"/>
  <c r="T381" i="6"/>
  <c r="R381" i="6"/>
  <c r="P381" i="6"/>
  <c r="J381" i="6"/>
  <c r="BF381" i="6" s="1"/>
  <c r="BK377" i="6"/>
  <c r="BI377" i="6"/>
  <c r="BH377" i="6"/>
  <c r="BG377" i="6"/>
  <c r="BE377" i="6"/>
  <c r="T377" i="6"/>
  <c r="R377" i="6"/>
  <c r="P377" i="6"/>
  <c r="J377" i="6"/>
  <c r="BF377" i="6" s="1"/>
  <c r="BK373" i="6"/>
  <c r="BI373" i="6"/>
  <c r="BH373" i="6"/>
  <c r="BG373" i="6"/>
  <c r="BE373" i="6"/>
  <c r="T373" i="6"/>
  <c r="R373" i="6"/>
  <c r="P373" i="6"/>
  <c r="J373" i="6"/>
  <c r="BF373" i="6" s="1"/>
  <c r="BK371" i="6"/>
  <c r="BI371" i="6"/>
  <c r="BH371" i="6"/>
  <c r="BG371" i="6"/>
  <c r="BE371" i="6"/>
  <c r="T371" i="6"/>
  <c r="R371" i="6"/>
  <c r="P371" i="6"/>
  <c r="BF371" i="6"/>
  <c r="BK366" i="6"/>
  <c r="BI366" i="6"/>
  <c r="BH366" i="6"/>
  <c r="BG366" i="6"/>
  <c r="BE366" i="6"/>
  <c r="T366" i="6"/>
  <c r="R366" i="6"/>
  <c r="P366" i="6"/>
  <c r="J366" i="6"/>
  <c r="BF366" i="6"/>
  <c r="BK364" i="6"/>
  <c r="BI364" i="6"/>
  <c r="BH364" i="6"/>
  <c r="BG364" i="6"/>
  <c r="BE364" i="6"/>
  <c r="T364" i="6"/>
  <c r="R364" i="6"/>
  <c r="P364" i="6"/>
  <c r="J364" i="6"/>
  <c r="BF364" i="6" s="1"/>
  <c r="BK362" i="6"/>
  <c r="BI362" i="6"/>
  <c r="BH362" i="6"/>
  <c r="BG362" i="6"/>
  <c r="BE362" i="6"/>
  <c r="T362" i="6"/>
  <c r="R362" i="6"/>
  <c r="P362" i="6"/>
  <c r="J362" i="6"/>
  <c r="BF362" i="6" s="1"/>
  <c r="BK360" i="6"/>
  <c r="BI360" i="6"/>
  <c r="BH360" i="6"/>
  <c r="BG360" i="6"/>
  <c r="BE360" i="6"/>
  <c r="T360" i="6"/>
  <c r="R360" i="6"/>
  <c r="P360" i="6"/>
  <c r="J360" i="6"/>
  <c r="BF360" i="6" s="1"/>
  <c r="BK356" i="6"/>
  <c r="BI356" i="6"/>
  <c r="BH356" i="6"/>
  <c r="BG356" i="6"/>
  <c r="BE356" i="6"/>
  <c r="T356" i="6"/>
  <c r="R356" i="6"/>
  <c r="P356" i="6"/>
  <c r="J356" i="6"/>
  <c r="BF356" i="6" s="1"/>
  <c r="BK353" i="6"/>
  <c r="BI353" i="6"/>
  <c r="BH353" i="6"/>
  <c r="BG353" i="6"/>
  <c r="BE353" i="6"/>
  <c r="T353" i="6"/>
  <c r="R353" i="6"/>
  <c r="P353" i="6"/>
  <c r="J353" i="6"/>
  <c r="BF353" i="6" s="1"/>
  <c r="BK351" i="6"/>
  <c r="BI351" i="6"/>
  <c r="BH351" i="6"/>
  <c r="BG351" i="6"/>
  <c r="BE351" i="6"/>
  <c r="T351" i="6"/>
  <c r="R351" i="6"/>
  <c r="P351" i="6"/>
  <c r="J351" i="6"/>
  <c r="BF351" i="6" s="1"/>
  <c r="BK349" i="6"/>
  <c r="BI349" i="6"/>
  <c r="BH349" i="6"/>
  <c r="BG349" i="6"/>
  <c r="BE349" i="6"/>
  <c r="T349" i="6"/>
  <c r="R349" i="6"/>
  <c r="P349" i="6"/>
  <c r="J349" i="6"/>
  <c r="BF349" i="6" s="1"/>
  <c r="BK347" i="6"/>
  <c r="BI347" i="6"/>
  <c r="BH347" i="6"/>
  <c r="BG347" i="6"/>
  <c r="BE347" i="6"/>
  <c r="T347" i="6"/>
  <c r="T346" i="6" s="1"/>
  <c r="R347" i="6"/>
  <c r="P347" i="6"/>
  <c r="J347" i="6"/>
  <c r="BF347" i="6"/>
  <c r="BK344" i="6"/>
  <c r="BI344" i="6"/>
  <c r="BH344" i="6"/>
  <c r="BG344" i="6"/>
  <c r="BE344" i="6"/>
  <c r="T344" i="6"/>
  <c r="R344" i="6"/>
  <c r="P344" i="6"/>
  <c r="J344" i="6"/>
  <c r="BF344" i="6" s="1"/>
  <c r="BK342" i="6"/>
  <c r="BI342" i="6"/>
  <c r="BH342" i="6"/>
  <c r="BG342" i="6"/>
  <c r="BE342" i="6"/>
  <c r="T342" i="6"/>
  <c r="R342" i="6"/>
  <c r="P342" i="6"/>
  <c r="J342" i="6"/>
  <c r="BF342" i="6" s="1"/>
  <c r="BK341" i="6"/>
  <c r="BI341" i="6"/>
  <c r="BH341" i="6"/>
  <c r="BG341" i="6"/>
  <c r="BE341" i="6"/>
  <c r="T341" i="6"/>
  <c r="R341" i="6"/>
  <c r="P341" i="6"/>
  <c r="J341" i="6"/>
  <c r="BF341" i="6" s="1"/>
  <c r="BK339" i="6"/>
  <c r="BI339" i="6"/>
  <c r="BH339" i="6"/>
  <c r="BG339" i="6"/>
  <c r="BE339" i="6"/>
  <c r="T339" i="6"/>
  <c r="R339" i="6"/>
  <c r="P339" i="6"/>
  <c r="J339" i="6"/>
  <c r="BF339" i="6" s="1"/>
  <c r="BK336" i="6"/>
  <c r="BI336" i="6"/>
  <c r="BH336" i="6"/>
  <c r="BG336" i="6"/>
  <c r="BE336" i="6"/>
  <c r="T336" i="6"/>
  <c r="R336" i="6"/>
  <c r="P336" i="6"/>
  <c r="J336" i="6"/>
  <c r="BF336" i="6" s="1"/>
  <c r="BK334" i="6"/>
  <c r="BI334" i="6"/>
  <c r="BH334" i="6"/>
  <c r="BG334" i="6"/>
  <c r="BE334" i="6"/>
  <c r="T334" i="6"/>
  <c r="R334" i="6"/>
  <c r="P334" i="6"/>
  <c r="J334" i="6"/>
  <c r="BF334" i="6" s="1"/>
  <c r="BK332" i="6"/>
  <c r="BI332" i="6"/>
  <c r="BH332" i="6"/>
  <c r="BG332" i="6"/>
  <c r="BE332" i="6"/>
  <c r="T332" i="6"/>
  <c r="R332" i="6"/>
  <c r="P332" i="6"/>
  <c r="J332" i="6"/>
  <c r="BF332" i="6"/>
  <c r="BK330" i="6"/>
  <c r="BI330" i="6"/>
  <c r="BH330" i="6"/>
  <c r="BG330" i="6"/>
  <c r="BE330" i="6"/>
  <c r="T330" i="6"/>
  <c r="R330" i="6"/>
  <c r="P330" i="6"/>
  <c r="J330" i="6"/>
  <c r="BF330" i="6" s="1"/>
  <c r="BK327" i="6"/>
  <c r="BI327" i="6"/>
  <c r="BH327" i="6"/>
  <c r="BG327" i="6"/>
  <c r="BE327" i="6"/>
  <c r="T327" i="6"/>
  <c r="R327" i="6"/>
  <c r="P327" i="6"/>
  <c r="J327" i="6"/>
  <c r="BF327" i="6"/>
  <c r="BK325" i="6"/>
  <c r="BI325" i="6"/>
  <c r="BH325" i="6"/>
  <c r="BG325" i="6"/>
  <c r="BE325" i="6"/>
  <c r="T325" i="6"/>
  <c r="R325" i="6"/>
  <c r="P325" i="6"/>
  <c r="J325" i="6"/>
  <c r="BF325" i="6" s="1"/>
  <c r="BK323" i="6"/>
  <c r="BI323" i="6"/>
  <c r="BH323" i="6"/>
  <c r="BG323" i="6"/>
  <c r="BE323" i="6"/>
  <c r="T323" i="6"/>
  <c r="R323" i="6"/>
  <c r="P323" i="6"/>
  <c r="J323" i="6"/>
  <c r="BF323" i="6"/>
  <c r="BK321" i="6"/>
  <c r="BI321" i="6"/>
  <c r="BH321" i="6"/>
  <c r="BG321" i="6"/>
  <c r="BE321" i="6"/>
  <c r="T321" i="6"/>
  <c r="R321" i="6"/>
  <c r="P321" i="6"/>
  <c r="J321" i="6"/>
  <c r="BF321" i="6" s="1"/>
  <c r="BK313" i="6"/>
  <c r="BI313" i="6"/>
  <c r="BH313" i="6"/>
  <c r="BG313" i="6"/>
  <c r="BE313" i="6"/>
  <c r="T313" i="6"/>
  <c r="R313" i="6"/>
  <c r="P313" i="6"/>
  <c r="J313" i="6"/>
  <c r="BF313" i="6"/>
  <c r="BK307" i="6"/>
  <c r="BI307" i="6"/>
  <c r="BH307" i="6"/>
  <c r="BG307" i="6"/>
  <c r="BE307" i="6"/>
  <c r="T307" i="6"/>
  <c r="R307" i="6"/>
  <c r="P307" i="6"/>
  <c r="J307" i="6"/>
  <c r="BF307" i="6" s="1"/>
  <c r="BK305" i="6"/>
  <c r="BI305" i="6"/>
  <c r="BH305" i="6"/>
  <c r="BG305" i="6"/>
  <c r="BE305" i="6"/>
  <c r="T305" i="6"/>
  <c r="R305" i="6"/>
  <c r="P305" i="6"/>
  <c r="J305" i="6"/>
  <c r="BF305" i="6" s="1"/>
  <c r="BK303" i="6"/>
  <c r="BI303" i="6"/>
  <c r="BH303" i="6"/>
  <c r="BG303" i="6"/>
  <c r="BE303" i="6"/>
  <c r="T303" i="6"/>
  <c r="R303" i="6"/>
  <c r="P303" i="6"/>
  <c r="J303" i="6"/>
  <c r="BF303" i="6" s="1"/>
  <c r="BK299" i="6"/>
  <c r="BK298" i="6" s="1"/>
  <c r="BI299" i="6"/>
  <c r="BH299" i="6"/>
  <c r="BG299" i="6"/>
  <c r="BE299" i="6"/>
  <c r="T299" i="6"/>
  <c r="R299" i="6"/>
  <c r="P299" i="6"/>
  <c r="J299" i="6"/>
  <c r="BF299" i="6"/>
  <c r="T298" i="6"/>
  <c r="BK295" i="6"/>
  <c r="BI295" i="6"/>
  <c r="BH295" i="6"/>
  <c r="BG295" i="6"/>
  <c r="BE295" i="6"/>
  <c r="T295" i="6"/>
  <c r="R295" i="6"/>
  <c r="P295" i="6"/>
  <c r="J295" i="6"/>
  <c r="BF295" i="6"/>
  <c r="BK293" i="6"/>
  <c r="BI293" i="6"/>
  <c r="BH293" i="6"/>
  <c r="BG293" i="6"/>
  <c r="BE293" i="6"/>
  <c r="T293" i="6"/>
  <c r="R293" i="6"/>
  <c r="P293" i="6"/>
  <c r="J293" i="6"/>
  <c r="BF293" i="6" s="1"/>
  <c r="BK290" i="6"/>
  <c r="BI290" i="6"/>
  <c r="BH290" i="6"/>
  <c r="BG290" i="6"/>
  <c r="BE290" i="6"/>
  <c r="T290" i="6"/>
  <c r="R290" i="6"/>
  <c r="P290" i="6"/>
  <c r="J290" i="6"/>
  <c r="BF290" i="6"/>
  <c r="BK287" i="6"/>
  <c r="BI287" i="6"/>
  <c r="BH287" i="6"/>
  <c r="BG287" i="6"/>
  <c r="BE287" i="6"/>
  <c r="T287" i="6"/>
  <c r="R287" i="6"/>
  <c r="P287" i="6"/>
  <c r="J287" i="6"/>
  <c r="BF287" i="6" s="1"/>
  <c r="BK284" i="6"/>
  <c r="BI284" i="6"/>
  <c r="BH284" i="6"/>
  <c r="BG284" i="6"/>
  <c r="BE284" i="6"/>
  <c r="T284" i="6"/>
  <c r="R284" i="6"/>
  <c r="P284" i="6"/>
  <c r="J284" i="6"/>
  <c r="BF284" i="6"/>
  <c r="BK282" i="6"/>
  <c r="BI282" i="6"/>
  <c r="BH282" i="6"/>
  <c r="BG282" i="6"/>
  <c r="BE282" i="6"/>
  <c r="T282" i="6"/>
  <c r="R282" i="6"/>
  <c r="P282" i="6"/>
  <c r="J282" i="6"/>
  <c r="BF282" i="6" s="1"/>
  <c r="BK280" i="6"/>
  <c r="BI280" i="6"/>
  <c r="BH280" i="6"/>
  <c r="BG280" i="6"/>
  <c r="BE280" i="6"/>
  <c r="T280" i="6"/>
  <c r="R280" i="6"/>
  <c r="P280" i="6"/>
  <c r="J280" i="6"/>
  <c r="BF280" i="6" s="1"/>
  <c r="BK278" i="6"/>
  <c r="BI278" i="6"/>
  <c r="BH278" i="6"/>
  <c r="BG278" i="6"/>
  <c r="BE278" i="6"/>
  <c r="T278" i="6"/>
  <c r="R278" i="6"/>
  <c r="P278" i="6"/>
  <c r="J278" i="6"/>
  <c r="BF278" i="6" s="1"/>
  <c r="BK276" i="6"/>
  <c r="BI276" i="6"/>
  <c r="BH276" i="6"/>
  <c r="BG276" i="6"/>
  <c r="BE276" i="6"/>
  <c r="T276" i="6"/>
  <c r="R276" i="6"/>
  <c r="P276" i="6"/>
  <c r="J276" i="6"/>
  <c r="BF276" i="6" s="1"/>
  <c r="BK274" i="6"/>
  <c r="BK273" i="6" s="1"/>
  <c r="J106" i="6" s="1"/>
  <c r="BI274" i="6"/>
  <c r="BH274" i="6"/>
  <c r="BG274" i="6"/>
  <c r="BE274" i="6"/>
  <c r="T274" i="6"/>
  <c r="R274" i="6"/>
  <c r="R273" i="6" s="1"/>
  <c r="P274" i="6"/>
  <c r="J274" i="6"/>
  <c r="J273" i="6" s="1"/>
  <c r="BF274" i="6"/>
  <c r="BK270" i="6"/>
  <c r="BI270" i="6"/>
  <c r="BH270" i="6"/>
  <c r="BG270" i="6"/>
  <c r="BE270" i="6"/>
  <c r="T270" i="6"/>
  <c r="R270" i="6"/>
  <c r="P270" i="6"/>
  <c r="J270" i="6"/>
  <c r="BF270" i="6" s="1"/>
  <c r="BK269" i="6"/>
  <c r="BI269" i="6"/>
  <c r="BH269" i="6"/>
  <c r="BG269" i="6"/>
  <c r="BE269" i="6"/>
  <c r="T269" i="6"/>
  <c r="R269" i="6"/>
  <c r="P269" i="6"/>
  <c r="J269" i="6"/>
  <c r="BF269" i="6"/>
  <c r="BK266" i="6"/>
  <c r="BI266" i="6"/>
  <c r="BH266" i="6"/>
  <c r="BG266" i="6"/>
  <c r="BE266" i="6"/>
  <c r="T266" i="6"/>
  <c r="R266" i="6"/>
  <c r="P266" i="6"/>
  <c r="P262" i="6" s="1"/>
  <c r="J266" i="6"/>
  <c r="BF266" i="6" s="1"/>
  <c r="BK263" i="6"/>
  <c r="BI263" i="6"/>
  <c r="BH263" i="6"/>
  <c r="BG263" i="6"/>
  <c r="BE263" i="6"/>
  <c r="T263" i="6"/>
  <c r="R263" i="6"/>
  <c r="P263" i="6"/>
  <c r="J263" i="6"/>
  <c r="R262" i="6"/>
  <c r="BK260" i="6"/>
  <c r="BI260" i="6"/>
  <c r="BH260" i="6"/>
  <c r="BG260" i="6"/>
  <c r="BE260" i="6"/>
  <c r="T260" i="6"/>
  <c r="R260" i="6"/>
  <c r="P260" i="6"/>
  <c r="J260" i="6"/>
  <c r="BF260" i="6"/>
  <c r="BK258" i="6"/>
  <c r="BK254" i="6" s="1"/>
  <c r="BI258" i="6"/>
  <c r="BH258" i="6"/>
  <c r="BG258" i="6"/>
  <c r="BE258" i="6"/>
  <c r="T258" i="6"/>
  <c r="R258" i="6"/>
  <c r="P258" i="6"/>
  <c r="J258" i="6"/>
  <c r="BF258" i="6" s="1"/>
  <c r="BK255" i="6"/>
  <c r="BI255" i="6"/>
  <c r="BH255" i="6"/>
  <c r="BG255" i="6"/>
  <c r="BE255" i="6"/>
  <c r="T255" i="6"/>
  <c r="R255" i="6"/>
  <c r="P255" i="6"/>
  <c r="P254" i="6" s="1"/>
  <c r="J255" i="6"/>
  <c r="BK251" i="6"/>
  <c r="BI251" i="6"/>
  <c r="BH251" i="6"/>
  <c r="BG251" i="6"/>
  <c r="BE251" i="6"/>
  <c r="T251" i="6"/>
  <c r="R251" i="6"/>
  <c r="P251" i="6"/>
  <c r="J251" i="6"/>
  <c r="BF251" i="6"/>
  <c r="BK249" i="6"/>
  <c r="BI249" i="6"/>
  <c r="BH249" i="6"/>
  <c r="BG249" i="6"/>
  <c r="BE249" i="6"/>
  <c r="T249" i="6"/>
  <c r="R249" i="6"/>
  <c r="P249" i="6"/>
  <c r="J249" i="6"/>
  <c r="BF249" i="6" s="1"/>
  <c r="BK246" i="6"/>
  <c r="BI246" i="6"/>
  <c r="BH246" i="6"/>
  <c r="BG246" i="6"/>
  <c r="BE246" i="6"/>
  <c r="T246" i="6"/>
  <c r="R246" i="6"/>
  <c r="P246" i="6"/>
  <c r="J246" i="6"/>
  <c r="BF246" i="6"/>
  <c r="BK245" i="6"/>
  <c r="BI245" i="6"/>
  <c r="BH245" i="6"/>
  <c r="BG245" i="6"/>
  <c r="BE245" i="6"/>
  <c r="T245" i="6"/>
  <c r="R245" i="6"/>
  <c r="P245" i="6"/>
  <c r="J245" i="6"/>
  <c r="BF245" i="6" s="1"/>
  <c r="BK240" i="6"/>
  <c r="BI240" i="6"/>
  <c r="BH240" i="6"/>
  <c r="BG240" i="6"/>
  <c r="BE240" i="6"/>
  <c r="T240" i="6"/>
  <c r="R240" i="6"/>
  <c r="P240" i="6"/>
  <c r="J240" i="6"/>
  <c r="BF240" i="6"/>
  <c r="BK235" i="6"/>
  <c r="BI235" i="6"/>
  <c r="BH235" i="6"/>
  <c r="BG235" i="6"/>
  <c r="BE235" i="6"/>
  <c r="T235" i="6"/>
  <c r="R235" i="6"/>
  <c r="P235" i="6"/>
  <c r="J235" i="6"/>
  <c r="BF235" i="6" s="1"/>
  <c r="BK233" i="6"/>
  <c r="BI233" i="6"/>
  <c r="BH233" i="6"/>
  <c r="BG233" i="6"/>
  <c r="BE233" i="6"/>
  <c r="T233" i="6"/>
  <c r="R233" i="6"/>
  <c r="P233" i="6"/>
  <c r="J233" i="6"/>
  <c r="BF233" i="6"/>
  <c r="BK230" i="6"/>
  <c r="BI230" i="6"/>
  <c r="BH230" i="6"/>
  <c r="BG230" i="6"/>
  <c r="BE230" i="6"/>
  <c r="T230" i="6"/>
  <c r="R230" i="6"/>
  <c r="P230" i="6"/>
  <c r="J230" i="6"/>
  <c r="BF230" i="6" s="1"/>
  <c r="BK228" i="6"/>
  <c r="BI228" i="6"/>
  <c r="BH228" i="6"/>
  <c r="BG228" i="6"/>
  <c r="BE228" i="6"/>
  <c r="T228" i="6"/>
  <c r="R228" i="6"/>
  <c r="P228" i="6"/>
  <c r="J228" i="6"/>
  <c r="BF228" i="6"/>
  <c r="BK226" i="6"/>
  <c r="BI226" i="6"/>
  <c r="BH226" i="6"/>
  <c r="BG226" i="6"/>
  <c r="BE226" i="6"/>
  <c r="T226" i="6"/>
  <c r="R226" i="6"/>
  <c r="P226" i="6"/>
  <c r="J226" i="6"/>
  <c r="BF226" i="6" s="1"/>
  <c r="BK221" i="6"/>
  <c r="BI221" i="6"/>
  <c r="BH221" i="6"/>
  <c r="BG221" i="6"/>
  <c r="BE221" i="6"/>
  <c r="T221" i="6"/>
  <c r="R221" i="6"/>
  <c r="P221" i="6"/>
  <c r="J221" i="6"/>
  <c r="BF221" i="6" s="1"/>
  <c r="BK216" i="6"/>
  <c r="BI216" i="6"/>
  <c r="BH216" i="6"/>
  <c r="BG216" i="6"/>
  <c r="BE216" i="6"/>
  <c r="T216" i="6"/>
  <c r="R216" i="6"/>
  <c r="P216" i="6"/>
  <c r="J216" i="6"/>
  <c r="BF216" i="6" s="1"/>
  <c r="BK212" i="6"/>
  <c r="BI212" i="6"/>
  <c r="BH212" i="6"/>
  <c r="BG212" i="6"/>
  <c r="BE212" i="6"/>
  <c r="T212" i="6"/>
  <c r="R212" i="6"/>
  <c r="P212" i="6"/>
  <c r="J212" i="6"/>
  <c r="BF212" i="6" s="1"/>
  <c r="BK209" i="6"/>
  <c r="BK208" i="6" s="1"/>
  <c r="BI209" i="6"/>
  <c r="BH209" i="6"/>
  <c r="BG209" i="6"/>
  <c r="BE209" i="6"/>
  <c r="T209" i="6"/>
  <c r="R209" i="6"/>
  <c r="R208" i="6" s="1"/>
  <c r="P209" i="6"/>
  <c r="J209" i="6"/>
  <c r="BF209" i="6"/>
  <c r="BK206" i="6"/>
  <c r="BI206" i="6"/>
  <c r="BH206" i="6"/>
  <c r="BG206" i="6"/>
  <c r="BE206" i="6"/>
  <c r="T206" i="6"/>
  <c r="R206" i="6"/>
  <c r="P206" i="6"/>
  <c r="J206" i="6"/>
  <c r="BF206" i="6" s="1"/>
  <c r="BK201" i="6"/>
  <c r="BI201" i="6"/>
  <c r="BH201" i="6"/>
  <c r="BG201" i="6"/>
  <c r="BE201" i="6"/>
  <c r="T201" i="6"/>
  <c r="R201" i="6"/>
  <c r="P201" i="6"/>
  <c r="J201" i="6"/>
  <c r="BF201" i="6"/>
  <c r="BK197" i="6"/>
  <c r="BI197" i="6"/>
  <c r="BH197" i="6"/>
  <c r="BG197" i="6"/>
  <c r="BE197" i="6"/>
  <c r="T197" i="6"/>
  <c r="R197" i="6"/>
  <c r="P197" i="6"/>
  <c r="J197" i="6"/>
  <c r="BF197" i="6" s="1"/>
  <c r="BK194" i="6"/>
  <c r="BI194" i="6"/>
  <c r="BH194" i="6"/>
  <c r="BG194" i="6"/>
  <c r="BE194" i="6"/>
  <c r="T194" i="6"/>
  <c r="R194" i="6"/>
  <c r="P194" i="6"/>
  <c r="J194" i="6"/>
  <c r="BF194" i="6"/>
  <c r="BK192" i="6"/>
  <c r="BI192" i="6"/>
  <c r="BH192" i="6"/>
  <c r="BG192" i="6"/>
  <c r="BF192" i="6"/>
  <c r="BE192" i="6"/>
  <c r="T192" i="6"/>
  <c r="R192" i="6"/>
  <c r="P192" i="6"/>
  <c r="BK190" i="6"/>
  <c r="BI190" i="6"/>
  <c r="BH190" i="6"/>
  <c r="BG190" i="6"/>
  <c r="BE190" i="6"/>
  <c r="T190" i="6"/>
  <c r="R190" i="6"/>
  <c r="P190" i="6"/>
  <c r="J190" i="6"/>
  <c r="BF190" i="6" s="1"/>
  <c r="BK188" i="6"/>
  <c r="BI188" i="6"/>
  <c r="BH188" i="6"/>
  <c r="BG188" i="6"/>
  <c r="BE188" i="6"/>
  <c r="T188" i="6"/>
  <c r="R188" i="6"/>
  <c r="P188" i="6"/>
  <c r="J188" i="6"/>
  <c r="BF188" i="6" s="1"/>
  <c r="BK182" i="6"/>
  <c r="BI182" i="6"/>
  <c r="BH182" i="6"/>
  <c r="BG182" i="6"/>
  <c r="BE182" i="6"/>
  <c r="T182" i="6"/>
  <c r="R182" i="6"/>
  <c r="P182" i="6"/>
  <c r="J182" i="6"/>
  <c r="BF182" i="6" s="1"/>
  <c r="BK180" i="6"/>
  <c r="BI180" i="6"/>
  <c r="BH180" i="6"/>
  <c r="BG180" i="6"/>
  <c r="BE180" i="6"/>
  <c r="T180" i="6"/>
  <c r="R180" i="6"/>
  <c r="P180" i="6"/>
  <c r="J180" i="6"/>
  <c r="BF180" i="6" s="1"/>
  <c r="BK177" i="6"/>
  <c r="BI177" i="6"/>
  <c r="BH177" i="6"/>
  <c r="BG177" i="6"/>
  <c r="BE177" i="6"/>
  <c r="T177" i="6"/>
  <c r="R177" i="6"/>
  <c r="P177" i="6"/>
  <c r="J177" i="6"/>
  <c r="BF177" i="6" s="1"/>
  <c r="BK173" i="6"/>
  <c r="BI173" i="6"/>
  <c r="BH173" i="6"/>
  <c r="BG173" i="6"/>
  <c r="BE173" i="6"/>
  <c r="T173" i="6"/>
  <c r="R173" i="6"/>
  <c r="P173" i="6"/>
  <c r="J173" i="6"/>
  <c r="BF173" i="6" s="1"/>
  <c r="BK171" i="6"/>
  <c r="BI171" i="6"/>
  <c r="BH171" i="6"/>
  <c r="BG171" i="6"/>
  <c r="BE171" i="6"/>
  <c r="T171" i="6"/>
  <c r="R171" i="6"/>
  <c r="P171" i="6"/>
  <c r="J171" i="6"/>
  <c r="BF171" i="6" s="1"/>
  <c r="BK169" i="6"/>
  <c r="BI169" i="6"/>
  <c r="BH169" i="6"/>
  <c r="BG169" i="6"/>
  <c r="BE169" i="6"/>
  <c r="T169" i="6"/>
  <c r="R169" i="6"/>
  <c r="P169" i="6"/>
  <c r="J169" i="6"/>
  <c r="BF169" i="6" s="1"/>
  <c r="BK162" i="6"/>
  <c r="BI162" i="6"/>
  <c r="BH162" i="6"/>
  <c r="BG162" i="6"/>
  <c r="BE162" i="6"/>
  <c r="T162" i="6"/>
  <c r="R162" i="6"/>
  <c r="P162" i="6"/>
  <c r="J162" i="6"/>
  <c r="BF162" i="6" s="1"/>
  <c r="BK160" i="6"/>
  <c r="BI160" i="6"/>
  <c r="BH160" i="6"/>
  <c r="BG160" i="6"/>
  <c r="BE160" i="6"/>
  <c r="T160" i="6"/>
  <c r="R160" i="6"/>
  <c r="P160" i="6"/>
  <c r="J160" i="6"/>
  <c r="BF160" i="6" s="1"/>
  <c r="BK158" i="6"/>
  <c r="BI158" i="6"/>
  <c r="BH158" i="6"/>
  <c r="BG158" i="6"/>
  <c r="BE158" i="6"/>
  <c r="T158" i="6"/>
  <c r="R158" i="6"/>
  <c r="P158" i="6"/>
  <c r="J158" i="6"/>
  <c r="BF158" i="6" s="1"/>
  <c r="BK151" i="6"/>
  <c r="BI151" i="6"/>
  <c r="BH151" i="6"/>
  <c r="BG151" i="6"/>
  <c r="BE151" i="6"/>
  <c r="T151" i="6"/>
  <c r="R151" i="6"/>
  <c r="P151" i="6"/>
  <c r="P150" i="6" s="1"/>
  <c r="J151" i="6"/>
  <c r="J145" i="6"/>
  <c r="J144" i="6"/>
  <c r="F144" i="6"/>
  <c r="F142" i="6"/>
  <c r="E140" i="6"/>
  <c r="J96" i="6"/>
  <c r="J95" i="6"/>
  <c r="F95" i="6"/>
  <c r="F93" i="6"/>
  <c r="E91" i="6"/>
  <c r="J41" i="6"/>
  <c r="J40" i="6"/>
  <c r="J39" i="6"/>
  <c r="F145" i="6"/>
  <c r="J16" i="6"/>
  <c r="J142" i="6" s="1"/>
  <c r="E7" i="6"/>
  <c r="E85" i="6"/>
  <c r="BK233" i="5"/>
  <c r="BI233" i="5"/>
  <c r="BH233" i="5"/>
  <c r="BG233" i="5"/>
  <c r="BE233" i="5"/>
  <c r="T233" i="5"/>
  <c r="R233" i="5"/>
  <c r="P233" i="5"/>
  <c r="J233" i="5"/>
  <c r="BF233" i="5" s="1"/>
  <c r="BK227" i="5"/>
  <c r="BI227" i="5"/>
  <c r="BH227" i="5"/>
  <c r="BG227" i="5"/>
  <c r="BE227" i="5"/>
  <c r="T227" i="5"/>
  <c r="R227" i="5"/>
  <c r="P227" i="5"/>
  <c r="J227" i="5"/>
  <c r="BF227" i="5"/>
  <c r="BK225" i="5"/>
  <c r="BI225" i="5"/>
  <c r="BH225" i="5"/>
  <c r="BG225" i="5"/>
  <c r="BE225" i="5"/>
  <c r="T225" i="5"/>
  <c r="R225" i="5"/>
  <c r="P225" i="5"/>
  <c r="J225" i="5"/>
  <c r="BF225" i="5" s="1"/>
  <c r="BK219" i="5"/>
  <c r="BI219" i="5"/>
  <c r="BH219" i="5"/>
  <c r="BG219" i="5"/>
  <c r="BE219" i="5"/>
  <c r="T219" i="5"/>
  <c r="R219" i="5"/>
  <c r="P219" i="5"/>
  <c r="J219" i="5"/>
  <c r="BF219" i="5"/>
  <c r="BK218" i="5"/>
  <c r="BI218" i="5"/>
  <c r="BH218" i="5"/>
  <c r="BG218" i="5"/>
  <c r="BE218" i="5"/>
  <c r="T218" i="5"/>
  <c r="R218" i="5"/>
  <c r="P218" i="5"/>
  <c r="J218" i="5"/>
  <c r="BF218" i="5" s="1"/>
  <c r="BK216" i="5"/>
  <c r="BI216" i="5"/>
  <c r="BH216" i="5"/>
  <c r="BG216" i="5"/>
  <c r="BE216" i="5"/>
  <c r="T216" i="5"/>
  <c r="R216" i="5"/>
  <c r="P216" i="5"/>
  <c r="J216" i="5"/>
  <c r="BF216" i="5"/>
  <c r="BK214" i="5"/>
  <c r="BI214" i="5"/>
  <c r="BH214" i="5"/>
  <c r="BG214" i="5"/>
  <c r="BE214" i="5"/>
  <c r="T214" i="5"/>
  <c r="R214" i="5"/>
  <c r="P214" i="5"/>
  <c r="J214" i="5"/>
  <c r="BF214" i="5" s="1"/>
  <c r="BK212" i="5"/>
  <c r="BI212" i="5"/>
  <c r="BH212" i="5"/>
  <c r="BG212" i="5"/>
  <c r="BE212" i="5"/>
  <c r="T212" i="5"/>
  <c r="R212" i="5"/>
  <c r="P212" i="5"/>
  <c r="J212" i="5"/>
  <c r="BF212" i="5" s="1"/>
  <c r="BK208" i="5"/>
  <c r="BI208" i="5"/>
  <c r="BH208" i="5"/>
  <c r="BG208" i="5"/>
  <c r="BE208" i="5"/>
  <c r="T208" i="5"/>
  <c r="R208" i="5"/>
  <c r="P208" i="5"/>
  <c r="J208" i="5"/>
  <c r="BF208" i="5" s="1"/>
  <c r="BK206" i="5"/>
  <c r="BI206" i="5"/>
  <c r="BH206" i="5"/>
  <c r="BG206" i="5"/>
  <c r="BE206" i="5"/>
  <c r="T206" i="5"/>
  <c r="R206" i="5"/>
  <c r="P206" i="5"/>
  <c r="J206" i="5"/>
  <c r="BF206" i="5" s="1"/>
  <c r="BK204" i="5"/>
  <c r="BI204" i="5"/>
  <c r="BH204" i="5"/>
  <c r="BG204" i="5"/>
  <c r="BE204" i="5"/>
  <c r="T204" i="5"/>
  <c r="R204" i="5"/>
  <c r="P204" i="5"/>
  <c r="J204" i="5"/>
  <c r="BF204" i="5" s="1"/>
  <c r="BK202" i="5"/>
  <c r="BI202" i="5"/>
  <c r="BH202" i="5"/>
  <c r="BG202" i="5"/>
  <c r="BE202" i="5"/>
  <c r="T202" i="5"/>
  <c r="R202" i="5"/>
  <c r="P202" i="5"/>
  <c r="J202" i="5"/>
  <c r="BF202" i="5"/>
  <c r="BK200" i="5"/>
  <c r="BI200" i="5"/>
  <c r="BH200" i="5"/>
  <c r="BG200" i="5"/>
  <c r="BE200" i="5"/>
  <c r="T200" i="5"/>
  <c r="R200" i="5"/>
  <c r="P200" i="5"/>
  <c r="J200" i="5"/>
  <c r="BF200" i="5" s="1"/>
  <c r="BK198" i="5"/>
  <c r="BI198" i="5"/>
  <c r="BH198" i="5"/>
  <c r="BG198" i="5"/>
  <c r="BE198" i="5"/>
  <c r="T198" i="5"/>
  <c r="R198" i="5"/>
  <c r="P198" i="5"/>
  <c r="J198" i="5"/>
  <c r="BF198" i="5"/>
  <c r="BK197" i="5"/>
  <c r="BI197" i="5"/>
  <c r="BH197" i="5"/>
  <c r="BG197" i="5"/>
  <c r="BE197" i="5"/>
  <c r="T197" i="5"/>
  <c r="R197" i="5"/>
  <c r="P197" i="5"/>
  <c r="J197" i="5"/>
  <c r="BF197" i="5" s="1"/>
  <c r="BK196" i="5"/>
  <c r="BI196" i="5"/>
  <c r="BH196" i="5"/>
  <c r="BG196" i="5"/>
  <c r="BE196" i="5"/>
  <c r="T196" i="5"/>
  <c r="R196" i="5"/>
  <c r="P196" i="5"/>
  <c r="J196" i="5"/>
  <c r="BF196" i="5"/>
  <c r="BK189" i="5"/>
  <c r="BI189" i="5"/>
  <c r="BH189" i="5"/>
  <c r="BG189" i="5"/>
  <c r="BE189" i="5"/>
  <c r="T189" i="5"/>
  <c r="R189" i="5"/>
  <c r="P189" i="5"/>
  <c r="J189" i="5"/>
  <c r="BF189" i="5" s="1"/>
  <c r="BK187" i="5"/>
  <c r="BI187" i="5"/>
  <c r="BH187" i="5"/>
  <c r="BG187" i="5"/>
  <c r="BE187" i="5"/>
  <c r="T187" i="5"/>
  <c r="R187" i="5"/>
  <c r="P187" i="5"/>
  <c r="J187" i="5"/>
  <c r="BF187" i="5"/>
  <c r="BK185" i="5"/>
  <c r="BI185" i="5"/>
  <c r="BH185" i="5"/>
  <c r="BG185" i="5"/>
  <c r="BE185" i="5"/>
  <c r="T185" i="5"/>
  <c r="R185" i="5"/>
  <c r="P185" i="5"/>
  <c r="J185" i="5"/>
  <c r="BF185" i="5" s="1"/>
  <c r="BK183" i="5"/>
  <c r="BI183" i="5"/>
  <c r="BH183" i="5"/>
  <c r="BG183" i="5"/>
  <c r="BE183" i="5"/>
  <c r="T183" i="5"/>
  <c r="R183" i="5"/>
  <c r="P183" i="5"/>
  <c r="J183" i="5"/>
  <c r="BF183" i="5" s="1"/>
  <c r="BK172" i="5"/>
  <c r="BI172" i="5"/>
  <c r="BH172" i="5"/>
  <c r="BG172" i="5"/>
  <c r="BE172" i="5"/>
  <c r="T172" i="5"/>
  <c r="R172" i="5"/>
  <c r="P172" i="5"/>
  <c r="J172" i="5"/>
  <c r="BF172" i="5" s="1"/>
  <c r="BK170" i="5"/>
  <c r="BI170" i="5"/>
  <c r="BH170" i="5"/>
  <c r="BG170" i="5"/>
  <c r="BE170" i="5"/>
  <c r="T170" i="5"/>
  <c r="R170" i="5"/>
  <c r="P170" i="5"/>
  <c r="J170" i="5"/>
  <c r="BF170" i="5"/>
  <c r="BK168" i="5"/>
  <c r="BI168" i="5"/>
  <c r="BH168" i="5"/>
  <c r="BG168" i="5"/>
  <c r="BE168" i="5"/>
  <c r="T168" i="5"/>
  <c r="R168" i="5"/>
  <c r="P168" i="5"/>
  <c r="J168" i="5"/>
  <c r="BF168" i="5" s="1"/>
  <c r="BK166" i="5"/>
  <c r="BI166" i="5"/>
  <c r="BH166" i="5"/>
  <c r="BG166" i="5"/>
  <c r="BE166" i="5"/>
  <c r="T166" i="5"/>
  <c r="R166" i="5"/>
  <c r="P166" i="5"/>
  <c r="J166" i="5"/>
  <c r="BF166" i="5" s="1"/>
  <c r="BK164" i="5"/>
  <c r="BI164" i="5"/>
  <c r="BH164" i="5"/>
  <c r="BG164" i="5"/>
  <c r="BE164" i="5"/>
  <c r="T164" i="5"/>
  <c r="R164" i="5"/>
  <c r="P164" i="5"/>
  <c r="J164" i="5"/>
  <c r="BF164" i="5" s="1"/>
  <c r="BK162" i="5"/>
  <c r="BI162" i="5"/>
  <c r="BH162" i="5"/>
  <c r="BG162" i="5"/>
  <c r="BE162" i="5"/>
  <c r="T162" i="5"/>
  <c r="R162" i="5"/>
  <c r="P162" i="5"/>
  <c r="J162" i="5"/>
  <c r="BF162" i="5"/>
  <c r="BK160" i="5"/>
  <c r="BI160" i="5"/>
  <c r="BH160" i="5"/>
  <c r="BG160" i="5"/>
  <c r="BE160" i="5"/>
  <c r="T160" i="5"/>
  <c r="R160" i="5"/>
  <c r="P160" i="5"/>
  <c r="J160" i="5"/>
  <c r="BF160" i="5" s="1"/>
  <c r="BK158" i="5"/>
  <c r="BI158" i="5"/>
  <c r="BH158" i="5"/>
  <c r="BG158" i="5"/>
  <c r="BE158" i="5"/>
  <c r="T158" i="5"/>
  <c r="R158" i="5"/>
  <c r="P158" i="5"/>
  <c r="J158" i="5"/>
  <c r="BF158" i="5"/>
  <c r="BK156" i="5"/>
  <c r="BI156" i="5"/>
  <c r="BH156" i="5"/>
  <c r="BG156" i="5"/>
  <c r="BE156" i="5"/>
  <c r="T156" i="5"/>
  <c r="R156" i="5"/>
  <c r="P156" i="5"/>
  <c r="J156" i="5"/>
  <c r="BF156" i="5" s="1"/>
  <c r="BK155" i="5"/>
  <c r="BI155" i="5"/>
  <c r="BH155" i="5"/>
  <c r="BG155" i="5"/>
  <c r="BE155" i="5"/>
  <c r="T155" i="5"/>
  <c r="R155" i="5"/>
  <c r="P155" i="5"/>
  <c r="J155" i="5"/>
  <c r="BF155" i="5"/>
  <c r="BK154" i="5"/>
  <c r="BI154" i="5"/>
  <c r="BH154" i="5"/>
  <c r="BG154" i="5"/>
  <c r="BE154" i="5"/>
  <c r="T154" i="5"/>
  <c r="R154" i="5"/>
  <c r="P154" i="5"/>
  <c r="J154" i="5"/>
  <c r="BF154" i="5" s="1"/>
  <c r="BK144" i="5"/>
  <c r="BI144" i="5"/>
  <c r="BH144" i="5"/>
  <c r="BG144" i="5"/>
  <c r="BE144" i="5"/>
  <c r="T144" i="5"/>
  <c r="R144" i="5"/>
  <c r="P144" i="5"/>
  <c r="J144" i="5"/>
  <c r="BF144" i="5"/>
  <c r="BK142" i="5"/>
  <c r="BI142" i="5"/>
  <c r="BH142" i="5"/>
  <c r="BG142" i="5"/>
  <c r="BE142" i="5"/>
  <c r="T142" i="5"/>
  <c r="R142" i="5"/>
  <c r="P142" i="5"/>
  <c r="J142" i="5"/>
  <c r="BF142" i="5" s="1"/>
  <c r="BK131" i="5"/>
  <c r="BI131" i="5"/>
  <c r="BH131" i="5"/>
  <c r="BG131" i="5"/>
  <c r="BE131" i="5"/>
  <c r="T131" i="5"/>
  <c r="R131" i="5"/>
  <c r="R130" i="5" s="1"/>
  <c r="P131" i="5"/>
  <c r="J131" i="5"/>
  <c r="BF131" i="5" s="1"/>
  <c r="J125" i="5"/>
  <c r="J124" i="5"/>
  <c r="F124" i="5"/>
  <c r="F122" i="5"/>
  <c r="E120" i="5"/>
  <c r="J96" i="5"/>
  <c r="J95" i="5"/>
  <c r="F95" i="5"/>
  <c r="F93" i="5"/>
  <c r="E91" i="5"/>
  <c r="J41" i="5"/>
  <c r="J40" i="5"/>
  <c r="J39" i="5"/>
  <c r="F125" i="5"/>
  <c r="J16" i="5"/>
  <c r="J93" i="5" s="1"/>
  <c r="E7" i="5"/>
  <c r="E114" i="5" s="1"/>
  <c r="BK152" i="4"/>
  <c r="BI152" i="4"/>
  <c r="BH152" i="4"/>
  <c r="BG152" i="4"/>
  <c r="BF152" i="4"/>
  <c r="BE152" i="4"/>
  <c r="T152" i="4"/>
  <c r="R152" i="4"/>
  <c r="P152" i="4"/>
  <c r="J152" i="4"/>
  <c r="BK150" i="4"/>
  <c r="BK149" i="4" s="1"/>
  <c r="BI150" i="4"/>
  <c r="BH150" i="4"/>
  <c r="BG150" i="4"/>
  <c r="BE150" i="4"/>
  <c r="T150" i="4"/>
  <c r="T149" i="4" s="1"/>
  <c r="T148" i="4" s="1"/>
  <c r="R150" i="4"/>
  <c r="P150" i="4"/>
  <c r="P149" i="4" s="1"/>
  <c r="P148" i="4" s="1"/>
  <c r="J150" i="4"/>
  <c r="BF150" i="4"/>
  <c r="R149" i="4"/>
  <c r="R148" i="4" s="1"/>
  <c r="BK147" i="4"/>
  <c r="BK146" i="4" s="1"/>
  <c r="J146" i="4" s="1"/>
  <c r="J104" i="4" s="1"/>
  <c r="BI147" i="4"/>
  <c r="BH147" i="4"/>
  <c r="BG147" i="4"/>
  <c r="BE147" i="4"/>
  <c r="T147" i="4"/>
  <c r="T146" i="4"/>
  <c r="R147" i="4"/>
  <c r="R146" i="4" s="1"/>
  <c r="P147" i="4"/>
  <c r="P146" i="4" s="1"/>
  <c r="J147" i="4"/>
  <c r="BF147" i="4" s="1"/>
  <c r="BK144" i="4"/>
  <c r="BK143" i="4" s="1"/>
  <c r="J143" i="4" s="1"/>
  <c r="J103" i="4" s="1"/>
  <c r="BI144" i="4"/>
  <c r="BH144" i="4"/>
  <c r="BG144" i="4"/>
  <c r="BE144" i="4"/>
  <c r="T144" i="4"/>
  <c r="R144" i="4"/>
  <c r="R143" i="4" s="1"/>
  <c r="P144" i="4"/>
  <c r="P143" i="4" s="1"/>
  <c r="J144" i="4"/>
  <c r="BF144" i="4"/>
  <c r="T143" i="4"/>
  <c r="BK139" i="4"/>
  <c r="BI139" i="4"/>
  <c r="BH139" i="4"/>
  <c r="BG139" i="4"/>
  <c r="BE139" i="4"/>
  <c r="T139" i="4"/>
  <c r="R139" i="4"/>
  <c r="P139" i="4"/>
  <c r="J139" i="4"/>
  <c r="BF139" i="4" s="1"/>
  <c r="BK137" i="4"/>
  <c r="BI137" i="4"/>
  <c r="BH137" i="4"/>
  <c r="BG137" i="4"/>
  <c r="BE137" i="4"/>
  <c r="T137" i="4"/>
  <c r="R137" i="4"/>
  <c r="P137" i="4"/>
  <c r="J137" i="4"/>
  <c r="BF137" i="4"/>
  <c r="BK135" i="4"/>
  <c r="BI135" i="4"/>
  <c r="BH135" i="4"/>
  <c r="F40" i="4" s="1"/>
  <c r="BC99" i="1" s="1"/>
  <c r="BG135" i="4"/>
  <c r="BE135" i="4"/>
  <c r="T135" i="4"/>
  <c r="R135" i="4"/>
  <c r="P135" i="4"/>
  <c r="J135" i="4"/>
  <c r="BF135" i="4" s="1"/>
  <c r="BK133" i="4"/>
  <c r="BK132" i="4"/>
  <c r="BI133" i="4"/>
  <c r="BH133" i="4"/>
  <c r="BG133" i="4"/>
  <c r="BE133" i="4"/>
  <c r="T133" i="4"/>
  <c r="R133" i="4"/>
  <c r="R132" i="4" s="1"/>
  <c r="P133" i="4"/>
  <c r="P132" i="4" s="1"/>
  <c r="J133" i="4"/>
  <c r="BF133" i="4" s="1"/>
  <c r="J127" i="4"/>
  <c r="J126" i="4"/>
  <c r="F126" i="4"/>
  <c r="F124" i="4"/>
  <c r="E122" i="4"/>
  <c r="J96" i="4"/>
  <c r="J95" i="4"/>
  <c r="F95" i="4"/>
  <c r="F93" i="4"/>
  <c r="E91" i="4"/>
  <c r="J41" i="4"/>
  <c r="J40" i="4"/>
  <c r="J39" i="4"/>
  <c r="AX99" i="1" s="1"/>
  <c r="F127" i="4"/>
  <c r="J16" i="4"/>
  <c r="J93" i="4"/>
  <c r="E7" i="4"/>
  <c r="E116" i="4" s="1"/>
  <c r="BK315" i="3"/>
  <c r="BI315" i="3"/>
  <c r="BH315" i="3"/>
  <c r="BG315" i="3"/>
  <c r="BE315" i="3"/>
  <c r="T315" i="3"/>
  <c r="R315" i="3"/>
  <c r="P315" i="3"/>
  <c r="J315" i="3"/>
  <c r="BF315" i="3" s="1"/>
  <c r="BK314" i="3"/>
  <c r="BI314" i="3"/>
  <c r="BH314" i="3"/>
  <c r="BG314" i="3"/>
  <c r="BE314" i="3"/>
  <c r="T314" i="3"/>
  <c r="R314" i="3"/>
  <c r="P314" i="3"/>
  <c r="J314" i="3"/>
  <c r="BF314" i="3" s="1"/>
  <c r="BK312" i="3"/>
  <c r="BI312" i="3"/>
  <c r="BH312" i="3"/>
  <c r="BG312" i="3"/>
  <c r="BE312" i="3"/>
  <c r="T312" i="3"/>
  <c r="T311" i="3" s="1"/>
  <c r="R312" i="3"/>
  <c r="P312" i="3"/>
  <c r="J312" i="3"/>
  <c r="BF312" i="3" s="1"/>
  <c r="BK310" i="3"/>
  <c r="BI310" i="3"/>
  <c r="BH310" i="3"/>
  <c r="BG310" i="3"/>
  <c r="BE310" i="3"/>
  <c r="T310" i="3"/>
  <c r="R310" i="3"/>
  <c r="R303" i="3" s="1"/>
  <c r="P310" i="3"/>
  <c r="J310" i="3"/>
  <c r="BF310" i="3" s="1"/>
  <c r="BK306" i="3"/>
  <c r="BI306" i="3"/>
  <c r="BH306" i="3"/>
  <c r="BG306" i="3"/>
  <c r="BE306" i="3"/>
  <c r="T306" i="3"/>
  <c r="R306" i="3"/>
  <c r="P306" i="3"/>
  <c r="J306" i="3"/>
  <c r="BF306" i="3"/>
  <c r="BK304" i="3"/>
  <c r="BK303" i="3" s="1"/>
  <c r="J303" i="3" s="1"/>
  <c r="J107" i="3" s="1"/>
  <c r="BI304" i="3"/>
  <c r="BH304" i="3"/>
  <c r="BG304" i="3"/>
  <c r="BE304" i="3"/>
  <c r="T304" i="3"/>
  <c r="R304" i="3"/>
  <c r="P304" i="3"/>
  <c r="P303" i="3" s="1"/>
  <c r="J304" i="3"/>
  <c r="BF304" i="3" s="1"/>
  <c r="BK302" i="3"/>
  <c r="BI302" i="3"/>
  <c r="BH302" i="3"/>
  <c r="BG302" i="3"/>
  <c r="BE302" i="3"/>
  <c r="T302" i="3"/>
  <c r="R302" i="3"/>
  <c r="P302" i="3"/>
  <c r="J302" i="3"/>
  <c r="BF302" i="3"/>
  <c r="BK301" i="3"/>
  <c r="BI301" i="3"/>
  <c r="BH301" i="3"/>
  <c r="BG301" i="3"/>
  <c r="BE301" i="3"/>
  <c r="T301" i="3"/>
  <c r="R301" i="3"/>
  <c r="P301" i="3"/>
  <c r="J301" i="3"/>
  <c r="BF301" i="3" s="1"/>
  <c r="BK300" i="3"/>
  <c r="BI300" i="3"/>
  <c r="BH300" i="3"/>
  <c r="BG300" i="3"/>
  <c r="BE300" i="3"/>
  <c r="T300" i="3"/>
  <c r="R300" i="3"/>
  <c r="P300" i="3"/>
  <c r="J300" i="3"/>
  <c r="BF300" i="3" s="1"/>
  <c r="BK298" i="3"/>
  <c r="BI298" i="3"/>
  <c r="BH298" i="3"/>
  <c r="BG298" i="3"/>
  <c r="BE298" i="3"/>
  <c r="T298" i="3"/>
  <c r="R298" i="3"/>
  <c r="P298" i="3"/>
  <c r="J298" i="3"/>
  <c r="BF298" i="3" s="1"/>
  <c r="BK295" i="3"/>
  <c r="BI295" i="3"/>
  <c r="BH295" i="3"/>
  <c r="BG295" i="3"/>
  <c r="BE295" i="3"/>
  <c r="T295" i="3"/>
  <c r="R295" i="3"/>
  <c r="P295" i="3"/>
  <c r="J295" i="3"/>
  <c r="BF295" i="3"/>
  <c r="BK292" i="3"/>
  <c r="BI292" i="3"/>
  <c r="BH292" i="3"/>
  <c r="BG292" i="3"/>
  <c r="BE292" i="3"/>
  <c r="T292" i="3"/>
  <c r="R292" i="3"/>
  <c r="P292" i="3"/>
  <c r="J292" i="3"/>
  <c r="BF292" i="3" s="1"/>
  <c r="BK289" i="3"/>
  <c r="BI289" i="3"/>
  <c r="BH289" i="3"/>
  <c r="BG289" i="3"/>
  <c r="BE289" i="3"/>
  <c r="T289" i="3"/>
  <c r="R289" i="3"/>
  <c r="P289" i="3"/>
  <c r="J289" i="3"/>
  <c r="BF289" i="3" s="1"/>
  <c r="BK271" i="3"/>
  <c r="BI271" i="3"/>
  <c r="BH271" i="3"/>
  <c r="BG271" i="3"/>
  <c r="BE271" i="3"/>
  <c r="T271" i="3"/>
  <c r="R271" i="3"/>
  <c r="P271" i="3"/>
  <c r="J271" i="3"/>
  <c r="BF271" i="3" s="1"/>
  <c r="BK268" i="3"/>
  <c r="BI268" i="3"/>
  <c r="BH268" i="3"/>
  <c r="BG268" i="3"/>
  <c r="BE268" i="3"/>
  <c r="T268" i="3"/>
  <c r="R268" i="3"/>
  <c r="P268" i="3"/>
  <c r="J268" i="3"/>
  <c r="BF268" i="3"/>
  <c r="BK265" i="3"/>
  <c r="BI265" i="3"/>
  <c r="BH265" i="3"/>
  <c r="BG265" i="3"/>
  <c r="BE265" i="3"/>
  <c r="T265" i="3"/>
  <c r="R265" i="3"/>
  <c r="P265" i="3"/>
  <c r="J265" i="3"/>
  <c r="BF265" i="3" s="1"/>
  <c r="BK255" i="3"/>
  <c r="BI255" i="3"/>
  <c r="BH255" i="3"/>
  <c r="BG255" i="3"/>
  <c r="BE255" i="3"/>
  <c r="T255" i="3"/>
  <c r="R255" i="3"/>
  <c r="P255" i="3"/>
  <c r="J255" i="3"/>
  <c r="BF255" i="3"/>
  <c r="BK250" i="3"/>
  <c r="BK224" i="3" s="1"/>
  <c r="J224" i="3" s="1"/>
  <c r="J106" i="3" s="1"/>
  <c r="BI250" i="3"/>
  <c r="BH250" i="3"/>
  <c r="BG250" i="3"/>
  <c r="BE250" i="3"/>
  <c r="T250" i="3"/>
  <c r="R250" i="3"/>
  <c r="P250" i="3"/>
  <c r="J250" i="3"/>
  <c r="BF250" i="3" s="1"/>
  <c r="BK242" i="3"/>
  <c r="BI242" i="3"/>
  <c r="BH242" i="3"/>
  <c r="BG242" i="3"/>
  <c r="BE242" i="3"/>
  <c r="T242" i="3"/>
  <c r="R242" i="3"/>
  <c r="P242" i="3"/>
  <c r="J242" i="3"/>
  <c r="BF242" i="3"/>
  <c r="BK240" i="3"/>
  <c r="BI240" i="3"/>
  <c r="BH240" i="3"/>
  <c r="BG240" i="3"/>
  <c r="BE240" i="3"/>
  <c r="T240" i="3"/>
  <c r="R240" i="3"/>
  <c r="P240" i="3"/>
  <c r="J240" i="3"/>
  <c r="BF240" i="3" s="1"/>
  <c r="BK238" i="3"/>
  <c r="BI238" i="3"/>
  <c r="BH238" i="3"/>
  <c r="BG238" i="3"/>
  <c r="BE238" i="3"/>
  <c r="T238" i="3"/>
  <c r="R238" i="3"/>
  <c r="P238" i="3"/>
  <c r="J238" i="3"/>
  <c r="BF238" i="3"/>
  <c r="BK231" i="3"/>
  <c r="BI231" i="3"/>
  <c r="BH231" i="3"/>
  <c r="BG231" i="3"/>
  <c r="BE231" i="3"/>
  <c r="T231" i="3"/>
  <c r="R231" i="3"/>
  <c r="P231" i="3"/>
  <c r="J231" i="3"/>
  <c r="BF231" i="3" s="1"/>
  <c r="BK228" i="3"/>
  <c r="BI228" i="3"/>
  <c r="BH228" i="3"/>
  <c r="BG228" i="3"/>
  <c r="BE228" i="3"/>
  <c r="T228" i="3"/>
  <c r="R228" i="3"/>
  <c r="P228" i="3"/>
  <c r="J228" i="3"/>
  <c r="BF228" i="3"/>
  <c r="BK225" i="3"/>
  <c r="BI225" i="3"/>
  <c r="BH225" i="3"/>
  <c r="BG225" i="3"/>
  <c r="BE225" i="3"/>
  <c r="T225" i="3"/>
  <c r="R225" i="3"/>
  <c r="R224" i="3" s="1"/>
  <c r="P225" i="3"/>
  <c r="J225" i="3"/>
  <c r="BF225" i="3"/>
  <c r="BK223" i="3"/>
  <c r="BI223" i="3"/>
  <c r="BH223" i="3"/>
  <c r="BG223" i="3"/>
  <c r="BE223" i="3"/>
  <c r="T223" i="3"/>
  <c r="R223" i="3"/>
  <c r="P223" i="3"/>
  <c r="J223" i="3"/>
  <c r="BF223" i="3" s="1"/>
  <c r="BK222" i="3"/>
  <c r="BI222" i="3"/>
  <c r="BH222" i="3"/>
  <c r="BG222" i="3"/>
  <c r="BE222" i="3"/>
  <c r="T222" i="3"/>
  <c r="R222" i="3"/>
  <c r="P222" i="3"/>
  <c r="J222" i="3"/>
  <c r="BF222" i="3"/>
  <c r="BK221" i="3"/>
  <c r="BI221" i="3"/>
  <c r="BH221" i="3"/>
  <c r="BG221" i="3"/>
  <c r="BE221" i="3"/>
  <c r="T221" i="3"/>
  <c r="R221" i="3"/>
  <c r="P221" i="3"/>
  <c r="J221" i="3"/>
  <c r="BF221" i="3" s="1"/>
  <c r="BK216" i="3"/>
  <c r="BI216" i="3"/>
  <c r="BH216" i="3"/>
  <c r="BG216" i="3"/>
  <c r="BE216" i="3"/>
  <c r="T216" i="3"/>
  <c r="R216" i="3"/>
  <c r="P216" i="3"/>
  <c r="J216" i="3"/>
  <c r="BF216" i="3" s="1"/>
  <c r="BK213" i="3"/>
  <c r="BI213" i="3"/>
  <c r="BH213" i="3"/>
  <c r="BG213" i="3"/>
  <c r="BE213" i="3"/>
  <c r="T213" i="3"/>
  <c r="R213" i="3"/>
  <c r="P213" i="3"/>
  <c r="J213" i="3"/>
  <c r="BF213" i="3" s="1"/>
  <c r="BK210" i="3"/>
  <c r="BI210" i="3"/>
  <c r="BH210" i="3"/>
  <c r="BG210" i="3"/>
  <c r="BE210" i="3"/>
  <c r="T210" i="3"/>
  <c r="R210" i="3"/>
  <c r="P210" i="3"/>
  <c r="J210" i="3"/>
  <c r="BF210" i="3"/>
  <c r="BK209" i="3"/>
  <c r="BI209" i="3"/>
  <c r="BH209" i="3"/>
  <c r="BG209" i="3"/>
  <c r="BE209" i="3"/>
  <c r="T209" i="3"/>
  <c r="R209" i="3"/>
  <c r="P209" i="3"/>
  <c r="J209" i="3"/>
  <c r="BF209" i="3" s="1"/>
  <c r="BK206" i="3"/>
  <c r="BI206" i="3"/>
  <c r="BH206" i="3"/>
  <c r="BG206" i="3"/>
  <c r="BE206" i="3"/>
  <c r="T206" i="3"/>
  <c r="R206" i="3"/>
  <c r="P206" i="3"/>
  <c r="J206" i="3"/>
  <c r="BF206" i="3"/>
  <c r="BK205" i="3"/>
  <c r="BI205" i="3"/>
  <c r="BH205" i="3"/>
  <c r="BG205" i="3"/>
  <c r="BE205" i="3"/>
  <c r="T205" i="3"/>
  <c r="R205" i="3"/>
  <c r="P205" i="3"/>
  <c r="J205" i="3"/>
  <c r="BF205" i="3" s="1"/>
  <c r="BK203" i="3"/>
  <c r="BI203" i="3"/>
  <c r="BH203" i="3"/>
  <c r="BG203" i="3"/>
  <c r="BE203" i="3"/>
  <c r="T203" i="3"/>
  <c r="R203" i="3"/>
  <c r="P203" i="3"/>
  <c r="J203" i="3"/>
  <c r="BF203" i="3"/>
  <c r="BK198" i="3"/>
  <c r="BI198" i="3"/>
  <c r="BH198" i="3"/>
  <c r="BG198" i="3"/>
  <c r="BE198" i="3"/>
  <c r="T198" i="3"/>
  <c r="R198" i="3"/>
  <c r="P198" i="3"/>
  <c r="J198" i="3"/>
  <c r="BF198" i="3" s="1"/>
  <c r="BK197" i="3"/>
  <c r="BI197" i="3"/>
  <c r="BH197" i="3"/>
  <c r="BG197" i="3"/>
  <c r="BE197" i="3"/>
  <c r="T197" i="3"/>
  <c r="R197" i="3"/>
  <c r="P197" i="3"/>
  <c r="J197" i="3"/>
  <c r="BF197" i="3"/>
  <c r="BK196" i="3"/>
  <c r="BI196" i="3"/>
  <c r="BH196" i="3"/>
  <c r="BG196" i="3"/>
  <c r="BE196" i="3"/>
  <c r="T196" i="3"/>
  <c r="R196" i="3"/>
  <c r="P196" i="3"/>
  <c r="J196" i="3"/>
  <c r="BF196" i="3" s="1"/>
  <c r="BK195" i="3"/>
  <c r="BI195" i="3"/>
  <c r="BH195" i="3"/>
  <c r="BG195" i="3"/>
  <c r="BE195" i="3"/>
  <c r="T195" i="3"/>
  <c r="R195" i="3"/>
  <c r="P195" i="3"/>
  <c r="J195" i="3"/>
  <c r="BF195" i="3"/>
  <c r="BK194" i="3"/>
  <c r="BI194" i="3"/>
  <c r="BH194" i="3"/>
  <c r="BG194" i="3"/>
  <c r="BE194" i="3"/>
  <c r="T194" i="3"/>
  <c r="R194" i="3"/>
  <c r="P194" i="3"/>
  <c r="J194" i="3"/>
  <c r="BF194" i="3" s="1"/>
  <c r="BK189" i="3"/>
  <c r="BI189" i="3"/>
  <c r="BH189" i="3"/>
  <c r="BG189" i="3"/>
  <c r="BE189" i="3"/>
  <c r="T189" i="3"/>
  <c r="R189" i="3"/>
  <c r="P189" i="3"/>
  <c r="J189" i="3"/>
  <c r="BF189" i="3" s="1"/>
  <c r="BK188" i="3"/>
  <c r="BI188" i="3"/>
  <c r="BH188" i="3"/>
  <c r="BG188" i="3"/>
  <c r="BE188" i="3"/>
  <c r="T188" i="3"/>
  <c r="R188" i="3"/>
  <c r="P188" i="3"/>
  <c r="J188" i="3"/>
  <c r="BF188" i="3" s="1"/>
  <c r="BK187" i="3"/>
  <c r="BI187" i="3"/>
  <c r="BH187" i="3"/>
  <c r="BG187" i="3"/>
  <c r="BE187" i="3"/>
  <c r="T187" i="3"/>
  <c r="R187" i="3"/>
  <c r="P187" i="3"/>
  <c r="J187" i="3"/>
  <c r="BF187" i="3"/>
  <c r="BK186" i="3"/>
  <c r="BI186" i="3"/>
  <c r="BH186" i="3"/>
  <c r="BG186" i="3"/>
  <c r="BE186" i="3"/>
  <c r="T186" i="3"/>
  <c r="R186" i="3"/>
  <c r="P186" i="3"/>
  <c r="J186" i="3"/>
  <c r="BF186" i="3" s="1"/>
  <c r="BK174" i="3"/>
  <c r="BI174" i="3"/>
  <c r="BH174" i="3"/>
  <c r="BG174" i="3"/>
  <c r="BE174" i="3"/>
  <c r="T174" i="3"/>
  <c r="R174" i="3"/>
  <c r="P174" i="3"/>
  <c r="J174" i="3"/>
  <c r="BF174" i="3" s="1"/>
  <c r="BK172" i="3"/>
  <c r="BI172" i="3"/>
  <c r="BH172" i="3"/>
  <c r="BG172" i="3"/>
  <c r="BE172" i="3"/>
  <c r="T172" i="3"/>
  <c r="R172" i="3"/>
  <c r="P172" i="3"/>
  <c r="J172" i="3"/>
  <c r="BF172" i="3" s="1"/>
  <c r="BK171" i="3"/>
  <c r="BI171" i="3"/>
  <c r="BH171" i="3"/>
  <c r="BG171" i="3"/>
  <c r="BE171" i="3"/>
  <c r="T171" i="3"/>
  <c r="R171" i="3"/>
  <c r="P171" i="3"/>
  <c r="J171" i="3"/>
  <c r="BF171" i="3"/>
  <c r="BK170" i="3"/>
  <c r="BI170" i="3"/>
  <c r="BH170" i="3"/>
  <c r="BG170" i="3"/>
  <c r="BE170" i="3"/>
  <c r="T170" i="3"/>
  <c r="R170" i="3"/>
  <c r="P170" i="3"/>
  <c r="J170" i="3"/>
  <c r="BF170" i="3" s="1"/>
  <c r="BK155" i="3"/>
  <c r="BI155" i="3"/>
  <c r="BH155" i="3"/>
  <c r="BG155" i="3"/>
  <c r="BE155" i="3"/>
  <c r="T155" i="3"/>
  <c r="R155" i="3"/>
  <c r="P155" i="3"/>
  <c r="J155" i="3"/>
  <c r="BF155" i="3"/>
  <c r="BK153" i="3"/>
  <c r="BI153" i="3"/>
  <c r="BH153" i="3"/>
  <c r="BG153" i="3"/>
  <c r="BE153" i="3"/>
  <c r="T153" i="3"/>
  <c r="R153" i="3"/>
  <c r="P153" i="3"/>
  <c r="J153" i="3"/>
  <c r="BF153" i="3" s="1"/>
  <c r="BK150" i="3"/>
  <c r="BI150" i="3"/>
  <c r="BH150" i="3"/>
  <c r="BG150" i="3"/>
  <c r="BE150" i="3"/>
  <c r="T150" i="3"/>
  <c r="R150" i="3"/>
  <c r="P150" i="3"/>
  <c r="J150" i="3"/>
  <c r="BF150" i="3"/>
  <c r="BK147" i="3"/>
  <c r="BI147" i="3"/>
  <c r="BH147" i="3"/>
  <c r="BG147" i="3"/>
  <c r="BE147" i="3"/>
  <c r="T147" i="3"/>
  <c r="R147" i="3"/>
  <c r="P147" i="3"/>
  <c r="J147" i="3"/>
  <c r="BF147" i="3" s="1"/>
  <c r="BK144" i="3"/>
  <c r="BK143" i="3" s="1"/>
  <c r="J143" i="3" s="1"/>
  <c r="J103" i="3" s="1"/>
  <c r="BI144" i="3"/>
  <c r="BH144" i="3"/>
  <c r="BG144" i="3"/>
  <c r="BE144" i="3"/>
  <c r="T144" i="3"/>
  <c r="T143" i="3" s="1"/>
  <c r="R144" i="3"/>
  <c r="R143" i="3" s="1"/>
  <c r="P144" i="3"/>
  <c r="P143" i="3"/>
  <c r="J144" i="3"/>
  <c r="BF144" i="3" s="1"/>
  <c r="BK141" i="3"/>
  <c r="BI141" i="3"/>
  <c r="BH141" i="3"/>
  <c r="BG141" i="3"/>
  <c r="BE141" i="3"/>
  <c r="T141" i="3"/>
  <c r="R141" i="3"/>
  <c r="P141" i="3"/>
  <c r="J141" i="3"/>
  <c r="BF141" i="3"/>
  <c r="BK140" i="3"/>
  <c r="BK134" i="3" s="1"/>
  <c r="BI140" i="3"/>
  <c r="BH140" i="3"/>
  <c r="BG140" i="3"/>
  <c r="BE140" i="3"/>
  <c r="T140" i="3"/>
  <c r="R140" i="3"/>
  <c r="P140" i="3"/>
  <c r="J140" i="3"/>
  <c r="BF140" i="3" s="1"/>
  <c r="BK139" i="3"/>
  <c r="BI139" i="3"/>
  <c r="BH139" i="3"/>
  <c r="BG139" i="3"/>
  <c r="BE139" i="3"/>
  <c r="T139" i="3"/>
  <c r="R139" i="3"/>
  <c r="R134" i="3" s="1"/>
  <c r="P139" i="3"/>
  <c r="J139" i="3"/>
  <c r="BF139" i="3"/>
  <c r="BK138" i="3"/>
  <c r="BI138" i="3"/>
  <c r="BH138" i="3"/>
  <c r="BG138" i="3"/>
  <c r="BE138" i="3"/>
  <c r="T138" i="3"/>
  <c r="R138" i="3"/>
  <c r="P138" i="3"/>
  <c r="J138" i="3"/>
  <c r="BF138" i="3" s="1"/>
  <c r="BK135" i="3"/>
  <c r="BI135" i="3"/>
  <c r="BH135" i="3"/>
  <c r="F40" i="3" s="1"/>
  <c r="BC98" i="1" s="1"/>
  <c r="BG135" i="3"/>
  <c r="BE135" i="3"/>
  <c r="T135" i="3"/>
  <c r="R135" i="3"/>
  <c r="P135" i="3"/>
  <c r="J135" i="3"/>
  <c r="BF135" i="3" s="1"/>
  <c r="J129" i="3"/>
  <c r="J128" i="3"/>
  <c r="F128" i="3"/>
  <c r="F126" i="3"/>
  <c r="E124" i="3"/>
  <c r="J96" i="3"/>
  <c r="J95" i="3"/>
  <c r="F95" i="3"/>
  <c r="F93" i="3"/>
  <c r="E91" i="3"/>
  <c r="J41" i="3"/>
  <c r="J40" i="3"/>
  <c r="J39" i="3"/>
  <c r="AX98" i="1" s="1"/>
  <c r="F129" i="3"/>
  <c r="J16" i="3"/>
  <c r="J126" i="3" s="1"/>
  <c r="E7" i="3"/>
  <c r="E118" i="3" s="1"/>
  <c r="BK540" i="2"/>
  <c r="BI540" i="2"/>
  <c r="BH540" i="2"/>
  <c r="BG540" i="2"/>
  <c r="BE540" i="2"/>
  <c r="T540" i="2"/>
  <c r="T537" i="2" s="1"/>
  <c r="T536" i="2" s="1"/>
  <c r="R540" i="2"/>
  <c r="P540" i="2"/>
  <c r="J540" i="2"/>
  <c r="BF540" i="2" s="1"/>
  <c r="BK538" i="2"/>
  <c r="BI538" i="2"/>
  <c r="BH538" i="2"/>
  <c r="BG538" i="2"/>
  <c r="BE538" i="2"/>
  <c r="T538" i="2"/>
  <c r="R538" i="2"/>
  <c r="P538" i="2"/>
  <c r="P537" i="2" s="1"/>
  <c r="P536" i="2" s="1"/>
  <c r="J538" i="2"/>
  <c r="BK531" i="2"/>
  <c r="BI531" i="2"/>
  <c r="BH531" i="2"/>
  <c r="BG531" i="2"/>
  <c r="BE531" i="2"/>
  <c r="T531" i="2"/>
  <c r="T530" i="2" s="1"/>
  <c r="R531" i="2"/>
  <c r="R530" i="2" s="1"/>
  <c r="P531" i="2"/>
  <c r="P530" i="2" s="1"/>
  <c r="J531" i="2"/>
  <c r="BK530" i="2"/>
  <c r="BK529" i="2"/>
  <c r="BI529" i="2"/>
  <c r="BH529" i="2"/>
  <c r="BG529" i="2"/>
  <c r="BE529" i="2"/>
  <c r="T529" i="2"/>
  <c r="R529" i="2"/>
  <c r="P529" i="2"/>
  <c r="J529" i="2"/>
  <c r="BF529" i="2"/>
  <c r="BK527" i="2"/>
  <c r="BI527" i="2"/>
  <c r="BH527" i="2"/>
  <c r="BG527" i="2"/>
  <c r="BE527" i="2"/>
  <c r="T527" i="2"/>
  <c r="R527" i="2"/>
  <c r="P527" i="2"/>
  <c r="J527" i="2"/>
  <c r="BF527" i="2" s="1"/>
  <c r="BK525" i="2"/>
  <c r="BI525" i="2"/>
  <c r="BH525" i="2"/>
  <c r="BG525" i="2"/>
  <c r="BE525" i="2"/>
  <c r="T525" i="2"/>
  <c r="R525" i="2"/>
  <c r="P525" i="2"/>
  <c r="J525" i="2"/>
  <c r="BF525" i="2"/>
  <c r="BK523" i="2"/>
  <c r="BI523" i="2"/>
  <c r="BH523" i="2"/>
  <c r="BG523" i="2"/>
  <c r="BE523" i="2"/>
  <c r="T523" i="2"/>
  <c r="R523" i="2"/>
  <c r="P523" i="2"/>
  <c r="J523" i="2"/>
  <c r="BF523" i="2" s="1"/>
  <c r="BK522" i="2"/>
  <c r="BI522" i="2"/>
  <c r="BH522" i="2"/>
  <c r="BG522" i="2"/>
  <c r="BE522" i="2"/>
  <c r="T522" i="2"/>
  <c r="R522" i="2"/>
  <c r="P522" i="2"/>
  <c r="J522" i="2"/>
  <c r="BF522" i="2" s="1"/>
  <c r="BK518" i="2"/>
  <c r="BI518" i="2"/>
  <c r="BH518" i="2"/>
  <c r="BG518" i="2"/>
  <c r="BE518" i="2"/>
  <c r="T518" i="2"/>
  <c r="R518" i="2"/>
  <c r="P518" i="2"/>
  <c r="J518" i="2"/>
  <c r="BK516" i="2"/>
  <c r="BI516" i="2"/>
  <c r="BH516" i="2"/>
  <c r="BG516" i="2"/>
  <c r="BE516" i="2"/>
  <c r="T516" i="2"/>
  <c r="R516" i="2"/>
  <c r="P516" i="2"/>
  <c r="J516" i="2"/>
  <c r="BF516" i="2"/>
  <c r="BK513" i="2"/>
  <c r="BI513" i="2"/>
  <c r="BH513" i="2"/>
  <c r="BG513" i="2"/>
  <c r="BE513" i="2"/>
  <c r="T513" i="2"/>
  <c r="R513" i="2"/>
  <c r="P513" i="2"/>
  <c r="J513" i="2"/>
  <c r="BF513" i="2" s="1"/>
  <c r="BK510" i="2"/>
  <c r="BI510" i="2"/>
  <c r="BH510" i="2"/>
  <c r="BG510" i="2"/>
  <c r="BE510" i="2"/>
  <c r="T510" i="2"/>
  <c r="R510" i="2"/>
  <c r="P510" i="2"/>
  <c r="J510" i="2"/>
  <c r="BF510" i="2" s="1"/>
  <c r="BK507" i="2"/>
  <c r="BI507" i="2"/>
  <c r="BH507" i="2"/>
  <c r="BG507" i="2"/>
  <c r="BE507" i="2"/>
  <c r="T507" i="2"/>
  <c r="R507" i="2"/>
  <c r="P507" i="2"/>
  <c r="J507" i="2"/>
  <c r="BF507" i="2"/>
  <c r="BK505" i="2"/>
  <c r="BI505" i="2"/>
  <c r="BH505" i="2"/>
  <c r="BG505" i="2"/>
  <c r="BE505" i="2"/>
  <c r="T505" i="2"/>
  <c r="R505" i="2"/>
  <c r="P505" i="2"/>
  <c r="J505" i="2"/>
  <c r="BF505" i="2" s="1"/>
  <c r="BK504" i="2"/>
  <c r="BI504" i="2"/>
  <c r="BH504" i="2"/>
  <c r="BG504" i="2"/>
  <c r="BE504" i="2"/>
  <c r="T504" i="2"/>
  <c r="R504" i="2"/>
  <c r="P504" i="2"/>
  <c r="J504" i="2"/>
  <c r="BF504" i="2"/>
  <c r="BK503" i="2"/>
  <c r="BI503" i="2"/>
  <c r="BH503" i="2"/>
  <c r="BG503" i="2"/>
  <c r="BE503" i="2"/>
  <c r="T503" i="2"/>
  <c r="R503" i="2"/>
  <c r="P503" i="2"/>
  <c r="J503" i="2"/>
  <c r="BF503" i="2" s="1"/>
  <c r="BK501" i="2"/>
  <c r="BI501" i="2"/>
  <c r="BH501" i="2"/>
  <c r="BG501" i="2"/>
  <c r="BE501" i="2"/>
  <c r="T501" i="2"/>
  <c r="R501" i="2"/>
  <c r="P501" i="2"/>
  <c r="J501" i="2"/>
  <c r="BF501" i="2" s="1"/>
  <c r="BK500" i="2"/>
  <c r="BI500" i="2"/>
  <c r="BH500" i="2"/>
  <c r="BG500" i="2"/>
  <c r="BE500" i="2"/>
  <c r="T500" i="2"/>
  <c r="R500" i="2"/>
  <c r="P500" i="2"/>
  <c r="J500" i="2"/>
  <c r="BF500" i="2" s="1"/>
  <c r="BK499" i="2"/>
  <c r="BI499" i="2"/>
  <c r="BH499" i="2"/>
  <c r="BG499" i="2"/>
  <c r="BE499" i="2"/>
  <c r="T499" i="2"/>
  <c r="R499" i="2"/>
  <c r="P499" i="2"/>
  <c r="J499" i="2"/>
  <c r="BF499" i="2" s="1"/>
  <c r="BK498" i="2"/>
  <c r="BI498" i="2"/>
  <c r="BH498" i="2"/>
  <c r="BG498" i="2"/>
  <c r="BE498" i="2"/>
  <c r="T498" i="2"/>
  <c r="R498" i="2"/>
  <c r="P498" i="2"/>
  <c r="J498" i="2"/>
  <c r="BF498" i="2" s="1"/>
  <c r="BK496" i="2"/>
  <c r="BI496" i="2"/>
  <c r="BH496" i="2"/>
  <c r="BG496" i="2"/>
  <c r="BE496" i="2"/>
  <c r="T496" i="2"/>
  <c r="R496" i="2"/>
  <c r="P496" i="2"/>
  <c r="J496" i="2"/>
  <c r="BK494" i="2"/>
  <c r="BI494" i="2"/>
  <c r="BH494" i="2"/>
  <c r="BG494" i="2"/>
  <c r="BE494" i="2"/>
  <c r="T494" i="2"/>
  <c r="R494" i="2"/>
  <c r="P494" i="2"/>
  <c r="J494" i="2"/>
  <c r="BF494" i="2" s="1"/>
  <c r="BK491" i="2"/>
  <c r="BI491" i="2"/>
  <c r="BH491" i="2"/>
  <c r="BG491" i="2"/>
  <c r="BE491" i="2"/>
  <c r="T491" i="2"/>
  <c r="R491" i="2"/>
  <c r="P491" i="2"/>
  <c r="J491" i="2"/>
  <c r="BF491" i="2"/>
  <c r="BK487" i="2"/>
  <c r="BI487" i="2"/>
  <c r="BH487" i="2"/>
  <c r="BG487" i="2"/>
  <c r="BE487" i="2"/>
  <c r="T487" i="2"/>
  <c r="R487" i="2"/>
  <c r="P487" i="2"/>
  <c r="J487" i="2"/>
  <c r="BF487" i="2" s="1"/>
  <c r="BK484" i="2"/>
  <c r="BI484" i="2"/>
  <c r="BH484" i="2"/>
  <c r="BG484" i="2"/>
  <c r="BE484" i="2"/>
  <c r="T484" i="2"/>
  <c r="R484" i="2"/>
  <c r="P484" i="2"/>
  <c r="J484" i="2"/>
  <c r="BF484" i="2" s="1"/>
  <c r="BK478" i="2"/>
  <c r="BI478" i="2"/>
  <c r="BH478" i="2"/>
  <c r="BG478" i="2"/>
  <c r="BE478" i="2"/>
  <c r="T478" i="2"/>
  <c r="R478" i="2"/>
  <c r="P478" i="2"/>
  <c r="J478" i="2"/>
  <c r="BF478" i="2" s="1"/>
  <c r="BK471" i="2"/>
  <c r="BI471" i="2"/>
  <c r="BH471" i="2"/>
  <c r="BG471" i="2"/>
  <c r="BE471" i="2"/>
  <c r="T471" i="2"/>
  <c r="R471" i="2"/>
  <c r="R470" i="2" s="1"/>
  <c r="P471" i="2"/>
  <c r="J471" i="2"/>
  <c r="BF471" i="2" s="1"/>
  <c r="BK469" i="2"/>
  <c r="BI469" i="2"/>
  <c r="BH469" i="2"/>
  <c r="BG469" i="2"/>
  <c r="BE469" i="2"/>
  <c r="T469" i="2"/>
  <c r="R469" i="2"/>
  <c r="P469" i="2"/>
  <c r="J469" i="2"/>
  <c r="BF469" i="2" s="1"/>
  <c r="BK461" i="2"/>
  <c r="BI461" i="2"/>
  <c r="BH461" i="2"/>
  <c r="BG461" i="2"/>
  <c r="BE461" i="2"/>
  <c r="T461" i="2"/>
  <c r="R461" i="2"/>
  <c r="P461" i="2"/>
  <c r="J461" i="2"/>
  <c r="BF461" i="2"/>
  <c r="BK454" i="2"/>
  <c r="BK453" i="2" s="1"/>
  <c r="BI454" i="2"/>
  <c r="BH454" i="2"/>
  <c r="BG454" i="2"/>
  <c r="BE454" i="2"/>
  <c r="T454" i="2"/>
  <c r="R454" i="2"/>
  <c r="P454" i="2"/>
  <c r="P453" i="2"/>
  <c r="J454" i="2"/>
  <c r="BK452" i="2"/>
  <c r="BI452" i="2"/>
  <c r="BH452" i="2"/>
  <c r="BG452" i="2"/>
  <c r="BE452" i="2"/>
  <c r="T452" i="2"/>
  <c r="R452" i="2"/>
  <c r="P452" i="2"/>
  <c r="J452" i="2"/>
  <c r="BF452" i="2"/>
  <c r="BK450" i="2"/>
  <c r="BI450" i="2"/>
  <c r="BH450" i="2"/>
  <c r="BG450" i="2"/>
  <c r="BE450" i="2"/>
  <c r="T450" i="2"/>
  <c r="R450" i="2"/>
  <c r="P450" i="2"/>
  <c r="J450" i="2"/>
  <c r="BF450" i="2" s="1"/>
  <c r="BK448" i="2"/>
  <c r="BI448" i="2"/>
  <c r="BH448" i="2"/>
  <c r="BG448" i="2"/>
  <c r="BE448" i="2"/>
  <c r="T448" i="2"/>
  <c r="R448" i="2"/>
  <c r="P448" i="2"/>
  <c r="J448" i="2"/>
  <c r="BF448" i="2"/>
  <c r="BK445" i="2"/>
  <c r="BI445" i="2"/>
  <c r="BH445" i="2"/>
  <c r="BG445" i="2"/>
  <c r="BE445" i="2"/>
  <c r="T445" i="2"/>
  <c r="R445" i="2"/>
  <c r="P445" i="2"/>
  <c r="J445" i="2"/>
  <c r="BF445" i="2" s="1"/>
  <c r="BK442" i="2"/>
  <c r="BI442" i="2"/>
  <c r="BH442" i="2"/>
  <c r="BG442" i="2"/>
  <c r="BE442" i="2"/>
  <c r="T442" i="2"/>
  <c r="R442" i="2"/>
  <c r="P442" i="2"/>
  <c r="J442" i="2"/>
  <c r="BF442" i="2"/>
  <c r="BK440" i="2"/>
  <c r="BI440" i="2"/>
  <c r="BH440" i="2"/>
  <c r="BG440" i="2"/>
  <c r="BE440" i="2"/>
  <c r="T440" i="2"/>
  <c r="R440" i="2"/>
  <c r="P440" i="2"/>
  <c r="J440" i="2"/>
  <c r="BF440" i="2" s="1"/>
  <c r="BK437" i="2"/>
  <c r="BI437" i="2"/>
  <c r="BH437" i="2"/>
  <c r="BG437" i="2"/>
  <c r="BE437" i="2"/>
  <c r="T437" i="2"/>
  <c r="R437" i="2"/>
  <c r="P437" i="2"/>
  <c r="J437" i="2"/>
  <c r="BF437" i="2" s="1"/>
  <c r="BK432" i="2"/>
  <c r="BI432" i="2"/>
  <c r="BH432" i="2"/>
  <c r="BG432" i="2"/>
  <c r="BE432" i="2"/>
  <c r="T432" i="2"/>
  <c r="R432" i="2"/>
  <c r="P432" i="2"/>
  <c r="J432" i="2"/>
  <c r="BF432" i="2" s="1"/>
  <c r="BK428" i="2"/>
  <c r="BI428" i="2"/>
  <c r="BH428" i="2"/>
  <c r="BG428" i="2"/>
  <c r="BE428" i="2"/>
  <c r="T428" i="2"/>
  <c r="R428" i="2"/>
  <c r="P428" i="2"/>
  <c r="J428" i="2"/>
  <c r="BF428" i="2"/>
  <c r="BK424" i="2"/>
  <c r="BI424" i="2"/>
  <c r="BH424" i="2"/>
  <c r="BG424" i="2"/>
  <c r="BE424" i="2"/>
  <c r="T424" i="2"/>
  <c r="R424" i="2"/>
  <c r="P424" i="2"/>
  <c r="J424" i="2"/>
  <c r="BF424" i="2" s="1"/>
  <c r="BK422" i="2"/>
  <c r="BI422" i="2"/>
  <c r="BH422" i="2"/>
  <c r="BG422" i="2"/>
  <c r="BE422" i="2"/>
  <c r="T422" i="2"/>
  <c r="R422" i="2"/>
  <c r="P422" i="2"/>
  <c r="J422" i="2"/>
  <c r="BF422" i="2" s="1"/>
  <c r="BK421" i="2"/>
  <c r="BI421" i="2"/>
  <c r="BH421" i="2"/>
  <c r="BG421" i="2"/>
  <c r="BE421" i="2"/>
  <c r="T421" i="2"/>
  <c r="R421" i="2"/>
  <c r="P421" i="2"/>
  <c r="J421" i="2"/>
  <c r="BF421" i="2" s="1"/>
  <c r="BK419" i="2"/>
  <c r="BI419" i="2"/>
  <c r="BH419" i="2"/>
  <c r="BG419" i="2"/>
  <c r="BE419" i="2"/>
  <c r="T419" i="2"/>
  <c r="R419" i="2"/>
  <c r="P419" i="2"/>
  <c r="J419" i="2"/>
  <c r="BF419" i="2"/>
  <c r="BK416" i="2"/>
  <c r="BI416" i="2"/>
  <c r="BH416" i="2"/>
  <c r="BG416" i="2"/>
  <c r="BE416" i="2"/>
  <c r="T416" i="2"/>
  <c r="R416" i="2"/>
  <c r="P416" i="2"/>
  <c r="J416" i="2"/>
  <c r="BF416" i="2"/>
  <c r="BK413" i="2"/>
  <c r="BK412" i="2" s="1"/>
  <c r="BI413" i="2"/>
  <c r="BH413" i="2"/>
  <c r="BG413" i="2"/>
  <c r="BE413" i="2"/>
  <c r="T413" i="2"/>
  <c r="T412" i="2" s="1"/>
  <c r="R413" i="2"/>
  <c r="R412" i="2"/>
  <c r="P413" i="2"/>
  <c r="P412" i="2" s="1"/>
  <c r="J413" i="2"/>
  <c r="J412" i="2" s="1"/>
  <c r="BK411" i="2"/>
  <c r="BI411" i="2"/>
  <c r="BH411" i="2"/>
  <c r="BG411" i="2"/>
  <c r="BE411" i="2"/>
  <c r="T411" i="2"/>
  <c r="R411" i="2"/>
  <c r="P411" i="2"/>
  <c r="J411" i="2"/>
  <c r="BF411" i="2" s="1"/>
  <c r="BK409" i="2"/>
  <c r="BI409" i="2"/>
  <c r="BH409" i="2"/>
  <c r="BG409" i="2"/>
  <c r="BE409" i="2"/>
  <c r="T409" i="2"/>
  <c r="R409" i="2"/>
  <c r="P409" i="2"/>
  <c r="J409" i="2"/>
  <c r="BF409" i="2"/>
  <c r="BK407" i="2"/>
  <c r="BI407" i="2"/>
  <c r="BH407" i="2"/>
  <c r="BG407" i="2"/>
  <c r="BE407" i="2"/>
  <c r="T407" i="2"/>
  <c r="R407" i="2"/>
  <c r="P407" i="2"/>
  <c r="J407" i="2"/>
  <c r="BF407" i="2" s="1"/>
  <c r="BK406" i="2"/>
  <c r="BI406" i="2"/>
  <c r="BH406" i="2"/>
  <c r="BG406" i="2"/>
  <c r="BE406" i="2"/>
  <c r="T406" i="2"/>
  <c r="R406" i="2"/>
  <c r="P406" i="2"/>
  <c r="J406" i="2"/>
  <c r="BF406" i="2" s="1"/>
  <c r="BK405" i="2"/>
  <c r="BI405" i="2"/>
  <c r="BH405" i="2"/>
  <c r="BG405" i="2"/>
  <c r="BE405" i="2"/>
  <c r="T405" i="2"/>
  <c r="R405" i="2"/>
  <c r="P405" i="2"/>
  <c r="J405" i="2"/>
  <c r="BF405" i="2" s="1"/>
  <c r="BK396" i="2"/>
  <c r="BI396" i="2"/>
  <c r="BH396" i="2"/>
  <c r="BG396" i="2"/>
  <c r="BE396" i="2"/>
  <c r="T396" i="2"/>
  <c r="R396" i="2"/>
  <c r="P396" i="2"/>
  <c r="J396" i="2"/>
  <c r="BF396" i="2" s="1"/>
  <c r="BK394" i="2"/>
  <c r="BI394" i="2"/>
  <c r="BH394" i="2"/>
  <c r="BG394" i="2"/>
  <c r="BE394" i="2"/>
  <c r="T394" i="2"/>
  <c r="R394" i="2"/>
  <c r="P394" i="2"/>
  <c r="J394" i="2"/>
  <c r="BF394" i="2" s="1"/>
  <c r="BK392" i="2"/>
  <c r="BI392" i="2"/>
  <c r="BH392" i="2"/>
  <c r="BG392" i="2"/>
  <c r="BE392" i="2"/>
  <c r="T392" i="2"/>
  <c r="R392" i="2"/>
  <c r="P392" i="2"/>
  <c r="J392" i="2"/>
  <c r="BF392" i="2" s="1"/>
  <c r="BK390" i="2"/>
  <c r="BI390" i="2"/>
  <c r="BH390" i="2"/>
  <c r="BG390" i="2"/>
  <c r="BE390" i="2"/>
  <c r="T390" i="2"/>
  <c r="R390" i="2"/>
  <c r="P390" i="2"/>
  <c r="J390" i="2"/>
  <c r="BF390" i="2" s="1"/>
  <c r="BK388" i="2"/>
  <c r="BI388" i="2"/>
  <c r="BH388" i="2"/>
  <c r="BG388" i="2"/>
  <c r="BE388" i="2"/>
  <c r="T388" i="2"/>
  <c r="R388" i="2"/>
  <c r="P388" i="2"/>
  <c r="J388" i="2"/>
  <c r="BF388" i="2" s="1"/>
  <c r="BK384" i="2"/>
  <c r="BI384" i="2"/>
  <c r="BH384" i="2"/>
  <c r="BG384" i="2"/>
  <c r="BE384" i="2"/>
  <c r="T384" i="2"/>
  <c r="R384" i="2"/>
  <c r="P384" i="2"/>
  <c r="J384" i="2"/>
  <c r="BF384" i="2" s="1"/>
  <c r="BK379" i="2"/>
  <c r="BI379" i="2"/>
  <c r="BH379" i="2"/>
  <c r="BG379" i="2"/>
  <c r="BE379" i="2"/>
  <c r="T379" i="2"/>
  <c r="R379" i="2"/>
  <c r="P379" i="2"/>
  <c r="J379" i="2"/>
  <c r="BF379" i="2"/>
  <c r="BK377" i="2"/>
  <c r="BI377" i="2"/>
  <c r="BH377" i="2"/>
  <c r="BG377" i="2"/>
  <c r="BE377" i="2"/>
  <c r="T377" i="2"/>
  <c r="R377" i="2"/>
  <c r="P377" i="2"/>
  <c r="J377" i="2"/>
  <c r="BF377" i="2" s="1"/>
  <c r="BK373" i="2"/>
  <c r="BI373" i="2"/>
  <c r="BH373" i="2"/>
  <c r="BG373" i="2"/>
  <c r="BE373" i="2"/>
  <c r="T373" i="2"/>
  <c r="R373" i="2"/>
  <c r="P373" i="2"/>
  <c r="J373" i="2"/>
  <c r="BF373" i="2" s="1"/>
  <c r="BK371" i="2"/>
  <c r="BI371" i="2"/>
  <c r="BH371" i="2"/>
  <c r="BG371" i="2"/>
  <c r="BE371" i="2"/>
  <c r="T371" i="2"/>
  <c r="R371" i="2"/>
  <c r="P371" i="2"/>
  <c r="J371" i="2"/>
  <c r="BF371" i="2" s="1"/>
  <c r="BK365" i="2"/>
  <c r="BI365" i="2"/>
  <c r="BH365" i="2"/>
  <c r="BG365" i="2"/>
  <c r="BE365" i="2"/>
  <c r="T365" i="2"/>
  <c r="R365" i="2"/>
  <c r="P365" i="2"/>
  <c r="J365" i="2"/>
  <c r="BF365" i="2" s="1"/>
  <c r="BK363" i="2"/>
  <c r="BI363" i="2"/>
  <c r="BH363" i="2"/>
  <c r="BG363" i="2"/>
  <c r="BE363" i="2"/>
  <c r="T363" i="2"/>
  <c r="R363" i="2"/>
  <c r="P363" i="2"/>
  <c r="J363" i="2"/>
  <c r="BF363" i="2" s="1"/>
  <c r="BK361" i="2"/>
  <c r="BI361" i="2"/>
  <c r="BH361" i="2"/>
  <c r="BG361" i="2"/>
  <c r="BE361" i="2"/>
  <c r="T361" i="2"/>
  <c r="R361" i="2"/>
  <c r="P361" i="2"/>
  <c r="J361" i="2"/>
  <c r="BF361" i="2" s="1"/>
  <c r="BK359" i="2"/>
  <c r="BI359" i="2"/>
  <c r="BH359" i="2"/>
  <c r="BG359" i="2"/>
  <c r="BE359" i="2"/>
  <c r="T359" i="2"/>
  <c r="R359" i="2"/>
  <c r="P359" i="2"/>
  <c r="J359" i="2"/>
  <c r="BF359" i="2" s="1"/>
  <c r="BK358" i="2"/>
  <c r="BI358" i="2"/>
  <c r="BH358" i="2"/>
  <c r="BG358" i="2"/>
  <c r="BE358" i="2"/>
  <c r="T358" i="2"/>
  <c r="R358" i="2"/>
  <c r="P358" i="2"/>
  <c r="J358" i="2"/>
  <c r="BF358" i="2" s="1"/>
  <c r="BK356" i="2"/>
  <c r="BI356" i="2"/>
  <c r="BH356" i="2"/>
  <c r="BG356" i="2"/>
  <c r="BE356" i="2"/>
  <c r="T356" i="2"/>
  <c r="R356" i="2"/>
  <c r="P356" i="2"/>
  <c r="J356" i="2"/>
  <c r="BF356" i="2" s="1"/>
  <c r="BK352" i="2"/>
  <c r="BI352" i="2"/>
  <c r="BH352" i="2"/>
  <c r="BG352" i="2"/>
  <c r="BE352" i="2"/>
  <c r="T352" i="2"/>
  <c r="R352" i="2"/>
  <c r="P352" i="2"/>
  <c r="J352" i="2"/>
  <c r="BF352" i="2" s="1"/>
  <c r="BK348" i="2"/>
  <c r="BI348" i="2"/>
  <c r="BH348" i="2"/>
  <c r="BG348" i="2"/>
  <c r="BE348" i="2"/>
  <c r="T348" i="2"/>
  <c r="R348" i="2"/>
  <c r="P348" i="2"/>
  <c r="J348" i="2"/>
  <c r="BF348" i="2" s="1"/>
  <c r="BK345" i="2"/>
  <c r="BI345" i="2"/>
  <c r="BH345" i="2"/>
  <c r="BG345" i="2"/>
  <c r="BE345" i="2"/>
  <c r="T345" i="2"/>
  <c r="R345" i="2"/>
  <c r="P345" i="2"/>
  <c r="J345" i="2"/>
  <c r="BF345" i="2"/>
  <c r="BK343" i="2"/>
  <c r="BI343" i="2"/>
  <c r="BH343" i="2"/>
  <c r="BG343" i="2"/>
  <c r="BE343" i="2"/>
  <c r="T343" i="2"/>
  <c r="R343" i="2"/>
  <c r="P343" i="2"/>
  <c r="J343" i="2"/>
  <c r="BF343" i="2" s="1"/>
  <c r="BK341" i="2"/>
  <c r="BI341" i="2"/>
  <c r="BH341" i="2"/>
  <c r="BG341" i="2"/>
  <c r="BE341" i="2"/>
  <c r="T341" i="2"/>
  <c r="R341" i="2"/>
  <c r="P341" i="2"/>
  <c r="J341" i="2"/>
  <c r="BF341" i="2" s="1"/>
  <c r="BK337" i="2"/>
  <c r="BI337" i="2"/>
  <c r="BH337" i="2"/>
  <c r="BG337" i="2"/>
  <c r="BE337" i="2"/>
  <c r="T337" i="2"/>
  <c r="R337" i="2"/>
  <c r="P337" i="2"/>
  <c r="J337" i="2"/>
  <c r="BK334" i="2"/>
  <c r="BI334" i="2"/>
  <c r="BH334" i="2"/>
  <c r="BG334" i="2"/>
  <c r="BE334" i="2"/>
  <c r="T334" i="2"/>
  <c r="R334" i="2"/>
  <c r="P334" i="2"/>
  <c r="J334" i="2"/>
  <c r="BF334" i="2" s="1"/>
  <c r="BK332" i="2"/>
  <c r="BI332" i="2"/>
  <c r="BH332" i="2"/>
  <c r="BG332" i="2"/>
  <c r="BE332" i="2"/>
  <c r="T332" i="2"/>
  <c r="R332" i="2"/>
  <c r="P332" i="2"/>
  <c r="J332" i="2"/>
  <c r="BF332" i="2" s="1"/>
  <c r="BK324" i="2"/>
  <c r="BI324" i="2"/>
  <c r="BH324" i="2"/>
  <c r="BG324" i="2"/>
  <c r="BE324" i="2"/>
  <c r="T324" i="2"/>
  <c r="R324" i="2"/>
  <c r="P324" i="2"/>
  <c r="J324" i="2"/>
  <c r="BF324" i="2" s="1"/>
  <c r="BK316" i="2"/>
  <c r="BI316" i="2"/>
  <c r="BH316" i="2"/>
  <c r="BG316" i="2"/>
  <c r="BE316" i="2"/>
  <c r="T316" i="2"/>
  <c r="R316" i="2"/>
  <c r="P316" i="2"/>
  <c r="J316" i="2"/>
  <c r="BF316" i="2" s="1"/>
  <c r="BK312" i="2"/>
  <c r="BI312" i="2"/>
  <c r="BH312" i="2"/>
  <c r="BG312" i="2"/>
  <c r="BE312" i="2"/>
  <c r="T312" i="2"/>
  <c r="R312" i="2"/>
  <c r="P312" i="2"/>
  <c r="J312" i="2"/>
  <c r="BF312" i="2" s="1"/>
  <c r="BK298" i="2"/>
  <c r="BI298" i="2"/>
  <c r="BH298" i="2"/>
  <c r="BG298" i="2"/>
  <c r="BE298" i="2"/>
  <c r="T298" i="2"/>
  <c r="R298" i="2"/>
  <c r="P298" i="2"/>
  <c r="J298" i="2"/>
  <c r="BF298" i="2" s="1"/>
  <c r="BK290" i="2"/>
  <c r="BI290" i="2"/>
  <c r="BH290" i="2"/>
  <c r="BG290" i="2"/>
  <c r="BE290" i="2"/>
  <c r="T290" i="2"/>
  <c r="R290" i="2"/>
  <c r="P290" i="2"/>
  <c r="J290" i="2"/>
  <c r="BF290" i="2" s="1"/>
  <c r="BK286" i="2"/>
  <c r="BI286" i="2"/>
  <c r="BH286" i="2"/>
  <c r="BG286" i="2"/>
  <c r="BE286" i="2"/>
  <c r="T286" i="2"/>
  <c r="R286" i="2"/>
  <c r="P286" i="2"/>
  <c r="J286" i="2"/>
  <c r="BF286" i="2" s="1"/>
  <c r="BK278" i="2"/>
  <c r="BI278" i="2"/>
  <c r="BH278" i="2"/>
  <c r="BG278" i="2"/>
  <c r="BE278" i="2"/>
  <c r="T278" i="2"/>
  <c r="R278" i="2"/>
  <c r="P278" i="2"/>
  <c r="J278" i="2"/>
  <c r="BF278" i="2" s="1"/>
  <c r="BK274" i="2"/>
  <c r="BI274" i="2"/>
  <c r="BH274" i="2"/>
  <c r="BG274" i="2"/>
  <c r="BE274" i="2"/>
  <c r="T274" i="2"/>
  <c r="R274" i="2"/>
  <c r="P274" i="2"/>
  <c r="J274" i="2"/>
  <c r="BF274" i="2" s="1"/>
  <c r="BK266" i="2"/>
  <c r="BI266" i="2"/>
  <c r="BH266" i="2"/>
  <c r="BG266" i="2"/>
  <c r="BE266" i="2"/>
  <c r="T266" i="2"/>
  <c r="R266" i="2"/>
  <c r="P266" i="2"/>
  <c r="J266" i="2"/>
  <c r="BF266" i="2" s="1"/>
  <c r="BK263" i="2"/>
  <c r="BI263" i="2"/>
  <c r="BH263" i="2"/>
  <c r="BG263" i="2"/>
  <c r="BE263" i="2"/>
  <c r="T263" i="2"/>
  <c r="R263" i="2"/>
  <c r="P263" i="2"/>
  <c r="J263" i="2"/>
  <c r="BF263" i="2" s="1"/>
  <c r="BK261" i="2"/>
  <c r="BI261" i="2"/>
  <c r="BH261" i="2"/>
  <c r="BG261" i="2"/>
  <c r="BE261" i="2"/>
  <c r="T261" i="2"/>
  <c r="R261" i="2"/>
  <c r="P261" i="2"/>
  <c r="J261" i="2"/>
  <c r="BF261" i="2" s="1"/>
  <c r="BK259" i="2"/>
  <c r="BI259" i="2"/>
  <c r="BH259" i="2"/>
  <c r="BG259" i="2"/>
  <c r="BE259" i="2"/>
  <c r="T259" i="2"/>
  <c r="R259" i="2"/>
  <c r="P259" i="2"/>
  <c r="J259" i="2"/>
  <c r="BF259" i="2" s="1"/>
  <c r="BK252" i="2"/>
  <c r="BI252" i="2"/>
  <c r="BH252" i="2"/>
  <c r="BG252" i="2"/>
  <c r="BE252" i="2"/>
  <c r="T252" i="2"/>
  <c r="R252" i="2"/>
  <c r="P252" i="2"/>
  <c r="J252" i="2"/>
  <c r="BF252" i="2" s="1"/>
  <c r="BK246" i="2"/>
  <c r="BI246" i="2"/>
  <c r="BH246" i="2"/>
  <c r="BG246" i="2"/>
  <c r="BE246" i="2"/>
  <c r="T246" i="2"/>
  <c r="R246" i="2"/>
  <c r="P246" i="2"/>
  <c r="J246" i="2"/>
  <c r="BF246" i="2" s="1"/>
  <c r="BK244" i="2"/>
  <c r="BI244" i="2"/>
  <c r="BH244" i="2"/>
  <c r="BG244" i="2"/>
  <c r="BE244" i="2"/>
  <c r="T244" i="2"/>
  <c r="R244" i="2"/>
  <c r="P244" i="2"/>
  <c r="J244" i="2"/>
  <c r="BF244" i="2" s="1"/>
  <c r="BK234" i="2"/>
  <c r="BI234" i="2"/>
  <c r="BH234" i="2"/>
  <c r="BG234" i="2"/>
  <c r="BE234" i="2"/>
  <c r="T234" i="2"/>
  <c r="R234" i="2"/>
  <c r="P234" i="2"/>
  <c r="J234" i="2"/>
  <c r="BF234" i="2" s="1"/>
  <c r="BK227" i="2"/>
  <c r="BI227" i="2"/>
  <c r="BH227" i="2"/>
  <c r="BG227" i="2"/>
  <c r="BE227" i="2"/>
  <c r="T227" i="2"/>
  <c r="R227" i="2"/>
  <c r="P227" i="2"/>
  <c r="J227" i="2"/>
  <c r="BF227" i="2" s="1"/>
  <c r="BK224" i="2"/>
  <c r="BI224" i="2"/>
  <c r="BH224" i="2"/>
  <c r="BG224" i="2"/>
  <c r="BE224" i="2"/>
  <c r="T224" i="2"/>
  <c r="R224" i="2"/>
  <c r="P224" i="2"/>
  <c r="J224" i="2"/>
  <c r="BF224" i="2" s="1"/>
  <c r="BK216" i="2"/>
  <c r="BI216" i="2"/>
  <c r="BH216" i="2"/>
  <c r="BG216" i="2"/>
  <c r="BE216" i="2"/>
  <c r="T216" i="2"/>
  <c r="R216" i="2"/>
  <c r="P216" i="2"/>
  <c r="J216" i="2"/>
  <c r="BF216" i="2" s="1"/>
  <c r="BK213" i="2"/>
  <c r="BI213" i="2"/>
  <c r="BH213" i="2"/>
  <c r="BG213" i="2"/>
  <c r="BE213" i="2"/>
  <c r="T213" i="2"/>
  <c r="R213" i="2"/>
  <c r="P213" i="2"/>
  <c r="J213" i="2"/>
  <c r="BF213" i="2" s="1"/>
  <c r="BK210" i="2"/>
  <c r="BI210" i="2"/>
  <c r="BH210" i="2"/>
  <c r="BG210" i="2"/>
  <c r="BE210" i="2"/>
  <c r="T210" i="2"/>
  <c r="R210" i="2"/>
  <c r="P210" i="2"/>
  <c r="J210" i="2"/>
  <c r="BF210" i="2" s="1"/>
  <c r="BK207" i="2"/>
  <c r="BI207" i="2"/>
  <c r="BH207" i="2"/>
  <c r="BG207" i="2"/>
  <c r="BE207" i="2"/>
  <c r="T207" i="2"/>
  <c r="R207" i="2"/>
  <c r="P207" i="2"/>
  <c r="J207" i="2"/>
  <c r="BF207" i="2" s="1"/>
  <c r="BK204" i="2"/>
  <c r="BI204" i="2"/>
  <c r="BH204" i="2"/>
  <c r="BG204" i="2"/>
  <c r="BE204" i="2"/>
  <c r="T204" i="2"/>
  <c r="R204" i="2"/>
  <c r="P204" i="2"/>
  <c r="J204" i="2"/>
  <c r="BF204" i="2" s="1"/>
  <c r="BK202" i="2"/>
  <c r="BI202" i="2"/>
  <c r="BH202" i="2"/>
  <c r="BG202" i="2"/>
  <c r="BE202" i="2"/>
  <c r="T202" i="2"/>
  <c r="R202" i="2"/>
  <c r="P202" i="2"/>
  <c r="J202" i="2"/>
  <c r="BF202" i="2" s="1"/>
  <c r="BK197" i="2"/>
  <c r="BI197" i="2"/>
  <c r="BH197" i="2"/>
  <c r="BG197" i="2"/>
  <c r="BE197" i="2"/>
  <c r="T197" i="2"/>
  <c r="T181" i="2" s="1"/>
  <c r="R197" i="2"/>
  <c r="P197" i="2"/>
  <c r="J197" i="2"/>
  <c r="BF197" i="2" s="1"/>
  <c r="BK194" i="2"/>
  <c r="BI194" i="2"/>
  <c r="BH194" i="2"/>
  <c r="BG194" i="2"/>
  <c r="BE194" i="2"/>
  <c r="T194" i="2"/>
  <c r="R194" i="2"/>
  <c r="P194" i="2"/>
  <c r="J194" i="2"/>
  <c r="BF194" i="2" s="1"/>
  <c r="BK182" i="2"/>
  <c r="BI182" i="2"/>
  <c r="BH182" i="2"/>
  <c r="BG182" i="2"/>
  <c r="BE182" i="2"/>
  <c r="T182" i="2"/>
  <c r="R182" i="2"/>
  <c r="P182" i="2"/>
  <c r="J182" i="2"/>
  <c r="BF182" i="2"/>
  <c r="BK180" i="2"/>
  <c r="BK178" i="2" s="1"/>
  <c r="BI180" i="2"/>
  <c r="BH180" i="2"/>
  <c r="BG180" i="2"/>
  <c r="BE180" i="2"/>
  <c r="T180" i="2"/>
  <c r="R180" i="2"/>
  <c r="P180" i="2"/>
  <c r="J180" i="2"/>
  <c r="BF180" i="2" s="1"/>
  <c r="BK179" i="2"/>
  <c r="BI179" i="2"/>
  <c r="BH179" i="2"/>
  <c r="BG179" i="2"/>
  <c r="BE179" i="2"/>
  <c r="T179" i="2"/>
  <c r="R179" i="2"/>
  <c r="R178" i="2" s="1"/>
  <c r="P179" i="2"/>
  <c r="J179" i="2"/>
  <c r="BK174" i="2"/>
  <c r="BI174" i="2"/>
  <c r="BH174" i="2"/>
  <c r="BG174" i="2"/>
  <c r="BE174" i="2"/>
  <c r="T174" i="2"/>
  <c r="R174" i="2"/>
  <c r="R169" i="2" s="1"/>
  <c r="P174" i="2"/>
  <c r="J174" i="2"/>
  <c r="BF174" i="2" s="1"/>
  <c r="BK170" i="2"/>
  <c r="BI170" i="2"/>
  <c r="BH170" i="2"/>
  <c r="BG170" i="2"/>
  <c r="BE170" i="2"/>
  <c r="T170" i="2"/>
  <c r="T169" i="2" s="1"/>
  <c r="R170" i="2"/>
  <c r="P170" i="2"/>
  <c r="J170" i="2"/>
  <c r="BK167" i="2"/>
  <c r="BI167" i="2"/>
  <c r="BH167" i="2"/>
  <c r="BG167" i="2"/>
  <c r="BE167" i="2"/>
  <c r="T167" i="2"/>
  <c r="R167" i="2"/>
  <c r="P167" i="2"/>
  <c r="J167" i="2"/>
  <c r="BF167" i="2" s="1"/>
  <c r="BK166" i="2"/>
  <c r="BI166" i="2"/>
  <c r="BH166" i="2"/>
  <c r="BG166" i="2"/>
  <c r="BE166" i="2"/>
  <c r="T166" i="2"/>
  <c r="R166" i="2"/>
  <c r="P166" i="2"/>
  <c r="J166" i="2"/>
  <c r="BF166" i="2" s="1"/>
  <c r="BK164" i="2"/>
  <c r="BI164" i="2"/>
  <c r="BH164" i="2"/>
  <c r="BG164" i="2"/>
  <c r="BE164" i="2"/>
  <c r="T164" i="2"/>
  <c r="R164" i="2"/>
  <c r="P164" i="2"/>
  <c r="J164" i="2"/>
  <c r="BF164" i="2" s="1"/>
  <c r="BK161" i="2"/>
  <c r="BI161" i="2"/>
  <c r="BH161" i="2"/>
  <c r="BG161" i="2"/>
  <c r="BE161" i="2"/>
  <c r="T161" i="2"/>
  <c r="R161" i="2"/>
  <c r="P161" i="2"/>
  <c r="J161" i="2"/>
  <c r="BF161" i="2" s="1"/>
  <c r="BK156" i="2"/>
  <c r="BI156" i="2"/>
  <c r="BH156" i="2"/>
  <c r="BG156" i="2"/>
  <c r="BE156" i="2"/>
  <c r="T156" i="2"/>
  <c r="R156" i="2"/>
  <c r="R155" i="2" s="1"/>
  <c r="P156" i="2"/>
  <c r="J156" i="2"/>
  <c r="BK153" i="2"/>
  <c r="BI153" i="2"/>
  <c r="BH153" i="2"/>
  <c r="BG153" i="2"/>
  <c r="BE153" i="2"/>
  <c r="T153" i="2"/>
  <c r="R153" i="2"/>
  <c r="P153" i="2"/>
  <c r="J153" i="2"/>
  <c r="BF153" i="2" s="1"/>
  <c r="BK149" i="2"/>
  <c r="BI149" i="2"/>
  <c r="BH149" i="2"/>
  <c r="BG149" i="2"/>
  <c r="BE149" i="2"/>
  <c r="T149" i="2"/>
  <c r="R149" i="2"/>
  <c r="P149" i="2"/>
  <c r="J149" i="2"/>
  <c r="BF149" i="2" s="1"/>
  <c r="BK145" i="2"/>
  <c r="BI145" i="2"/>
  <c r="BH145" i="2"/>
  <c r="BG145" i="2"/>
  <c r="BE145" i="2"/>
  <c r="T145" i="2"/>
  <c r="R145" i="2"/>
  <c r="P145" i="2"/>
  <c r="P144" i="2" s="1"/>
  <c r="J145" i="2"/>
  <c r="J139" i="2"/>
  <c r="J138" i="2"/>
  <c r="F138" i="2"/>
  <c r="F136" i="2"/>
  <c r="E134" i="2"/>
  <c r="J96" i="2"/>
  <c r="J95" i="2"/>
  <c r="F95" i="2"/>
  <c r="F93" i="2"/>
  <c r="E91" i="2"/>
  <c r="J41" i="2"/>
  <c r="J40" i="2"/>
  <c r="AY97" i="1"/>
  <c r="J39" i="2"/>
  <c r="AX97" i="1" s="1"/>
  <c r="J16" i="2"/>
  <c r="E7" i="2"/>
  <c r="E128" i="2" s="1"/>
  <c r="BC114" i="1"/>
  <c r="BB114" i="1"/>
  <c r="AZ114" i="1"/>
  <c r="AY114" i="1"/>
  <c r="AX114" i="1"/>
  <c r="AV114" i="1"/>
  <c r="BD113" i="1"/>
  <c r="BB113" i="1"/>
  <c r="AZ113" i="1"/>
  <c r="AY113" i="1"/>
  <c r="AX113" i="1"/>
  <c r="AV113" i="1"/>
  <c r="BD112" i="1"/>
  <c r="BD111" i="1" s="1"/>
  <c r="BC112" i="1"/>
  <c r="BB112" i="1"/>
  <c r="AZ112" i="1"/>
  <c r="AZ111" i="1" s="1"/>
  <c r="AV111" i="1" s="1"/>
  <c r="AY112" i="1"/>
  <c r="AX112" i="1"/>
  <c r="BB111" i="1"/>
  <c r="AX111" i="1" s="1"/>
  <c r="AS111" i="1"/>
  <c r="AY110" i="1"/>
  <c r="AX110" i="1"/>
  <c r="AV110" i="1"/>
  <c r="AY109" i="1"/>
  <c r="AX109" i="1"/>
  <c r="AY108" i="1"/>
  <c r="AX108" i="1"/>
  <c r="AY107" i="1"/>
  <c r="AX107" i="1"/>
  <c r="AY106" i="1"/>
  <c r="AX106" i="1"/>
  <c r="AS105" i="1"/>
  <c r="AY104" i="1"/>
  <c r="AX104" i="1"/>
  <c r="AY103" i="1"/>
  <c r="AX103" i="1"/>
  <c r="AY102" i="1"/>
  <c r="AX102" i="1"/>
  <c r="AY101" i="1"/>
  <c r="AX101" i="1"/>
  <c r="AY100" i="1"/>
  <c r="AX100" i="1"/>
  <c r="AY99" i="1"/>
  <c r="AY98" i="1"/>
  <c r="AS96" i="1"/>
  <c r="AS95" i="1" s="1"/>
  <c r="AS94" i="1" s="1"/>
  <c r="AM90" i="1"/>
  <c r="L90" i="1"/>
  <c r="AM89" i="1"/>
  <c r="L89" i="1"/>
  <c r="AM87" i="1"/>
  <c r="L87" i="1"/>
  <c r="L85" i="1"/>
  <c r="L84" i="1"/>
  <c r="J122" i="6" l="1"/>
  <c r="J116" i="6"/>
  <c r="J282" i="8"/>
  <c r="J108" i="8" s="1"/>
  <c r="BF356" i="8"/>
  <c r="J355" i="8"/>
  <c r="J354" i="8" s="1"/>
  <c r="J112" i="8" s="1"/>
  <c r="F40" i="9"/>
  <c r="BC104" i="1" s="1"/>
  <c r="T203" i="10"/>
  <c r="R474" i="10"/>
  <c r="BF454" i="2"/>
  <c r="J453" i="2"/>
  <c r="J108" i="2"/>
  <c r="BK311" i="3"/>
  <c r="J311" i="3" s="1"/>
  <c r="J108" i="3" s="1"/>
  <c r="F39" i="4"/>
  <c r="BB99" i="1" s="1"/>
  <c r="BK245" i="8"/>
  <c r="BF538" i="2"/>
  <c r="J537" i="2"/>
  <c r="J536" i="2" s="1"/>
  <c r="P311" i="3"/>
  <c r="T150" i="6"/>
  <c r="R150" i="6"/>
  <c r="BK262" i="6"/>
  <c r="P273" i="6"/>
  <c r="P149" i="6" s="1"/>
  <c r="J298" i="6"/>
  <c r="J107" i="6" s="1"/>
  <c r="T504" i="6"/>
  <c r="R570" i="6"/>
  <c r="BK596" i="6"/>
  <c r="J119" i="6" s="1"/>
  <c r="BK642" i="6"/>
  <c r="J121" i="6" s="1"/>
  <c r="BK278" i="8"/>
  <c r="BF190" i="10"/>
  <c r="J189" i="10"/>
  <c r="BK189" i="10"/>
  <c r="BF245" i="10"/>
  <c r="J244" i="10"/>
  <c r="J105" i="10" s="1"/>
  <c r="R237" i="12"/>
  <c r="T169" i="13"/>
  <c r="T168" i="13" s="1"/>
  <c r="F37" i="8"/>
  <c r="AZ103" i="1" s="1"/>
  <c r="J37" i="8"/>
  <c r="AV103" i="1" s="1"/>
  <c r="BF337" i="2"/>
  <c r="J336" i="2"/>
  <c r="BF531" i="2"/>
  <c r="J530" i="2"/>
  <c r="J116" i="2" s="1"/>
  <c r="J181" i="2"/>
  <c r="T146" i="3"/>
  <c r="BF145" i="2"/>
  <c r="J144" i="2"/>
  <c r="J415" i="2"/>
  <c r="J414" i="2" s="1"/>
  <c r="T506" i="2"/>
  <c r="T132" i="4"/>
  <c r="T131" i="4" s="1"/>
  <c r="J37" i="6"/>
  <c r="AV101" i="1" s="1"/>
  <c r="T208" i="6"/>
  <c r="BF255" i="6"/>
  <c r="J254" i="6"/>
  <c r="P298" i="6"/>
  <c r="BF528" i="6"/>
  <c r="J524" i="6"/>
  <c r="J114" i="6" s="1"/>
  <c r="BF658" i="6"/>
  <c r="J657" i="6"/>
  <c r="BF140" i="8"/>
  <c r="J139" i="8"/>
  <c r="R282" i="8"/>
  <c r="BF271" i="10"/>
  <c r="J270" i="10"/>
  <c r="J106" i="10" s="1"/>
  <c r="BK136" i="11"/>
  <c r="P193" i="11"/>
  <c r="BF170" i="2"/>
  <c r="J169" i="2"/>
  <c r="J104" i="2" s="1"/>
  <c r="P415" i="2"/>
  <c r="BF518" i="2"/>
  <c r="J517" i="2"/>
  <c r="R537" i="2"/>
  <c r="R536" i="2" s="1"/>
  <c r="P134" i="3"/>
  <c r="P133" i="3" s="1"/>
  <c r="T224" i="3"/>
  <c r="R311" i="3"/>
  <c r="E85" i="4"/>
  <c r="J37" i="4"/>
  <c r="AV99" i="1" s="1"/>
  <c r="T262" i="6"/>
  <c r="R298" i="6"/>
  <c r="J577" i="6"/>
  <c r="BF594" i="6"/>
  <c r="R642" i="6"/>
  <c r="T282" i="8"/>
  <c r="J37" i="9"/>
  <c r="AV104" i="1" s="1"/>
  <c r="BF155" i="10"/>
  <c r="J154" i="10"/>
  <c r="P270" i="10"/>
  <c r="BK895" i="10"/>
  <c r="F41" i="11"/>
  <c r="BD107" i="1" s="1"/>
  <c r="P163" i="11"/>
  <c r="P130" i="11" s="1"/>
  <c r="P129" i="11" s="1"/>
  <c r="AU107" i="1" s="1"/>
  <c r="J111" i="2"/>
  <c r="BF496" i="2"/>
  <c r="J495" i="2"/>
  <c r="T303" i="3"/>
  <c r="J104" i="6"/>
  <c r="J346" i="6"/>
  <c r="BF501" i="6"/>
  <c r="J500" i="6"/>
  <c r="BK577" i="6"/>
  <c r="J117" i="6" s="1"/>
  <c r="T596" i="6"/>
  <c r="BF619" i="6"/>
  <c r="J618" i="6"/>
  <c r="J120" i="6" s="1"/>
  <c r="P157" i="8"/>
  <c r="P138" i="8" s="1"/>
  <c r="P137" i="8" s="1"/>
  <c r="AU103" i="1" s="1"/>
  <c r="R270" i="10"/>
  <c r="BF471" i="10"/>
  <c r="J470" i="10"/>
  <c r="J107" i="10" s="1"/>
  <c r="R136" i="11"/>
  <c r="F39" i="11"/>
  <c r="BB107" i="1" s="1"/>
  <c r="F36" i="13"/>
  <c r="BC109" i="1" s="1"/>
  <c r="J33" i="13"/>
  <c r="AV109" i="1" s="1"/>
  <c r="T129" i="13"/>
  <c r="T162" i="13"/>
  <c r="BF177" i="13"/>
  <c r="J176" i="13"/>
  <c r="J107" i="13"/>
  <c r="P125" i="14"/>
  <c r="P124" i="14" s="1"/>
  <c r="AU110" i="1" s="1"/>
  <c r="F40" i="2"/>
  <c r="BC97" i="1" s="1"/>
  <c r="BC111" i="1"/>
  <c r="AY111" i="1" s="1"/>
  <c r="J470" i="2"/>
  <c r="T134" i="3"/>
  <c r="T133" i="3" s="1"/>
  <c r="P146" i="3"/>
  <c r="BF151" i="6"/>
  <c r="J150" i="6"/>
  <c r="J149" i="6" s="1"/>
  <c r="J208" i="6"/>
  <c r="J103" i="6" s="1"/>
  <c r="R254" i="6"/>
  <c r="T273" i="6"/>
  <c r="J533" i="6"/>
  <c r="J118" i="6"/>
  <c r="J660" i="6"/>
  <c r="J124" i="6"/>
  <c r="R157" i="8"/>
  <c r="R138" i="8" s="1"/>
  <c r="R137" i="8" s="1"/>
  <c r="R308" i="8"/>
  <c r="R833" i="10"/>
  <c r="T136" i="11"/>
  <c r="T163" i="11"/>
  <c r="F37" i="13"/>
  <c r="BD109" i="1" s="1"/>
  <c r="BF170" i="13"/>
  <c r="J169" i="13"/>
  <c r="F39" i="10"/>
  <c r="BB106" i="1" s="1"/>
  <c r="P178" i="2"/>
  <c r="BF263" i="6"/>
  <c r="J262" i="6"/>
  <c r="R533" i="6"/>
  <c r="F39" i="3"/>
  <c r="BB98" i="1" s="1"/>
  <c r="BF156" i="2"/>
  <c r="J155" i="2"/>
  <c r="BK155" i="2"/>
  <c r="BF179" i="2"/>
  <c r="J178" i="2"/>
  <c r="J105" i="2" s="1"/>
  <c r="BF413" i="2"/>
  <c r="J506" i="2"/>
  <c r="F41" i="4"/>
  <c r="BD99" i="1" s="1"/>
  <c r="P208" i="6"/>
  <c r="T254" i="6"/>
  <c r="R346" i="6"/>
  <c r="BF505" i="6"/>
  <c r="J504" i="6"/>
  <c r="BK504" i="6"/>
  <c r="R517" i="6"/>
  <c r="BK533" i="6"/>
  <c r="BF571" i="6"/>
  <c r="R577" i="6"/>
  <c r="BF597" i="6"/>
  <c r="BK660" i="6"/>
  <c r="J123" i="6" s="1"/>
  <c r="BF675" i="6"/>
  <c r="J674" i="6"/>
  <c r="BF131" i="7"/>
  <c r="J130" i="7"/>
  <c r="BK135" i="7"/>
  <c r="T157" i="8"/>
  <c r="T138" i="8" s="1"/>
  <c r="T137" i="8" s="1"/>
  <c r="BF198" i="8"/>
  <c r="J197" i="8"/>
  <c r="J104" i="8" s="1"/>
  <c r="T308" i="8"/>
  <c r="T135" i="9"/>
  <c r="T134" i="9" s="1"/>
  <c r="T128" i="9" s="1"/>
  <c r="T154" i="10"/>
  <c r="T244" i="10"/>
  <c r="T270" i="10"/>
  <c r="T810" i="10"/>
  <c r="BK129" i="13"/>
  <c r="P135" i="7"/>
  <c r="BK157" i="8"/>
  <c r="J103" i="8" s="1"/>
  <c r="BF279" i="8"/>
  <c r="J278" i="8"/>
  <c r="T289" i="8"/>
  <c r="T288" i="8" s="1"/>
  <c r="R289" i="8"/>
  <c r="R288" i="8" s="1"/>
  <c r="P308" i="8"/>
  <c r="BF204" i="10"/>
  <c r="J203" i="10"/>
  <c r="BF475" i="10"/>
  <c r="J474" i="10"/>
  <c r="J108" i="10" s="1"/>
  <c r="BK805" i="10"/>
  <c r="P810" i="10"/>
  <c r="T833" i="10"/>
  <c r="R858" i="10"/>
  <c r="T1150" i="10"/>
  <c r="T1146" i="10" s="1"/>
  <c r="J136" i="11"/>
  <c r="BF164" i="11"/>
  <c r="J163" i="11"/>
  <c r="BK163" i="11"/>
  <c r="P137" i="12"/>
  <c r="P237" i="12"/>
  <c r="F33" i="13"/>
  <c r="AZ109" i="1" s="1"/>
  <c r="J129" i="13"/>
  <c r="BF147" i="13"/>
  <c r="J150" i="13"/>
  <c r="J101" i="13" s="1"/>
  <c r="R166" i="14"/>
  <c r="R165" i="14" s="1"/>
  <c r="R124" i="14" s="1"/>
  <c r="R130" i="9"/>
  <c r="R129" i="9" s="1"/>
  <c r="P203" i="10"/>
  <c r="BK203" i="10"/>
  <c r="J104" i="10" s="1"/>
  <c r="P474" i="10"/>
  <c r="T858" i="10"/>
  <c r="J875" i="10"/>
  <c r="BK875" i="10"/>
  <c r="J116" i="10" s="1"/>
  <c r="BF896" i="10"/>
  <c r="J895" i="10"/>
  <c r="J1003" i="10"/>
  <c r="BK1003" i="10"/>
  <c r="J119" i="10" s="1"/>
  <c r="P1049" i="10"/>
  <c r="BF1070" i="10"/>
  <c r="J1069" i="10"/>
  <c r="BK1069" i="10"/>
  <c r="J121" i="10" s="1"/>
  <c r="J1084" i="10"/>
  <c r="BK1084" i="10"/>
  <c r="F37" i="10"/>
  <c r="AZ106" i="1" s="1"/>
  <c r="BF1148" i="10"/>
  <c r="J1147" i="10"/>
  <c r="BF1155" i="10"/>
  <c r="R131" i="11"/>
  <c r="R193" i="11"/>
  <c r="T137" i="12"/>
  <c r="T136" i="12" s="1"/>
  <c r="P150" i="13"/>
  <c r="P128" i="13" s="1"/>
  <c r="P127" i="13" s="1"/>
  <c r="AU109" i="1" s="1"/>
  <c r="BF161" i="13"/>
  <c r="R175" i="17"/>
  <c r="R121" i="17" s="1"/>
  <c r="R120" i="17" s="1"/>
  <c r="T193" i="11"/>
  <c r="R150" i="13"/>
  <c r="R130" i="16"/>
  <c r="R129" i="16" s="1"/>
  <c r="F37" i="14"/>
  <c r="BD110" i="1" s="1"/>
  <c r="F35" i="14"/>
  <c r="BB110" i="1" s="1"/>
  <c r="R805" i="10"/>
  <c r="T875" i="10"/>
  <c r="T767" i="10" s="1"/>
  <c r="R895" i="10"/>
  <c r="J1049" i="10"/>
  <c r="J120" i="10" s="1"/>
  <c r="T1069" i="10"/>
  <c r="T1084" i="10"/>
  <c r="J1150" i="10"/>
  <c r="BF132" i="11"/>
  <c r="J131" i="11"/>
  <c r="J37" i="11"/>
  <c r="AV107" i="1" s="1"/>
  <c r="R163" i="11"/>
  <c r="J193" i="11"/>
  <c r="BK137" i="12"/>
  <c r="J137" i="12" s="1"/>
  <c r="J104" i="12" s="1"/>
  <c r="F40" i="12"/>
  <c r="BC108" i="1" s="1"/>
  <c r="P169" i="13"/>
  <c r="P168" i="13" s="1"/>
  <c r="BK151" i="15"/>
  <c r="J151" i="15" s="1"/>
  <c r="J102" i="15" s="1"/>
  <c r="T131" i="15"/>
  <c r="P154" i="16"/>
  <c r="J289" i="8"/>
  <c r="J288" i="8" s="1"/>
  <c r="BK289" i="8"/>
  <c r="BK288" i="8" s="1"/>
  <c r="P244" i="10"/>
  <c r="P470" i="10"/>
  <c r="J768" i="10"/>
  <c r="J767" i="10" s="1"/>
  <c r="T805" i="10"/>
  <c r="J810" i="10"/>
  <c r="BF834" i="10"/>
  <c r="J833" i="10"/>
  <c r="BK833" i="10"/>
  <c r="T895" i="10"/>
  <c r="R998" i="10"/>
  <c r="R1084" i="10"/>
  <c r="R767" i="10" s="1"/>
  <c r="BK1150" i="10"/>
  <c r="BK131" i="11"/>
  <c r="F40" i="11"/>
  <c r="BC107" i="1" s="1"/>
  <c r="BK193" i="11"/>
  <c r="J105" i="11" s="1"/>
  <c r="F41" i="12"/>
  <c r="BD108" i="1" s="1"/>
  <c r="J162" i="13"/>
  <c r="R169" i="13"/>
  <c r="R168" i="13" s="1"/>
  <c r="BK169" i="13"/>
  <c r="BK168" i="13" s="1"/>
  <c r="F33" i="14"/>
  <c r="AZ110" i="1" s="1"/>
  <c r="P155" i="15"/>
  <c r="P169" i="15"/>
  <c r="J142" i="7"/>
  <c r="BK142" i="7"/>
  <c r="BF216" i="8"/>
  <c r="J215" i="8"/>
  <c r="J105" i="8" s="1"/>
  <c r="P282" i="8"/>
  <c r="P289" i="8"/>
  <c r="P288" i="8" s="1"/>
  <c r="R355" i="8"/>
  <c r="R354" i="8" s="1"/>
  <c r="P135" i="9"/>
  <c r="P134" i="9" s="1"/>
  <c r="R154" i="10"/>
  <c r="BK154" i="10"/>
  <c r="J102" i="10" s="1"/>
  <c r="T189" i="10"/>
  <c r="R244" i="10"/>
  <c r="R470" i="10"/>
  <c r="R153" i="10" s="1"/>
  <c r="P833" i="10"/>
  <c r="BF859" i="10"/>
  <c r="J858" i="10"/>
  <c r="BK858" i="10"/>
  <c r="T998" i="10"/>
  <c r="T1003" i="10"/>
  <c r="R1049" i="10"/>
  <c r="P1069" i="10"/>
  <c r="J1117" i="10"/>
  <c r="BK1117" i="10"/>
  <c r="T1117" i="10"/>
  <c r="F37" i="12"/>
  <c r="AZ108" i="1" s="1"/>
  <c r="R137" i="12"/>
  <c r="R136" i="12" s="1"/>
  <c r="P162" i="13"/>
  <c r="BK162" i="13"/>
  <c r="J103" i="13" s="1"/>
  <c r="BF175" i="13"/>
  <c r="J174" i="13"/>
  <c r="J106" i="13" s="1"/>
  <c r="P130" i="7"/>
  <c r="J135" i="7"/>
  <c r="J157" i="8"/>
  <c r="J245" i="8"/>
  <c r="BF309" i="8"/>
  <c r="J308" i="8"/>
  <c r="BK308" i="8"/>
  <c r="J111" i="8" s="1"/>
  <c r="T355" i="8"/>
  <c r="T354" i="8" s="1"/>
  <c r="F41" i="9"/>
  <c r="BD104" i="1" s="1"/>
  <c r="F39" i="9"/>
  <c r="BB104" i="1" s="1"/>
  <c r="R135" i="9"/>
  <c r="R134" i="9" s="1"/>
  <c r="R128" i="9" s="1"/>
  <c r="BK135" i="9"/>
  <c r="R768" i="10"/>
  <c r="J805" i="10"/>
  <c r="BK810" i="10"/>
  <c r="J113" i="10" s="1"/>
  <c r="P858" i="10"/>
  <c r="T1140" i="10"/>
  <c r="F39" i="12"/>
  <c r="BB108" i="1" s="1"/>
  <c r="BK175" i="17"/>
  <c r="J175" i="17" s="1"/>
  <c r="J99" i="17" s="1"/>
  <c r="P121" i="17"/>
  <c r="P120" i="17" s="1"/>
  <c r="AU114" i="1" s="1"/>
  <c r="F37" i="3"/>
  <c r="AZ98" i="1" s="1"/>
  <c r="BK146" i="3"/>
  <c r="J146" i="3" s="1"/>
  <c r="J105" i="3" s="1"/>
  <c r="R146" i="3"/>
  <c r="R145" i="3" s="1"/>
  <c r="F41" i="3"/>
  <c r="BD98" i="1" s="1"/>
  <c r="R1140" i="10"/>
  <c r="BK1140" i="10"/>
  <c r="P1140" i="10"/>
  <c r="BF1141" i="10"/>
  <c r="J1140" i="10"/>
  <c r="J124" i="10" s="1"/>
  <c r="P998" i="10"/>
  <c r="J118" i="10"/>
  <c r="P145" i="3"/>
  <c r="P132" i="3" s="1"/>
  <c r="AU98" i="1" s="1"/>
  <c r="P224" i="3"/>
  <c r="J37" i="3"/>
  <c r="AV98" i="1" s="1"/>
  <c r="R133" i="3"/>
  <c r="F37" i="4"/>
  <c r="AZ99" i="1" s="1"/>
  <c r="F96" i="4"/>
  <c r="F37" i="6"/>
  <c r="AZ101" i="1" s="1"/>
  <c r="T499" i="6"/>
  <c r="E123" i="8"/>
  <c r="F37" i="9"/>
  <c r="AZ104" i="1" s="1"/>
  <c r="P1146" i="10"/>
  <c r="F37" i="11"/>
  <c r="AZ107" i="1" s="1"/>
  <c r="J37" i="12"/>
  <c r="AV108" i="1" s="1"/>
  <c r="R128" i="13"/>
  <c r="R127" i="13" s="1"/>
  <c r="T130" i="15"/>
  <c r="BK125" i="14"/>
  <c r="J125" i="14" s="1"/>
  <c r="J97" i="14" s="1"/>
  <c r="J163" i="14"/>
  <c r="J101" i="14" s="1"/>
  <c r="J126" i="14"/>
  <c r="J98" i="14" s="1"/>
  <c r="F40" i="8"/>
  <c r="BC103" i="1" s="1"/>
  <c r="F41" i="7"/>
  <c r="BD102" i="1" s="1"/>
  <c r="J37" i="7"/>
  <c r="AV102" i="1" s="1"/>
  <c r="F40" i="10"/>
  <c r="BC106" i="1" s="1"/>
  <c r="BC105" i="1" s="1"/>
  <c r="AY105" i="1" s="1"/>
  <c r="F41" i="10"/>
  <c r="BD106" i="1" s="1"/>
  <c r="BD105" i="1" s="1"/>
  <c r="F39" i="6"/>
  <c r="BB101" i="1" s="1"/>
  <c r="BK150" i="6"/>
  <c r="J102" i="6"/>
  <c r="F40" i="6"/>
  <c r="BC101" i="1" s="1"/>
  <c r="BK346" i="6"/>
  <c r="J108" i="6" s="1"/>
  <c r="BB105" i="1"/>
  <c r="AX105" i="1" s="1"/>
  <c r="P153" i="10"/>
  <c r="F96" i="8"/>
  <c r="F39" i="7"/>
  <c r="BB102" i="1"/>
  <c r="R142" i="7"/>
  <c r="P142" i="7"/>
  <c r="P129" i="7" s="1"/>
  <c r="P128" i="7" s="1"/>
  <c r="AU102" i="1" s="1"/>
  <c r="T142" i="7"/>
  <c r="T129" i="7" s="1"/>
  <c r="T128" i="7" s="1"/>
  <c r="F41" i="6"/>
  <c r="BD101" i="1" s="1"/>
  <c r="P346" i="6"/>
  <c r="R499" i="6"/>
  <c r="R143" i="5"/>
  <c r="T188" i="5"/>
  <c r="BK130" i="5"/>
  <c r="J130" i="5" s="1"/>
  <c r="J102" i="5" s="1"/>
  <c r="P130" i="5"/>
  <c r="F40" i="5"/>
  <c r="BC100" i="1"/>
  <c r="BC96" i="1" s="1"/>
  <c r="AY96" i="1" s="1"/>
  <c r="F39" i="5"/>
  <c r="BB100" i="1" s="1"/>
  <c r="J37" i="5"/>
  <c r="AV100" i="1"/>
  <c r="T130" i="5"/>
  <c r="F37" i="5"/>
  <c r="AZ100" i="1" s="1"/>
  <c r="P143" i="5"/>
  <c r="BK143" i="5"/>
  <c r="J143" i="5" s="1"/>
  <c r="J103" i="5" s="1"/>
  <c r="T143" i="5"/>
  <c r="F41" i="5"/>
  <c r="BD100" i="1"/>
  <c r="BK188" i="5"/>
  <c r="J188" i="5" s="1"/>
  <c r="J104" i="5" s="1"/>
  <c r="R188" i="5"/>
  <c r="R129" i="5" s="1"/>
  <c r="R128" i="5" s="1"/>
  <c r="P188" i="5"/>
  <c r="F41" i="2"/>
  <c r="BD97" i="1" s="1"/>
  <c r="R517" i="2"/>
  <c r="BK517" i="2"/>
  <c r="J115" i="2"/>
  <c r="T470" i="2"/>
  <c r="P517" i="2"/>
  <c r="R336" i="2"/>
  <c r="T453" i="2"/>
  <c r="P506" i="2"/>
  <c r="BK169" i="2"/>
  <c r="P181" i="2"/>
  <c r="BK181" i="2"/>
  <c r="J106" i="2"/>
  <c r="BK470" i="2"/>
  <c r="R506" i="2"/>
  <c r="F39" i="2"/>
  <c r="BB97" i="1" s="1"/>
  <c r="P169" i="2"/>
  <c r="BK415" i="2"/>
  <c r="T495" i="2"/>
  <c r="BK495" i="2"/>
  <c r="J113" i="2" s="1"/>
  <c r="BK336" i="2"/>
  <c r="J107" i="2"/>
  <c r="E85" i="2"/>
  <c r="P336" i="2"/>
  <c r="T336" i="2"/>
  <c r="BK144" i="2"/>
  <c r="J102" i="2"/>
  <c r="P470" i="2"/>
  <c r="F37" i="2"/>
  <c r="AZ97" i="1" s="1"/>
  <c r="R144" i="2"/>
  <c r="T178" i="2"/>
  <c r="R181" i="2"/>
  <c r="T144" i="2"/>
  <c r="T155" i="2"/>
  <c r="P155" i="2"/>
  <c r="P143" i="2" s="1"/>
  <c r="R415" i="2"/>
  <c r="R453" i="2"/>
  <c r="P495" i="2"/>
  <c r="T517" i="2"/>
  <c r="T415" i="2"/>
  <c r="R495" i="2"/>
  <c r="BK506" i="2"/>
  <c r="J114" i="2"/>
  <c r="BK537" i="2"/>
  <c r="BK536" i="2" s="1"/>
  <c r="J117" i="2" s="1"/>
  <c r="J37" i="2"/>
  <c r="AV97" i="1" s="1"/>
  <c r="R143" i="2"/>
  <c r="J102" i="7"/>
  <c r="BK129" i="7"/>
  <c r="R131" i="4"/>
  <c r="R130" i="4" s="1"/>
  <c r="BK148" i="4"/>
  <c r="J148" i="4" s="1"/>
  <c r="J105" i="4" s="1"/>
  <c r="J149" i="4"/>
  <c r="J106" i="4"/>
  <c r="R129" i="7"/>
  <c r="R128" i="7" s="1"/>
  <c r="J38" i="4"/>
  <c r="AW99" i="1"/>
  <c r="AT99" i="1" s="1"/>
  <c r="F38" i="4"/>
  <c r="BA99" i="1" s="1"/>
  <c r="J38" i="5"/>
  <c r="AW100" i="1" s="1"/>
  <c r="F38" i="5"/>
  <c r="BA100" i="1" s="1"/>
  <c r="J136" i="2"/>
  <c r="J93" i="2"/>
  <c r="J38" i="3"/>
  <c r="AW98" i="1" s="1"/>
  <c r="F38" i="3"/>
  <c r="BA98" i="1" s="1"/>
  <c r="J134" i="3"/>
  <c r="J102" i="3" s="1"/>
  <c r="BK133" i="3"/>
  <c r="P131" i="4"/>
  <c r="P130" i="4" s="1"/>
  <c r="AU99" i="1" s="1"/>
  <c r="BK131" i="4"/>
  <c r="J132" i="4"/>
  <c r="J102" i="4" s="1"/>
  <c r="P499" i="6"/>
  <c r="T145" i="3"/>
  <c r="T132" i="3" s="1"/>
  <c r="T130" i="4"/>
  <c r="J111" i="6"/>
  <c r="BK499" i="6"/>
  <c r="F96" i="2"/>
  <c r="F139" i="2"/>
  <c r="F96" i="5"/>
  <c r="E134" i="6"/>
  <c r="F96" i="7"/>
  <c r="J102" i="8"/>
  <c r="J93" i="3"/>
  <c r="J124" i="4"/>
  <c r="BK149" i="6"/>
  <c r="J110" i="8"/>
  <c r="J109" i="8"/>
  <c r="E85" i="5"/>
  <c r="J122" i="5"/>
  <c r="J93" i="6"/>
  <c r="E85" i="7"/>
  <c r="J122" i="7"/>
  <c r="J131" i="8"/>
  <c r="BK354" i="8"/>
  <c r="J38" i="9"/>
  <c r="AW104" i="1" s="1"/>
  <c r="F38" i="9"/>
  <c r="BA104" i="1"/>
  <c r="J130" i="9"/>
  <c r="J102" i="9" s="1"/>
  <c r="BK129" i="9"/>
  <c r="BK145" i="3"/>
  <c r="J145" i="3" s="1"/>
  <c r="J104" i="3" s="1"/>
  <c r="P128" i="9"/>
  <c r="AU104" i="1" s="1"/>
  <c r="J126" i="10"/>
  <c r="BK1146" i="10"/>
  <c r="F96" i="3"/>
  <c r="F96" i="6"/>
  <c r="R1146" i="10"/>
  <c r="E85" i="3"/>
  <c r="J135" i="9"/>
  <c r="J104" i="9" s="1"/>
  <c r="BK134" i="9"/>
  <c r="J134" i="9"/>
  <c r="J103" i="9" s="1"/>
  <c r="F124" i="9"/>
  <c r="E85" i="10"/>
  <c r="J146" i="10"/>
  <c r="J166" i="14"/>
  <c r="J103" i="14" s="1"/>
  <c r="BK165" i="14"/>
  <c r="J165" i="14"/>
  <c r="J102" i="14" s="1"/>
  <c r="F96" i="11"/>
  <c r="F126" i="11"/>
  <c r="T128" i="13"/>
  <c r="BK124" i="14"/>
  <c r="J124" i="14" s="1"/>
  <c r="J93" i="9"/>
  <c r="F125" i="9"/>
  <c r="R132" i="12"/>
  <c r="J34" i="17"/>
  <c r="AW114" i="1" s="1"/>
  <c r="AT114" i="1" s="1"/>
  <c r="F34" i="17"/>
  <c r="BA114" i="1" s="1"/>
  <c r="F149" i="10"/>
  <c r="T130" i="16"/>
  <c r="T129" i="16" s="1"/>
  <c r="P130" i="16"/>
  <c r="P129" i="16" s="1"/>
  <c r="AU113" i="1" s="1"/>
  <c r="E114" i="9"/>
  <c r="BK133" i="12"/>
  <c r="J134" i="12"/>
  <c r="J102" i="12" s="1"/>
  <c r="J36" i="15"/>
  <c r="AW112" i="1" s="1"/>
  <c r="AT112" i="1" s="1"/>
  <c r="F36" i="15"/>
  <c r="BA112" i="1"/>
  <c r="BA111" i="1" s="1"/>
  <c r="AW111" i="1" s="1"/>
  <c r="AT111" i="1" s="1"/>
  <c r="J178" i="15"/>
  <c r="J108" i="15" s="1"/>
  <c r="BK174" i="15"/>
  <c r="J174" i="15"/>
  <c r="J106" i="15" s="1"/>
  <c r="BK153" i="10"/>
  <c r="E85" i="11"/>
  <c r="J102" i="11"/>
  <c r="BK130" i="11"/>
  <c r="T132" i="12"/>
  <c r="J105" i="13"/>
  <c r="J34" i="14"/>
  <c r="AW110" i="1" s="1"/>
  <c r="AT110" i="1" s="1"/>
  <c r="F34" i="14"/>
  <c r="BA110" i="1" s="1"/>
  <c r="P131" i="15"/>
  <c r="P130" i="15" s="1"/>
  <c r="AU112" i="1" s="1"/>
  <c r="J93" i="11"/>
  <c r="J123" i="11"/>
  <c r="J38" i="12"/>
  <c r="AW108" i="1"/>
  <c r="F38" i="12"/>
  <c r="BA108" i="1" s="1"/>
  <c r="F36" i="16"/>
  <c r="BA113" i="1"/>
  <c r="J36" i="16"/>
  <c r="AW113" i="1" s="1"/>
  <c r="AT113" i="1" s="1"/>
  <c r="J93" i="12"/>
  <c r="E85" i="13"/>
  <c r="J89" i="14"/>
  <c r="F94" i="15"/>
  <c r="J124" i="15"/>
  <c r="E85" i="16"/>
  <c r="F126" i="16"/>
  <c r="F91" i="17"/>
  <c r="F95" i="12"/>
  <c r="E110" i="17"/>
  <c r="F124" i="13"/>
  <c r="E85" i="15"/>
  <c r="F92" i="17"/>
  <c r="BK121" i="17"/>
  <c r="F96" i="12"/>
  <c r="BK136" i="12"/>
  <c r="J136" i="12" s="1"/>
  <c r="J103" i="12" s="1"/>
  <c r="J89" i="13"/>
  <c r="F92" i="14"/>
  <c r="J91" i="16"/>
  <c r="BK130" i="16"/>
  <c r="J114" i="17"/>
  <c r="E85" i="12"/>
  <c r="BK128" i="13"/>
  <c r="E85" i="14"/>
  <c r="J93" i="16"/>
  <c r="BK131" i="15"/>
  <c r="BK169" i="16"/>
  <c r="J169" i="16"/>
  <c r="J106" i="16" s="1"/>
  <c r="AU111" i="1" l="1"/>
  <c r="P129" i="5"/>
  <c r="P128" i="5" s="1"/>
  <c r="AU100" i="1" s="1"/>
  <c r="AZ105" i="1"/>
  <c r="AV105" i="1" s="1"/>
  <c r="R130" i="11"/>
  <c r="R129" i="11" s="1"/>
  <c r="J499" i="6"/>
  <c r="J110" i="6" s="1"/>
  <c r="J143" i="2"/>
  <c r="J142" i="2" s="1"/>
  <c r="J105" i="6"/>
  <c r="J112" i="2"/>
  <c r="R132" i="3"/>
  <c r="J128" i="13"/>
  <c r="J127" i="13" s="1"/>
  <c r="J98" i="13"/>
  <c r="J103" i="2"/>
  <c r="J111" i="10"/>
  <c r="J107" i="8"/>
  <c r="R149" i="6"/>
  <c r="R148" i="6" s="1"/>
  <c r="AT104" i="1"/>
  <c r="P414" i="2"/>
  <c r="J104" i="7"/>
  <c r="J114" i="10"/>
  <c r="T130" i="11"/>
  <c r="T129" i="11" s="1"/>
  <c r="J1146" i="10"/>
  <c r="J125" i="10" s="1"/>
  <c r="J138" i="8"/>
  <c r="J137" i="8" s="1"/>
  <c r="T149" i="6"/>
  <c r="J115" i="10"/>
  <c r="J103" i="7"/>
  <c r="J168" i="13"/>
  <c r="J104" i="13" s="1"/>
  <c r="J148" i="6"/>
  <c r="J117" i="10"/>
  <c r="BK138" i="8"/>
  <c r="BK137" i="8" s="1"/>
  <c r="T148" i="6"/>
  <c r="P136" i="12"/>
  <c r="P132" i="12" s="1"/>
  <c r="AU108" i="1" s="1"/>
  <c r="J129" i="7"/>
  <c r="J128" i="7" s="1"/>
  <c r="J115" i="6"/>
  <c r="J103" i="11"/>
  <c r="AT108" i="1"/>
  <c r="T127" i="13"/>
  <c r="J123" i="10"/>
  <c r="J130" i="11"/>
  <c r="J129" i="11" s="1"/>
  <c r="J122" i="10"/>
  <c r="J104" i="11"/>
  <c r="J112" i="10"/>
  <c r="T153" i="10"/>
  <c r="T152" i="10" s="1"/>
  <c r="J153" i="10"/>
  <c r="J152" i="10" s="1"/>
  <c r="J113" i="8"/>
  <c r="BK767" i="10"/>
  <c r="BK152" i="10" s="1"/>
  <c r="J127" i="10"/>
  <c r="J112" i="6"/>
  <c r="J103" i="10"/>
  <c r="J106" i="8"/>
  <c r="AT98" i="1"/>
  <c r="P767" i="10"/>
  <c r="P152" i="10" s="1"/>
  <c r="AU106" i="1" s="1"/>
  <c r="AU105" i="1" s="1"/>
  <c r="J110" i="10"/>
  <c r="BK414" i="2"/>
  <c r="J109" i="2" s="1"/>
  <c r="AT100" i="1"/>
  <c r="BB96" i="1"/>
  <c r="BB95" i="1" s="1"/>
  <c r="BB94" i="1" s="1"/>
  <c r="P148" i="6"/>
  <c r="AU101" i="1"/>
  <c r="BC95" i="1"/>
  <c r="AY95" i="1" s="1"/>
  <c r="T129" i="5"/>
  <c r="T128" i="5" s="1"/>
  <c r="BK129" i="5"/>
  <c r="AZ96" i="1"/>
  <c r="AV96" i="1" s="1"/>
  <c r="BD96" i="1"/>
  <c r="BD95" i="1" s="1"/>
  <c r="BD94" i="1" s="1"/>
  <c r="W33" i="1" s="1"/>
  <c r="J110" i="2"/>
  <c r="J118" i="2"/>
  <c r="BK143" i="2"/>
  <c r="BK142" i="2" s="1"/>
  <c r="T143" i="2"/>
  <c r="T142" i="2" s="1"/>
  <c r="T414" i="2"/>
  <c r="R414" i="2"/>
  <c r="R142" i="2"/>
  <c r="J129" i="9"/>
  <c r="J101" i="9" s="1"/>
  <c r="BK128" i="9"/>
  <c r="J128" i="9"/>
  <c r="J131" i="4"/>
  <c r="J101" i="4" s="1"/>
  <c r="BK130" i="4"/>
  <c r="J130" i="4"/>
  <c r="J130" i="16"/>
  <c r="J99" i="16" s="1"/>
  <c r="BK129" i="16"/>
  <c r="J129" i="16"/>
  <c r="J101" i="11"/>
  <c r="BK129" i="11"/>
  <c r="R152" i="10"/>
  <c r="J129" i="5"/>
  <c r="J101" i="5"/>
  <c r="BK128" i="5"/>
  <c r="J128" i="5" s="1"/>
  <c r="J133" i="3"/>
  <c r="J101" i="3"/>
  <c r="BK132" i="3"/>
  <c r="J132" i="3" s="1"/>
  <c r="J133" i="12"/>
  <c r="J101" i="12"/>
  <c r="BK132" i="12"/>
  <c r="J132" i="12" s="1"/>
  <c r="J101" i="2"/>
  <c r="J96" i="14"/>
  <c r="J30" i="14"/>
  <c r="J97" i="13"/>
  <c r="BK127" i="13"/>
  <c r="J101" i="6"/>
  <c r="BK148" i="6"/>
  <c r="J131" i="15"/>
  <c r="J99" i="15" s="1"/>
  <c r="BK130" i="15"/>
  <c r="J130" i="15" s="1"/>
  <c r="J121" i="17"/>
  <c r="J97" i="17" s="1"/>
  <c r="BK120" i="17"/>
  <c r="J120" i="17"/>
  <c r="J101" i="7"/>
  <c r="BK128" i="7"/>
  <c r="P142" i="2"/>
  <c r="AU97" i="1" s="1"/>
  <c r="AU96" i="1" s="1"/>
  <c r="AU95" i="1" s="1"/>
  <c r="AU94" i="1" s="1"/>
  <c r="J101" i="8" l="1"/>
  <c r="J101" i="10"/>
  <c r="AX96" i="1"/>
  <c r="BC94" i="1"/>
  <c r="AY94" i="1" s="1"/>
  <c r="AZ95" i="1"/>
  <c r="AZ94" i="1" s="1"/>
  <c r="W29" i="1" s="1"/>
  <c r="AX95" i="1"/>
  <c r="J32" i="16"/>
  <c r="J98" i="16"/>
  <c r="J34" i="8"/>
  <c r="J100" i="8"/>
  <c r="J34" i="7"/>
  <c r="J100" i="7"/>
  <c r="J96" i="17"/>
  <c r="J30" i="17"/>
  <c r="J34" i="5"/>
  <c r="J100" i="5"/>
  <c r="J30" i="13"/>
  <c r="J96" i="13"/>
  <c r="J100" i="4"/>
  <c r="J34" i="4"/>
  <c r="J100" i="6"/>
  <c r="J34" i="6"/>
  <c r="AX94" i="1"/>
  <c r="W31" i="1"/>
  <c r="J34" i="10"/>
  <c r="J100" i="10"/>
  <c r="J100" i="12"/>
  <c r="J34" i="12"/>
  <c r="J32" i="15"/>
  <c r="J98" i="15"/>
  <c r="J100" i="2"/>
  <c r="J34" i="2"/>
  <c r="J34" i="11"/>
  <c r="J100" i="11"/>
  <c r="J100" i="9"/>
  <c r="J34" i="9"/>
  <c r="J39" i="14"/>
  <c r="AG110" i="1"/>
  <c r="AN110" i="1"/>
  <c r="J100" i="3"/>
  <c r="J34" i="3"/>
  <c r="J38" i="6" l="1"/>
  <c r="AW101" i="1" s="1"/>
  <c r="AT101" i="1" s="1"/>
  <c r="F38" i="6"/>
  <c r="BA101" i="1" s="1"/>
  <c r="J38" i="7"/>
  <c r="AW102" i="1" s="1"/>
  <c r="AT102" i="1" s="1"/>
  <c r="F38" i="7"/>
  <c r="BA102" i="1" s="1"/>
  <c r="AW107" i="1"/>
  <c r="AT107" i="1" s="1"/>
  <c r="F38" i="11"/>
  <c r="BA107" i="1" s="1"/>
  <c r="J38" i="2"/>
  <c r="AW97" i="1" s="1"/>
  <c r="AT97" i="1" s="1"/>
  <c r="F38" i="2"/>
  <c r="BA97" i="1" s="1"/>
  <c r="BA96" i="1" s="1"/>
  <c r="AW96" i="1" s="1"/>
  <c r="AT96" i="1" s="1"/>
  <c r="J34" i="13"/>
  <c r="AW109" i="1" s="1"/>
  <c r="AT109" i="1" s="1"/>
  <c r="F34" i="13"/>
  <c r="BA109" i="1" s="1"/>
  <c r="F38" i="8"/>
  <c r="BA103" i="1" s="1"/>
  <c r="J38" i="8"/>
  <c r="AW103" i="1" s="1"/>
  <c r="AT103" i="1" s="1"/>
  <c r="J38" i="10"/>
  <c r="AW106" i="1" s="1"/>
  <c r="AT106" i="1" s="1"/>
  <c r="F38" i="10"/>
  <c r="BA106" i="1" s="1"/>
  <c r="BA105" i="1" s="1"/>
  <c r="W32" i="1"/>
  <c r="AV95" i="1"/>
  <c r="AV94" i="1"/>
  <c r="AK29" i="1" s="1"/>
  <c r="J39" i="13"/>
  <c r="AG109" i="1"/>
  <c r="AN109" i="1" s="1"/>
  <c r="AG106" i="1"/>
  <c r="J43" i="6"/>
  <c r="AG101" i="1"/>
  <c r="AN101" i="1" s="1"/>
  <c r="J43" i="7"/>
  <c r="AG102" i="1"/>
  <c r="AN102" i="1" s="1"/>
  <c r="J41" i="15"/>
  <c r="AG112" i="1"/>
  <c r="J39" i="17"/>
  <c r="AG114" i="1"/>
  <c r="AN114" i="1"/>
  <c r="J43" i="12"/>
  <c r="AG108" i="1"/>
  <c r="AN108" i="1" s="1"/>
  <c r="J43" i="4"/>
  <c r="AG99" i="1"/>
  <c r="AN99" i="1" s="1"/>
  <c r="J43" i="8"/>
  <c r="AG103" i="1"/>
  <c r="AN103" i="1" s="1"/>
  <c r="J43" i="9"/>
  <c r="AG104" i="1"/>
  <c r="AN104" i="1"/>
  <c r="J43" i="11"/>
  <c r="AG107" i="1"/>
  <c r="J43" i="5"/>
  <c r="AG100" i="1"/>
  <c r="AN100" i="1"/>
  <c r="J43" i="3"/>
  <c r="AG98" i="1"/>
  <c r="AN98" i="1" s="1"/>
  <c r="J43" i="2"/>
  <c r="AG97" i="1"/>
  <c r="J41" i="16"/>
  <c r="AG113" i="1"/>
  <c r="AN113" i="1" s="1"/>
  <c r="AN107" i="1" l="1"/>
  <c r="J43" i="10"/>
  <c r="AW105" i="1"/>
  <c r="AT105" i="1" s="1"/>
  <c r="BA95" i="1"/>
  <c r="AG96" i="1"/>
  <c r="AN97" i="1"/>
  <c r="AN106" i="1"/>
  <c r="AG105" i="1"/>
  <c r="AN105" i="1" s="1"/>
  <c r="AG111" i="1"/>
  <c r="AN111" i="1" s="1"/>
  <c r="AN112" i="1"/>
  <c r="AW95" i="1" l="1"/>
  <c r="AT95" i="1" s="1"/>
  <c r="BA94" i="1"/>
  <c r="AG95" i="1"/>
  <c r="AN96" i="1"/>
  <c r="AW94" i="1" l="1"/>
  <c r="AT94" i="1" s="1"/>
  <c r="W30" i="1"/>
  <c r="AG94" i="1"/>
  <c r="AN95" i="1"/>
  <c r="AN94" i="1" l="1"/>
  <c r="AK26" i="1"/>
  <c r="AK30" i="1" l="1"/>
  <c r="AK35" i="1" s="1"/>
</calcChain>
</file>

<file path=xl/sharedStrings.xml><?xml version="1.0" encoding="utf-8"?>
<sst xmlns="http://schemas.openxmlformats.org/spreadsheetml/2006/main" count="32855" uniqueCount="4706">
  <si>
    <t>Export Komplet</t>
  </si>
  <si>
    <t>2.0</t>
  </si>
  <si>
    <t>False</t>
  </si>
  <si>
    <t>{752272b6-0a15-4bcf-bbe0-09e3e7032a89}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</si>
  <si>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</si>
  <si>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</si>
  <si>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</si>
  <si>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</si>
  <si>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</si>
  <si>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</si>
  <si>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</si>
  <si>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</si>
  <si>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pot2301a</t>
  </si>
  <si>
    <t>Meniť je možné iba bunky so žltým podfarbením!_x005F_x000D_
_x005F_x000D_
1) na prvom liste Rekapitulácie stavby vyplňte v zostave_x005F_x000D_
_x005F_x000D_
    a) Rekapitulácia stavby_x005F_x000D_
       - údaje o Zhotoviteľovi_x005F_x000D_
         (prenesú sa do ostatných zostáv aj v iných listoch)_x005F_x000D_
_x005F_x000D_
    b) Rekapitulácia objektov stavby_x005F_x000D_
       - potrebné Ostatné náklady_x005F_x000D_
_x005F_x000D_
2) na vybraných listoch vyplňte v zostave_x005F_x000D_
_x005F_x000D_
    a) Krycí list_x005F_x000D_
       - údaje o Zhotoviteľovi, pokiaľ sa líšia od údajov o Zhotoviteľovi na Rekapitulácii stavby_x005F_x000D_
         (údaje se prenesú do ostatných zostav v danom liste)_x005F_x000D_
_x005F_x000D_
    b) Rekapitulácia rozpočtu_x005F_x000D_
       - potrebné Ostatné náklady_x005F_x000D_
_x005F_x000D_
    c) Celkové náklady za stavbu_x005F_x000D_
       - ceny na položkách_x005F_x000D_
       - množstvo, pokiaľ má žlté podfarbenie_x005F_x000D_
       - a v prípade potreby poznámku (tá je v skrytom stĺpci)</t>
  </si>
  <si>
    <t>Stavba:</t>
  </si>
  <si>
    <t xml:space="preserve"> Bratislava  OO PZ,  Rusovce - rekonštrukcia a modernizácia</t>
  </si>
  <si>
    <t>JKSO:</t>
  </si>
  <si>
    <t>KS:</t>
  </si>
  <si>
    <t>Miesto:</t>
  </si>
  <si>
    <t>Rusovce</t>
  </si>
  <si>
    <t>Dátum:</t>
  </si>
  <si>
    <t>3. 11. 2023</t>
  </si>
  <si>
    <t>Objednávateľ:</t>
  </si>
  <si>
    <t>IČO:</t>
  </si>
  <si>
    <t>00 151 866</t>
  </si>
  <si>
    <t>Ministerstvo vnútra SR, Pribinova 2, Bratislava</t>
  </si>
  <si>
    <t>IČ DPH:</t>
  </si>
  <si>
    <t>Zhotoviteľ:</t>
  </si>
  <si>
    <t>Projektant:</t>
  </si>
  <si>
    <t xml:space="preserve">47 124 814 </t>
  </si>
  <si>
    <t>A+D Projekta, s.r.o., Pod Orešinou 226/2,  Nitra</t>
  </si>
  <si>
    <t>SK2023755833</t>
  </si>
  <si>
    <t>True</t>
  </si>
  <si>
    <t>Spracovateľ:</t>
  </si>
  <si>
    <t>Ing.Igor Janečka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</si>
  <si>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</si>
  <si>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</si>
  <si>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</si>
  <si>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</si>
  <si>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</si>
  <si>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</si>
  <si>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</si>
  <si>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</si>
  <si>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</si>
  <si>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</si>
  <si>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</si>
  <si>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</si>
  <si>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</si>
  <si>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</si>
  <si>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</si>
  <si>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</si>
  <si>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</si>
  <si>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</si>
  <si>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</si>
  <si>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</si>
  <si>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</si>
  <si>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</si>
  <si>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</si>
  <si>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</si>
  <si>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</si>
  <si>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</si>
  <si>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</si>
  <si>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Ostat._x005F_x000D_
náklady [EUR]</t>
  </si>
  <si>
    <t>DPH [EUR]</t>
  </si>
  <si>
    <t>Normohodiny [h]</t>
  </si>
  <si>
    <t>DPH základná [EUR]</t>
  </si>
  <si>
    <t>DPH znížená [EUR]</t>
  </si>
  <si>
    <t>DPH základná prenesená_x005F_x000D_
[EUR]</t>
  </si>
  <si>
    <t>DPH znížená prenesená_x005F_x000D_
[EUR]</t>
  </si>
  <si>
    <t>Základňa_x005F_x000D_
DPH základná</t>
  </si>
  <si>
    <t>Základňa_x005F_x000D_
DPH znížená</t>
  </si>
  <si>
    <t>Základňa_x005F_x000D_
DPH zákl. prenesená</t>
  </si>
  <si>
    <t>Základňa_x005F_x000D_
DPH zníž. prenesená</t>
  </si>
  <si>
    <t>Základňa_x005F_x000D_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</si>
  <si>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</si>
  <si>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</si>
  <si>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</si>
  <si>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</si>
  <si>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</si>
  <si>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</si>
  <si>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01</t>
  </si>
  <si>
    <t>Budova OO PZ Bratislava, Rusovce</t>
  </si>
  <si>
    <t>STA</t>
  </si>
  <si>
    <t>1</t>
  </si>
  <si>
    <t>{8c7e16b5-eaaa-4d20-978b-246bc9f8f2f5}</t>
  </si>
  <si>
    <t>SO 01.1</t>
  </si>
  <si>
    <t xml:space="preserve">Budova OO PZ Bratislava, Rusovce – zelená časť </t>
  </si>
  <si>
    <t>Časť</t>
  </si>
  <si>
    <t>2</t>
  </si>
  <si>
    <t>{260bc044-2a8c-4b4a-a4e7-615ee4e6a0da}</t>
  </si>
  <si>
    <t>/</t>
  </si>
  <si>
    <t>E1.1.a) 01.1</t>
  </si>
  <si>
    <t>architektúra a stavebná časť -zateplenie obvodového plášťa</t>
  </si>
  <si>
    <t>3</t>
  </si>
  <si>
    <t>{1834d206-da82-45c7-8c10-43d31b0e47d4}</t>
  </si>
  <si>
    <t>E1.1.b) 01.1</t>
  </si>
  <si>
    <t>architektúra a stavebná časť -zateplenie strešného plášťa</t>
  </si>
  <si>
    <t>{8c132846-3a9f-4ea2-8d52-953d7f6442ac}</t>
  </si>
  <si>
    <t>E1.1.c) 01.1</t>
  </si>
  <si>
    <t>architektúra a stavebná časť -zateplenie zo strany interiéru</t>
  </si>
  <si>
    <t>{5485d41d-cd75-4131-b154-224e824cb473}</t>
  </si>
  <si>
    <t>E1.1.d) 01.1</t>
  </si>
  <si>
    <t>architektúra a stavebná časť- výmena otvorových konštrukcií</t>
  </si>
  <si>
    <t>{c3497ece-4189-4ea3-8033-2f9143ead59c}</t>
  </si>
  <si>
    <t>E1.1, E1.2 01.1</t>
  </si>
  <si>
    <t>architektúra, stavebná časť a statika – ostatné</t>
  </si>
  <si>
    <t>{c9e0f4c0-9edf-4a47-ad95-b8f463103106}</t>
  </si>
  <si>
    <t>E1.4. 01.1</t>
  </si>
  <si>
    <t>zdravotechnika - TV</t>
  </si>
  <si>
    <t>{902df718-c599-46f3-8245-a93afa6eb940}</t>
  </si>
  <si>
    <t>E1.5. 01.1</t>
  </si>
  <si>
    <t>ústredné vykurovanie, vetranie a chladenie</t>
  </si>
  <si>
    <t>{15c23856-3f36-40f1-8459-ab1113ce4278}</t>
  </si>
  <si>
    <t>E1.7.A 01.1</t>
  </si>
  <si>
    <t>elektroinštalácia svetelná</t>
  </si>
  <si>
    <t>{e560f53c-08b9-44df-b361-4560e104ac1b}</t>
  </si>
  <si>
    <t>SO 01.2</t>
  </si>
  <si>
    <t xml:space="preserve">Budova OO PZ Bratislava, Rusovce – nezelená časť </t>
  </si>
  <si>
    <t>{dd65870d-a87b-4698-8621-35ead99e1285}</t>
  </si>
  <si>
    <t>E1.1., E1.2. 01.2</t>
  </si>
  <si>
    <t>architektúra, stavebná časť a statika</t>
  </si>
  <si>
    <t>{ce887af4-cd7e-446f-a5fd-b06a97f846ca}</t>
  </si>
  <si>
    <t>E1.4. 01.2</t>
  </si>
  <si>
    <t>zdravotechnika – SV, kanalizácia a požiarny vnútorný vodovod</t>
  </si>
  <si>
    <t>{ef6f904b-a8a1-4f5d-8a14-3c23b18c5371}</t>
  </si>
  <si>
    <t>E1.7.B 01.2</t>
  </si>
  <si>
    <t>elektroinštalácia – ostatná a bleskozvod</t>
  </si>
  <si>
    <t>{5ea524d4-e6b9-4d47-af72-bfe7bcabb4aa}</t>
  </si>
  <si>
    <t>SO 02</t>
  </si>
  <si>
    <t>Prípojka vody a vodomerná šachta</t>
  </si>
  <si>
    <t>{3e9e7578-c881-4df4-a7db-7ab150b06fc8}</t>
  </si>
  <si>
    <t>SO 03</t>
  </si>
  <si>
    <t xml:space="preserve">Areálový vodovod </t>
  </si>
  <si>
    <t>{7df37db4-1fde-40f5-89fc-d56f5fcd2485}</t>
  </si>
  <si>
    <t>SO 04</t>
  </si>
  <si>
    <t xml:space="preserve">Areálová  kanalizácia  </t>
  </si>
  <si>
    <t>{37d8b424-9080-464d-b03e-06ac291546bd}</t>
  </si>
  <si>
    <t>SO 04.1</t>
  </si>
  <si>
    <t>Areálová kanalizácia splašková</t>
  </si>
  <si>
    <t>{f249f5b3-6298-4a16-b4a3-8b6535f56a32}</t>
  </si>
  <si>
    <t>SO 04.2</t>
  </si>
  <si>
    <t>Areálová kanalizácia dažďová</t>
  </si>
  <si>
    <t>{1a3a4122-ed15-48f7-b93a-b0d77f29065c}</t>
  </si>
  <si>
    <t>SO 05</t>
  </si>
  <si>
    <t>NN prípojka, areálový rozvod NN a VO</t>
  </si>
  <si>
    <t>{11aa912e-9849-4aee-8e32-29dafed3bb0c}</t>
  </si>
  <si>
    <t>a9</t>
  </si>
  <si>
    <t>1757,536</t>
  </si>
  <si>
    <t>f2</t>
  </si>
  <si>
    <t>46,24</t>
  </si>
  <si>
    <t>KRYCÍ LIST ROZPOČTU</t>
  </si>
  <si>
    <t>F31</t>
  </si>
  <si>
    <t>16,68</t>
  </si>
  <si>
    <t>f32</t>
  </si>
  <si>
    <t>39,56</t>
  </si>
  <si>
    <t>f41</t>
  </si>
  <si>
    <t>798,16</t>
  </si>
  <si>
    <t>f42</t>
  </si>
  <si>
    <t>26,23</t>
  </si>
  <si>
    <t>Objekt:</t>
  </si>
  <si>
    <t>f43</t>
  </si>
  <si>
    <t>275,38</t>
  </si>
  <si>
    <t>SO 01 - Budova OO PZ Bratislava, Rusovce</t>
  </si>
  <si>
    <t>f4f5pp</t>
  </si>
  <si>
    <t>1107,37</t>
  </si>
  <si>
    <t>Časť:</t>
  </si>
  <si>
    <t>f51</t>
  </si>
  <si>
    <t>3,08</t>
  </si>
  <si>
    <t xml:space="preserve">SO 01.1 - Budova OO PZ Bratislava, Rusovce – zelená časť </t>
  </si>
  <si>
    <t>f52</t>
  </si>
  <si>
    <t>0,75</t>
  </si>
  <si>
    <t>Úroveň 3:</t>
  </si>
  <si>
    <t>f53</t>
  </si>
  <si>
    <t>3,8</t>
  </si>
  <si>
    <t>E1.1.a) 01.1 - architektúra a stavebná časť -zateplenie obvodového plášťa</t>
  </si>
  <si>
    <t>f61a</t>
  </si>
  <si>
    <t>39,6</t>
  </si>
  <si>
    <t>f61b</t>
  </si>
  <si>
    <t>6,3</t>
  </si>
  <si>
    <t>f62a</t>
  </si>
  <si>
    <t>103,37</t>
  </si>
  <si>
    <t>f62b</t>
  </si>
  <si>
    <t>15,15</t>
  </si>
  <si>
    <t>f62c</t>
  </si>
  <si>
    <t>24,24</t>
  </si>
  <si>
    <t>f71</t>
  </si>
  <si>
    <t>245</t>
  </si>
  <si>
    <t>f72</t>
  </si>
  <si>
    <t>14,3</t>
  </si>
  <si>
    <t>f73</t>
  </si>
  <si>
    <t>42,4</t>
  </si>
  <si>
    <t>fasada</t>
  </si>
  <si>
    <t>1597,76</t>
  </si>
  <si>
    <t>hi</t>
  </si>
  <si>
    <t>386,6</t>
  </si>
  <si>
    <t>nop</t>
  </si>
  <si>
    <t>357,7</t>
  </si>
  <si>
    <t>xps100</t>
  </si>
  <si>
    <t>272,72</t>
  </si>
  <si>
    <t>a1</t>
  </si>
  <si>
    <t>11,357</t>
  </si>
  <si>
    <t>b1</t>
  </si>
  <si>
    <t>1,761</t>
  </si>
  <si>
    <t>dtz</t>
  </si>
  <si>
    <t>1,695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</si>
  <si>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</si>
  <si>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</si>
  <si>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</si>
  <si>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</si>
  <si>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</si>
  <si>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</si>
  <si>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</si>
  <si>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</si>
  <si>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</si>
  <si>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</si>
  <si>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</si>
  <si>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</si>
  <si>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</si>
  <si>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</si>
  <si>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</si>
  <si>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</si>
  <si>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</si>
  <si>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</si>
  <si>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</si>
  <si>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</si>
  <si>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784 - Maľby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</si>
  <si>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</si>
  <si>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</si>
  <si>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</si>
  <si>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</si>
  <si>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</si>
  <si>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</si>
  <si>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</si>
  <si>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</si>
  <si>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</si>
  <si>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</si>
  <si>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</si>
  <si>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</si>
  <si>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</si>
  <si>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</si>
  <si>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</si>
  <si>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</si>
  <si>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</si>
  <si>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</si>
  <si>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a</t>
  </si>
  <si>
    <t>K</t>
  </si>
  <si>
    <t>131201101.S</t>
  </si>
  <si>
    <t>Výkop nezapaženej jamy v hornine 3, do 100 m3</t>
  </si>
  <si>
    <t>m3</t>
  </si>
  <si>
    <t>4</t>
  </si>
  <si>
    <t>-611482236</t>
  </si>
  <si>
    <t>VV</t>
  </si>
  <si>
    <t>"sch.doska</t>
  </si>
  <si>
    <t>2,6*2,6*1,68</t>
  </si>
  <si>
    <t>Súčet</t>
  </si>
  <si>
    <t>b</t>
  </si>
  <si>
    <t>132201101.S</t>
  </si>
  <si>
    <t>Výkop ryhy do šírky 600 mm v horn.3 do 100 m3</t>
  </si>
  <si>
    <t>-1715660729</t>
  </si>
  <si>
    <t>2,6*0,6*(4,02-3,42)</t>
  </si>
  <si>
    <t>1,375*2*0,5*(4,02-3,42)</t>
  </si>
  <si>
    <t>c</t>
  </si>
  <si>
    <t>174101001.S</t>
  </si>
  <si>
    <t>Zásyp sypaninou so zhutnením jám, šachiet, rýh, zárezov alebo okolo objektov do 100 m3</t>
  </si>
  <si>
    <t>227603128</t>
  </si>
  <si>
    <t>a1+b1</t>
  </si>
  <si>
    <t>Zakladanie</t>
  </si>
  <si>
    <t>d</t>
  </si>
  <si>
    <t>274271031.S</t>
  </si>
  <si>
    <t>Murivo základových pásov (m3) z betónových debniacich tvárnic s betónovou výplňou C 16/20 hrúbky 250 mm</t>
  </si>
  <si>
    <t>-654680878</t>
  </si>
  <si>
    <t>2*1,0*0,25*(3,42-1,92)</t>
  </si>
  <si>
    <t>2,47*0,25*(3,45-1,92)</t>
  </si>
  <si>
    <t>e</t>
  </si>
  <si>
    <t>274313612.S</t>
  </si>
  <si>
    <t>Betón základových pásov, prostý tr. C 20/25</t>
  </si>
  <si>
    <t>-506499065</t>
  </si>
  <si>
    <t>(2,6+1,375*2)*0,6*(4,02-3,42)</t>
  </si>
  <si>
    <t>f</t>
  </si>
  <si>
    <t>274351215.S</t>
  </si>
  <si>
    <t>Debnenie stien základových pásov, zhotovenie-dielce</t>
  </si>
  <si>
    <t>m2</t>
  </si>
  <si>
    <t>-1343614820</t>
  </si>
  <si>
    <t>2*(2,6+1,875+1,375)*0,18</t>
  </si>
  <si>
    <t>g</t>
  </si>
  <si>
    <t>274351216.S</t>
  </si>
  <si>
    <t>Debnenie stien základových pásov, odstránenie-dielce</t>
  </si>
  <si>
    <t>-339892406</t>
  </si>
  <si>
    <t>h</t>
  </si>
  <si>
    <t>274361825.S</t>
  </si>
  <si>
    <t>Výstuž pre murivo základových pásov z betónových debniacich tvárnic s betónovou výplňou z ocele B500 (10505)</t>
  </si>
  <si>
    <t>t</t>
  </si>
  <si>
    <t>1375825091</t>
  </si>
  <si>
    <t>dtz*0,025</t>
  </si>
  <si>
    <t>Zvislé a kompletné konštrukcie</t>
  </si>
  <si>
    <t>317165111.R</t>
  </si>
  <si>
    <t>Podomietkový žalúziový kastlík z purenitu š.200mm ,(tep.izol 50mm) v.295mm</t>
  </si>
  <si>
    <t>m</t>
  </si>
  <si>
    <t>110721985</t>
  </si>
  <si>
    <t>"f21" 1,2*22</t>
  </si>
  <si>
    <t>"f22" 1,9*1</t>
  </si>
  <si>
    <t>317165112.R</t>
  </si>
  <si>
    <t>Bočné vedenie pre exteriérové žalúzie - sendvičová doska s U profilom, 400x50mm, celoplošne lepená</t>
  </si>
  <si>
    <t>-470600840</t>
  </si>
  <si>
    <t>"f23" 1,5*8</t>
  </si>
  <si>
    <t>"f24" 2,4*36</t>
  </si>
  <si>
    <t>Vodorovné konštrukcie</t>
  </si>
  <si>
    <t>i</t>
  </si>
  <si>
    <t>431121001.S</t>
  </si>
  <si>
    <t>Montáž podestového panela, hmotnosti do 3,0 t</t>
  </si>
  <si>
    <t>ks</t>
  </si>
  <si>
    <t>-75652594</t>
  </si>
  <si>
    <t>j</t>
  </si>
  <si>
    <t>M</t>
  </si>
  <si>
    <t>592620001071</t>
  </si>
  <si>
    <t>Prefabrikovaná základová doska 2470x1950mm, stupne 3x180/300mm, pohľadový betón, stupne s protišmykovou úpravou</t>
  </si>
  <si>
    <t>8</t>
  </si>
  <si>
    <t>2005172955</t>
  </si>
  <si>
    <t>6</t>
  </si>
  <si>
    <t>Úpravy povrchov, podlahy, osadenie</t>
  </si>
  <si>
    <t>610991111.S</t>
  </si>
  <si>
    <t>Zakrývanie výplní vnútorných okenných otvorov, predmetov a konštrukcií</t>
  </si>
  <si>
    <t>1320639045</t>
  </si>
  <si>
    <t>"mont.fasáda zo strany interiéru</t>
  </si>
  <si>
    <t>"128"  6</t>
  </si>
  <si>
    <t>"141"6</t>
  </si>
  <si>
    <t>"139" 3</t>
  </si>
  <si>
    <t>"138"1,5</t>
  </si>
  <si>
    <t>"136" 1,5</t>
  </si>
  <si>
    <t>"135" 3</t>
  </si>
  <si>
    <t>"132" 3</t>
  </si>
  <si>
    <t>"131" 6</t>
  </si>
  <si>
    <t>"129" 6</t>
  </si>
  <si>
    <t>Medzisúčet</t>
  </si>
  <si>
    <t>617472001.R</t>
  </si>
  <si>
    <t>Utesnenie neaktívnych škár a trhlín mrazuvzdorným cementovým tmelom v rozsahu do 10%</t>
  </si>
  <si>
    <t>-78217006</t>
  </si>
  <si>
    <t>"f4.1-f4.3, f5.1-f5.3-príprava podkladu</t>
  </si>
  <si>
    <t>5</t>
  </si>
  <si>
    <t>620991121.S</t>
  </si>
  <si>
    <t>Zakrývanie výplní vonkajších otvorov s rámami a zárubňami, zábradlí, oplechovania, atď. zhotovené z lešenia akýmkoľvek spôsobom</t>
  </si>
  <si>
    <t>-1514819643</t>
  </si>
  <si>
    <t>"kzs fasáda" 419,14</t>
  </si>
  <si>
    <t>"loggie" 31,11</t>
  </si>
  <si>
    <t>"mont.fasáda" 138,03</t>
  </si>
  <si>
    <t>620991125.R</t>
  </si>
  <si>
    <t>Stenová zábrana na ochranu interiéru miestnosti vo vzdialenosti 1 m od fasády</t>
  </si>
  <si>
    <t>1425235765</t>
  </si>
  <si>
    <t>7</t>
  </si>
  <si>
    <t>622255041.S</t>
  </si>
  <si>
    <t>Montáž stien prevetrávanej fasády z fasádnych dosiek, s hliníkovou konštrukcou, uchytenie na nity, bez tepelnej izolácie</t>
  </si>
  <si>
    <t>258096950</t>
  </si>
  <si>
    <t>"KA01-KA24</t>
  </si>
  <si>
    <t>85,87</t>
  </si>
  <si>
    <t>591510000101</t>
  </si>
  <si>
    <t>Fasádna oceľová kazeta (napr.Ruukki Liberta 500 Grande,alebo ekvivalent),vrátane vertikálneho nerektifiikovateľného rastra, štartovacieho profilu,tesniacich a lemovacích prvkov, výrob.-mont.dokumentácie,podrobná špecifikácia kaziet podľa PD arch.v.č. 43,</t>
  </si>
  <si>
    <t>567088140</t>
  </si>
  <si>
    <t>85,87*1,1 'Prepočítané koeficientom množstva</t>
  </si>
  <si>
    <t>9</t>
  </si>
  <si>
    <t>622255110.S</t>
  </si>
  <si>
    <t>Montáž tepelnej izolácie stien prevetrávanej fasády panelmi z minerálnej vlny</t>
  </si>
  <si>
    <t>-937361736</t>
  </si>
  <si>
    <t>"RU1-RU17</t>
  </si>
  <si>
    <t>92,14</t>
  </si>
  <si>
    <t>10</t>
  </si>
  <si>
    <t>553250000701</t>
  </si>
  <si>
    <t>Panel sendvičový s jadrom z minerálnej vlny stenový  s obojstrannou oceľovou vrstvou,  hr. jadra 230 mm, PO EW15, podrobná špecoifikácia podľa PD,arch.v.43</t>
  </si>
  <si>
    <t>767642615</t>
  </si>
  <si>
    <t>92,14*1,15 'Prepočítané koeficientom množstva</t>
  </si>
  <si>
    <t>11</t>
  </si>
  <si>
    <t>622421412.S</t>
  </si>
  <si>
    <t>Oprava vonkajších omietok stien zo suchých zmesí, hladkých, členitosť I, opravovaná plocha nad 30% do 40%</t>
  </si>
  <si>
    <t>-760992835</t>
  </si>
  <si>
    <t>"f4.1"240,57+128,85+233,91+194,81</t>
  </si>
  <si>
    <t>"f4.2" 2,73+8,37+15,13</t>
  </si>
  <si>
    <t>"f4.3" 87,88+55,88+95,01+36,6</t>
  </si>
  <si>
    <t>"f5.1" 3,08</t>
  </si>
  <si>
    <t>"f5.2"0,75</t>
  </si>
  <si>
    <t>"f5.3" 3,8</t>
  </si>
  <si>
    <t>12</t>
  </si>
  <si>
    <t>622451071.R</t>
  </si>
  <si>
    <t>Miestne vyrovnanie nerovností vonkajšej omietky stien fasády hmotou zaisťujúcou súdržnosť podkladu v rozsahu do 40% plochy</t>
  </si>
  <si>
    <t>661123889</t>
  </si>
  <si>
    <t>13</t>
  </si>
  <si>
    <t>622460122.S</t>
  </si>
  <si>
    <t>Príprava vonkajšieho podkladu stien penetráciou hĺbkovou na nasiakavé podklady</t>
  </si>
  <si>
    <t>-843357489</t>
  </si>
  <si>
    <t>"príprava podkladu</t>
  </si>
  <si>
    <t>"f1" 76,8+58,62+79,11+59,91</t>
  </si>
  <si>
    <t>"f2" 19,11+8,42+9,0+9,71</t>
  </si>
  <si>
    <t>"f3.1" 5,12+1,96+6,0+3,6</t>
  </si>
  <si>
    <t>"f3.2"13,06+4,81+12,78+8,91</t>
  </si>
  <si>
    <t>14</t>
  </si>
  <si>
    <t>622460121.S</t>
  </si>
  <si>
    <t>Príprava vonkajšieho podkladu stien penetráciou základnou</t>
  </si>
  <si>
    <t>-1950805007</t>
  </si>
  <si>
    <t>"f1" 100,02+68,04+100,01+72,29</t>
  </si>
  <si>
    <t>15</t>
  </si>
  <si>
    <t>622461053.S</t>
  </si>
  <si>
    <t>Vonkajšia omietka stien pastovitá silikónová roztieraná, hr. 2 mm (vrátane penetrácie podkladu)</t>
  </si>
  <si>
    <t>-1447865227</t>
  </si>
  <si>
    <t>f2+f31+f32</t>
  </si>
  <si>
    <t>16</t>
  </si>
  <si>
    <t>622464272</t>
  </si>
  <si>
    <t>Vonkajšia omietka stien tenkovrstvová BAUMIT, minerálna samočistiaca, Baumit NanoporTop, škrabaná, hr. 2 mm. vrátane podkladného náteru, alebo ekvivalent</t>
  </si>
  <si>
    <t>779754102</t>
  </si>
  <si>
    <t>f41+f42+f51+f52+f43+f53</t>
  </si>
  <si>
    <t>f61a+f61b</t>
  </si>
  <si>
    <t>f62a+f62b+f62c</t>
  </si>
  <si>
    <t>f71+f72+f73</t>
  </si>
  <si>
    <t>17</t>
  </si>
  <si>
    <t>622467821.R</t>
  </si>
  <si>
    <t>Reprofilačná malta jemná, dve vrstvy (hr.jednej vrstvy 2-5mm) odolná voči soliam</t>
  </si>
  <si>
    <t>852969247</t>
  </si>
  <si>
    <t>18</t>
  </si>
  <si>
    <t>622473255.S</t>
  </si>
  <si>
    <t>Hydrofóbny impregnačný náter betónových konštrukcií, siloxanový</t>
  </si>
  <si>
    <t>2134655256</t>
  </si>
  <si>
    <t>19</t>
  </si>
  <si>
    <t>622473257.R</t>
  </si>
  <si>
    <t>Príplatok za vykonanie projektom predpísaných skúšok a prieskumov pre raealizáciu zatepľovacieho systému na fasáde- odtrhové skúšky, výťažná skúšla, určenie vlhkosti podkladu, ornitologický prieskum...</t>
  </si>
  <si>
    <t>-122325204</t>
  </si>
  <si>
    <t>622473257.S</t>
  </si>
  <si>
    <t>Čistiaci prostriedok na fasády, saponát bez fosfátov</t>
  </si>
  <si>
    <t>1447638602</t>
  </si>
  <si>
    <t>21</t>
  </si>
  <si>
    <t>625250332.S</t>
  </si>
  <si>
    <t>Kontaktný zatepľovací systém z grafitového EPS hr. 50 mm, skrutkovacie kotvy</t>
  </si>
  <si>
    <t>1400272940</t>
  </si>
  <si>
    <t>"F5.1</t>
  </si>
  <si>
    <t>"F7.1</t>
  </si>
  <si>
    <t>118,8+3,5+114,8+7,9</t>
  </si>
  <si>
    <t>22</t>
  </si>
  <si>
    <t>625250347.S</t>
  </si>
  <si>
    <t>Kontaktný zatepľovací systém z grafitového EPS hr. 200 mm, skrutkovacie kotvy</t>
  </si>
  <si>
    <t>1610287149</t>
  </si>
  <si>
    <t>"f4.1</t>
  </si>
  <si>
    <t xml:space="preserve"> 240,57+128,85+233,93+194,81</t>
  </si>
  <si>
    <t>23</t>
  </si>
  <si>
    <t>625250543.S</t>
  </si>
  <si>
    <t>Kontaktný zatepľovací systém soklovej alebo vodou namáhanej časti hr. 50 mm, skrutkovacie kotvy (xps)</t>
  </si>
  <si>
    <t>269047106</t>
  </si>
  <si>
    <t>"F5.2</t>
  </si>
  <si>
    <t>"F7.2</t>
  </si>
  <si>
    <t>4,2+3,5+3,1+3,5</t>
  </si>
  <si>
    <t>24</t>
  </si>
  <si>
    <t>625250548.S</t>
  </si>
  <si>
    <t>Kontaktný zatepľovací systém soklovej alebo vodou namáhanej časti hr. 100 mm, (XPS)</t>
  </si>
  <si>
    <t>1943007548</t>
  </si>
  <si>
    <t>"F2</t>
  </si>
  <si>
    <t>19,11+8,42+9,0+9,71</t>
  </si>
  <si>
    <t>25</t>
  </si>
  <si>
    <t>625250558.S</t>
  </si>
  <si>
    <t>Kontaktný zatepľovací systém soklovej alebo vodou namáhanej časti hr. 200 mm, (XPS)</t>
  </si>
  <si>
    <t>104631477</t>
  </si>
  <si>
    <t>"F3.1</t>
  </si>
  <si>
    <t>5,12+1,96+6,0+3,6</t>
  </si>
  <si>
    <t>"f4.2</t>
  </si>
  <si>
    <t>2,73+8,37+15,13</t>
  </si>
  <si>
    <t>26</t>
  </si>
  <si>
    <t>625250703.S</t>
  </si>
  <si>
    <t>Kontaktný zatepľovací systém z minerálnej vlny hr. 50 mm, skrutkovacie kotvy</t>
  </si>
  <si>
    <t>361015550</t>
  </si>
  <si>
    <t>"F5.3</t>
  </si>
  <si>
    <t>"F6.1b</t>
  </si>
  <si>
    <t>"F6.2c</t>
  </si>
  <si>
    <t>"F7.3</t>
  </si>
  <si>
    <t>8,4+12,9+15,8+5,3</t>
  </si>
  <si>
    <t>27</t>
  </si>
  <si>
    <t>625250706.S</t>
  </si>
  <si>
    <t>Kontaktný zatepľovací systém z minerálnej vlny hr. 80 mm, skrutkovacie kotvy</t>
  </si>
  <si>
    <t>866763152</t>
  </si>
  <si>
    <t>"F6.2.b</t>
  </si>
  <si>
    <t>28</t>
  </si>
  <si>
    <t>625250710.S</t>
  </si>
  <si>
    <t>Kontaktný zatepľovací systém z minerálnej vlny hr. 150 mm, skrutkovacie kotvy</t>
  </si>
  <si>
    <t>561102986</t>
  </si>
  <si>
    <t>"F6.1a</t>
  </si>
  <si>
    <t>2*19,8</t>
  </si>
  <si>
    <t>"f6.2a</t>
  </si>
  <si>
    <t>15,5+36,36+51,51</t>
  </si>
  <si>
    <t>29</t>
  </si>
  <si>
    <t>625250713.S</t>
  </si>
  <si>
    <t>Kontaktný zatepľovací systém z minerálnej vlny hr. 200 mm, skrutkovacie kotvy</t>
  </si>
  <si>
    <t>-1939438588</t>
  </si>
  <si>
    <t>"F3.2</t>
  </si>
  <si>
    <t>13,06+4,81+12,78+8,91</t>
  </si>
  <si>
    <t>"F4.3</t>
  </si>
  <si>
    <t>87,89+55,88+95,01+36,6</t>
  </si>
  <si>
    <t>30</t>
  </si>
  <si>
    <t>625255116.S</t>
  </si>
  <si>
    <t>Butylkaučuková izolačná páska samolepiaca</t>
  </si>
  <si>
    <t>-1821172613</t>
  </si>
  <si>
    <t>"f64" 301,8+62,5+286,2+40,8</t>
  </si>
  <si>
    <t>31</t>
  </si>
  <si>
    <t>625255117.R</t>
  </si>
  <si>
    <t>Celoplošne lepiaca vodeodolná paropriepustná páska š=200mm</t>
  </si>
  <si>
    <t>1024348289</t>
  </si>
  <si>
    <t>"f63" 78,1+24,4+63,5+13,8</t>
  </si>
  <si>
    <t>Ostatné konštrukcie a práce-búranie</t>
  </si>
  <si>
    <t>32</t>
  </si>
  <si>
    <t>941942001.S</t>
  </si>
  <si>
    <t>Montáž lešenia rámového systémového s podlahami šírky do 0,75 m, výšky do 10 m</t>
  </si>
  <si>
    <t>249562037</t>
  </si>
  <si>
    <t>"otvory" fasada*0,1</t>
  </si>
  <si>
    <t>33</t>
  </si>
  <si>
    <t>941942801.S</t>
  </si>
  <si>
    <t>Demontáž lešenia rámového systémového s podlahami šírky do 0,75 m, výšky do 10 m</t>
  </si>
  <si>
    <t>1371520359</t>
  </si>
  <si>
    <t>34</t>
  </si>
  <si>
    <t>941942901.S</t>
  </si>
  <si>
    <t>Príplatok za prvý a každý ďalší i začatý týždeň použitia lešenia rámového systémového šírky do 0,75 m, výšky do 10 m</t>
  </si>
  <si>
    <t>-1855153175</t>
  </si>
  <si>
    <t>a9*4</t>
  </si>
  <si>
    <t>35</t>
  </si>
  <si>
    <t>952903011.S</t>
  </si>
  <si>
    <t>Čistenie fasád tlakovou vodou od prachu, usadenín a pavučín z úrovne terénu</t>
  </si>
  <si>
    <t>-1363753376</t>
  </si>
  <si>
    <t>f4f5pp*0,2</t>
  </si>
  <si>
    <t>36</t>
  </si>
  <si>
    <t>953941211.S</t>
  </si>
  <si>
    <t>Osadenie konzoly alebo kotvy bez dodania</t>
  </si>
  <si>
    <t>716056405</t>
  </si>
  <si>
    <t>"pp09" 294</t>
  </si>
  <si>
    <t>"pp10"  63</t>
  </si>
  <si>
    <t>37</t>
  </si>
  <si>
    <t>953941414.S</t>
  </si>
  <si>
    <t xml:space="preserve">Osadenie konzoly </t>
  </si>
  <si>
    <t>1219246709</t>
  </si>
  <si>
    <t>"f83" 4</t>
  </si>
  <si>
    <t>"f84" 2</t>
  </si>
  <si>
    <t>38</t>
  </si>
  <si>
    <t>553000000001</t>
  </si>
  <si>
    <t>Konzola pre vonkajšiu klimatizačnú jednotku vrátane 4xkotvy bez tepených mostov, pol. F83</t>
  </si>
  <si>
    <t>848859924</t>
  </si>
  <si>
    <t>0+2+2+0</t>
  </si>
  <si>
    <t>39</t>
  </si>
  <si>
    <t>553000000002</t>
  </si>
  <si>
    <t>Fasádny držiak vlajky, pol. F84</t>
  </si>
  <si>
    <t>1054749842</t>
  </si>
  <si>
    <t>40</t>
  </si>
  <si>
    <t>95394203.R</t>
  </si>
  <si>
    <t>Montážny valec pre upevnenie dažď.zvodov pre zatepľovací systém, d=125/105mm, nosnosť 20kg,  pol.F86</t>
  </si>
  <si>
    <t>-1922165092</t>
  </si>
  <si>
    <t>7+14+14+10</t>
  </si>
  <si>
    <t>41</t>
  </si>
  <si>
    <t>95394205.R</t>
  </si>
  <si>
    <t>Univerzálna montážna doska do zateplenia , napr. UMP-ALU-R, alebo ekvivalent,pol.F85</t>
  </si>
  <si>
    <t>1641495995</t>
  </si>
  <si>
    <t>0+3+0+0</t>
  </si>
  <si>
    <t>42</t>
  </si>
  <si>
    <t>95394206.R</t>
  </si>
  <si>
    <t>Montážna doska do zateplenia ,pre vonkajšie osvetlenie, kamery...pol.F81</t>
  </si>
  <si>
    <t>-1013427503</t>
  </si>
  <si>
    <t>4+5+4+4</t>
  </si>
  <si>
    <t>43</t>
  </si>
  <si>
    <t>95394207.R</t>
  </si>
  <si>
    <t>Univerzálna montážna doska do zateplenia , napr. UMP-ALU-TQ, alebo ekvivalent,pol.F87,F88</t>
  </si>
  <si>
    <t>-931814036</t>
  </si>
  <si>
    <t>68+6+0+8</t>
  </si>
  <si>
    <t>k</t>
  </si>
  <si>
    <t>95394208.R</t>
  </si>
  <si>
    <t>Univerzálna montážna doska do zateplenia , napr. UMP-ALU-TR, alebo ekvivalent,pol.F88</t>
  </si>
  <si>
    <t>34+3+0+8</t>
  </si>
  <si>
    <t>44</t>
  </si>
  <si>
    <t>953945319.R</t>
  </si>
  <si>
    <t>Založenie KZS bez zakladacej lišty na montážnu latu</t>
  </si>
  <si>
    <t>-1419713200</t>
  </si>
  <si>
    <t>"f51" 60,3+24,0+52,5+34,1</t>
  </si>
  <si>
    <t>45</t>
  </si>
  <si>
    <t>953945351.S</t>
  </si>
  <si>
    <t>Hliníkový rohový ochranný profil s integrovanou mriežkou</t>
  </si>
  <si>
    <t>-949754862</t>
  </si>
  <si>
    <t>"f53" 15,0+35,6+43,8+46,0</t>
  </si>
  <si>
    <t>"f54" 100,3+45,1+112,2+56,9</t>
  </si>
  <si>
    <t>46</t>
  </si>
  <si>
    <t>953995407.S</t>
  </si>
  <si>
    <t>Okenný a dverový začisťovací a dilatačný profil</t>
  </si>
  <si>
    <t>1531272349</t>
  </si>
  <si>
    <t>"f60" 301,8+62,5+286,2+40,8</t>
  </si>
  <si>
    <t>47</t>
  </si>
  <si>
    <t>953995412.R</t>
  </si>
  <si>
    <t>Rohová lišta s priznanou okapničkou</t>
  </si>
  <si>
    <t>1787594750</t>
  </si>
  <si>
    <t>"f52" 106,0+48,4+84,4+51,9</t>
  </si>
  <si>
    <t>"f58" 29,0+5,7+33,3+2,4</t>
  </si>
  <si>
    <t>48</t>
  </si>
  <si>
    <t>953995416.S</t>
  </si>
  <si>
    <t>Parapetný profil s integrovanou sieťovinou</t>
  </si>
  <si>
    <t>-657105078</t>
  </si>
  <si>
    <t>"f59" 77,0+22,0+51,8+12,1</t>
  </si>
  <si>
    <t>"f61" 73,7+20,9+48,4+11,0</t>
  </si>
  <si>
    <t>49</t>
  </si>
  <si>
    <t>953995422.S</t>
  </si>
  <si>
    <t>Rohový profil s integrovanou sieťovinou - flexibilný</t>
  </si>
  <si>
    <t>-1497975278</t>
  </si>
  <si>
    <t>"f57" 223,6+31,5+206,1+27,1</t>
  </si>
  <si>
    <t>50</t>
  </si>
  <si>
    <t>953995431.S</t>
  </si>
  <si>
    <t>Ukončovací profil v rovine (styk dvoch konštrukčných systémov)</t>
  </si>
  <si>
    <t>1189569486</t>
  </si>
  <si>
    <t>"f56" 17,1+8,3</t>
  </si>
  <si>
    <t>51</t>
  </si>
  <si>
    <t>953995432.S</t>
  </si>
  <si>
    <t>Ukončovací profil pri oplechovaní</t>
  </si>
  <si>
    <t>-68553821</t>
  </si>
  <si>
    <t>"f55" 51,5+45,4+60,8+36,1</t>
  </si>
  <si>
    <t>52</t>
  </si>
  <si>
    <t>953998639.S</t>
  </si>
  <si>
    <t>Armovací roh so sklovláknitej tkaniny</t>
  </si>
  <si>
    <t>-1600014707</t>
  </si>
  <si>
    <t>"f62" 200+51+178+29</t>
  </si>
  <si>
    <t>53</t>
  </si>
  <si>
    <t>978036141.R</t>
  </si>
  <si>
    <t>Mechanické odstránenie nesúdržných častí omietok poklepm, vonkajších brizolitových v rozsahu do 30 %,  -0,016000t</t>
  </si>
  <si>
    <t>1241834707</t>
  </si>
  <si>
    <t>54</t>
  </si>
  <si>
    <t>979011111.S</t>
  </si>
  <si>
    <t>Zvislá doprava sutiny a vybúraných hmôt za prvé podlažie nad alebo pod základným podlažím</t>
  </si>
  <si>
    <t>937755187</t>
  </si>
  <si>
    <t>55</t>
  </si>
  <si>
    <t>979081111.S</t>
  </si>
  <si>
    <t>Odvoz sutiny a vybúraných hmôt na skládku do 1 km</t>
  </si>
  <si>
    <t>-1386526430</t>
  </si>
  <si>
    <t>56</t>
  </si>
  <si>
    <t>979081121.S</t>
  </si>
  <si>
    <t>Odvoz sutiny a vybúraných hmôt na skládku za každý ďalší 1 km (24x)</t>
  </si>
  <si>
    <t>681901454</t>
  </si>
  <si>
    <t>17,718*24 'Prepočítané koeficientom množstva</t>
  </si>
  <si>
    <t>57</t>
  </si>
  <si>
    <t>979082121.S</t>
  </si>
  <si>
    <t>Vnútrostavenisková doprava sutiny a vybúraných hmôt za každých ďalších 5 m (4x)</t>
  </si>
  <si>
    <t>1103094097</t>
  </si>
  <si>
    <t>17,718*4 'Prepočítané koeficientom množstva</t>
  </si>
  <si>
    <t>58</t>
  </si>
  <si>
    <t>979089012.S</t>
  </si>
  <si>
    <t>Poplatok za skladovanie - betón, tehly, dlaždice (17 01) ostatné</t>
  </si>
  <si>
    <t>-1382521518</t>
  </si>
  <si>
    <t>99</t>
  </si>
  <si>
    <t>Presun hmôt HSV</t>
  </si>
  <si>
    <t>59</t>
  </si>
  <si>
    <t>999281111.S</t>
  </si>
  <si>
    <t>Presun hmôt pre opravy a údržbu objektov vrátane vonkajších plášťov výšky do 25 m</t>
  </si>
  <si>
    <t>1393135578</t>
  </si>
  <si>
    <t>PSV</t>
  </si>
  <si>
    <t>Práce a dodávky PSV</t>
  </si>
  <si>
    <t>711</t>
  </si>
  <si>
    <t>Izolácie proti vode a vlhkosti</t>
  </si>
  <si>
    <t>60</t>
  </si>
  <si>
    <t>711111001.S</t>
  </si>
  <si>
    <t>Zhotovenie izolácie proti zemnej vlhkosti vodorovná náterom penetračným za studena</t>
  </si>
  <si>
    <t>-393992132</t>
  </si>
  <si>
    <t>"montovaná fasáda</t>
  </si>
  <si>
    <t>18,0</t>
  </si>
  <si>
    <t>61</t>
  </si>
  <si>
    <t>246170000900</t>
  </si>
  <si>
    <t>Lak asfaltový ALP-PENETRAL SN v sudoch</t>
  </si>
  <si>
    <t>1332271183</t>
  </si>
  <si>
    <t>18*0,0003 'Prepočítané koeficientom množstva</t>
  </si>
  <si>
    <t>62</t>
  </si>
  <si>
    <t>711141559.S</t>
  </si>
  <si>
    <t>Zhotovenie  izolácie proti zemnej vlhkosti a tlakovej vode vodorovná NAIP pritavením</t>
  </si>
  <si>
    <t>864371863</t>
  </si>
  <si>
    <t>63</t>
  </si>
  <si>
    <t>628310001000.S</t>
  </si>
  <si>
    <t>Pás asfaltový s posypom hr. 3,5 mm vystužený sklenenou rohožou</t>
  </si>
  <si>
    <t>-1657525636</t>
  </si>
  <si>
    <t>18*1,15 'Prepočítané koeficientom množstva</t>
  </si>
  <si>
    <t>64</t>
  </si>
  <si>
    <t>711142101.S</t>
  </si>
  <si>
    <t>Izolácia proti zemnej vlhkosti s protiradonovou odolnosťou nopovou HDPE fóliou hrúbky 0,5 mm, výška nopu 8 mm šírka 2 m zvislá</t>
  </si>
  <si>
    <t>-433748278</t>
  </si>
  <si>
    <t>"F1 pod ut</t>
  </si>
  <si>
    <t>106,11+70,50+105,35+75,74</t>
  </si>
  <si>
    <t>65</t>
  </si>
  <si>
    <t>283410017100.S</t>
  </si>
  <si>
    <t>Krycia lišta na kotvenie nopovej fólie, dĺ. 2 m</t>
  </si>
  <si>
    <t>825029167</t>
  </si>
  <si>
    <t>"f1 pod UT</t>
  </si>
  <si>
    <t>(60,6+23,76+52,47+33,66)/2</t>
  </si>
  <si>
    <t>85,245*1,05 'Prepočítané koeficientom množstva</t>
  </si>
  <si>
    <t>66</t>
  </si>
  <si>
    <t>711210210.R</t>
  </si>
  <si>
    <t>Zhotovenie trojnásobnej izol. stierky na ploche zvislej</t>
  </si>
  <si>
    <t>1760996825</t>
  </si>
  <si>
    <t>"HI systém</t>
  </si>
  <si>
    <t>67</t>
  </si>
  <si>
    <t>245650000400.S</t>
  </si>
  <si>
    <t>Stierka hydroizolačná na báze cementu, 1-zložková, pružná</t>
  </si>
  <si>
    <t>kg</t>
  </si>
  <si>
    <t>850649824</t>
  </si>
  <si>
    <t>386,6*4,2 'Prepočítané koeficientom množstva</t>
  </si>
  <si>
    <t>68</t>
  </si>
  <si>
    <t>247710007700.S</t>
  </si>
  <si>
    <t>Pás tesniaci š. 120 mm, na utesnenie rohových a spojovacích škár pri aplikácii hydroizolácií</t>
  </si>
  <si>
    <t>-1701485246</t>
  </si>
  <si>
    <t>"f1" 59,84+23,51+52,25+33,4</t>
  </si>
  <si>
    <t>69</t>
  </si>
  <si>
    <t>711491272.S</t>
  </si>
  <si>
    <t>Zhotovenie ochrannej vrstvy izolácie z textílie na ploche zvislej, pre izolácie proti zemnej vlhkosti, podpovrchovej a tlakovej vode</t>
  </si>
  <si>
    <t>684975348</t>
  </si>
  <si>
    <t>70</t>
  </si>
  <si>
    <t>693110004500.S</t>
  </si>
  <si>
    <t>Geotextília polypropylénová netkaná 300 g/m2</t>
  </si>
  <si>
    <t>-290763512</t>
  </si>
  <si>
    <t>357,7*1,2 'Prepočítané koeficientom množstva</t>
  </si>
  <si>
    <t>71</t>
  </si>
  <si>
    <t>711713116.S</t>
  </si>
  <si>
    <t>Zhotovenie detailov náterivami a tmelmi za studena škár tmelom asfaltovým šxv 20 x 30 mm</t>
  </si>
  <si>
    <t>-1742227632</t>
  </si>
  <si>
    <t>72</t>
  </si>
  <si>
    <t>111630002000.S</t>
  </si>
  <si>
    <t>Tmel asfaltový - bitúmenový tesniaci a škárovací</t>
  </si>
  <si>
    <t>571384762</t>
  </si>
  <si>
    <t>169*0,00078 'Prepočítané koeficientom množstva</t>
  </si>
  <si>
    <t>73</t>
  </si>
  <si>
    <t>998711202.S</t>
  </si>
  <si>
    <t>Presun hmôt pre izoláciu proti vode v objektoch výšky nad 6 do 12 m</t>
  </si>
  <si>
    <t>%</t>
  </si>
  <si>
    <t>-1887740268</t>
  </si>
  <si>
    <t>712</t>
  </si>
  <si>
    <t>Izolácie striech, povlakové krytiny</t>
  </si>
  <si>
    <t>74</t>
  </si>
  <si>
    <t>712370360.S</t>
  </si>
  <si>
    <t>Zhotovenie povlakovej krytiny striech plochých do 10° fóliou EPDM celoplošne lepenou</t>
  </si>
  <si>
    <t>-1759861979</t>
  </si>
  <si>
    <t>"pp05" 106,08*0,2</t>
  </si>
  <si>
    <t>"pp06 " 24,4*0,2</t>
  </si>
  <si>
    <t>"pp07"  35,0*0,4</t>
  </si>
  <si>
    <t>"pp08" 43,0*0,2</t>
  </si>
  <si>
    <t>"pp11" 117*0,2</t>
  </si>
  <si>
    <t>75</t>
  </si>
  <si>
    <t>628510000201</t>
  </si>
  <si>
    <t>EPDM vonkajšia fólia ME 220, 250x0,75mm, 25 m</t>
  </si>
  <si>
    <t>1670524958</t>
  </si>
  <si>
    <t>"pp05" 106,08</t>
  </si>
  <si>
    <t>"pp06 " 24,4</t>
  </si>
  <si>
    <t>"pp07"  35,0*2</t>
  </si>
  <si>
    <t>"pp08" 43,0</t>
  </si>
  <si>
    <t>"pp11" 117</t>
  </si>
  <si>
    <t>360,48*1,15 'Prepočítané koeficientom množstva</t>
  </si>
  <si>
    <t>76</t>
  </si>
  <si>
    <t>998712202.S</t>
  </si>
  <si>
    <t>Presun hmôt pre izoláciu povlakovej krytiny v objektoch výšky nad 6 do 12 m</t>
  </si>
  <si>
    <t>949557540</t>
  </si>
  <si>
    <t>713</t>
  </si>
  <si>
    <t>Izolácie tepelné</t>
  </si>
  <si>
    <t>77</t>
  </si>
  <si>
    <t>713144080.S</t>
  </si>
  <si>
    <t>Montáž tepelnej izolácie ostenia z XPS do lepidla</t>
  </si>
  <si>
    <t>2131635151</t>
  </si>
  <si>
    <t>"pp01"  96,0*0,09</t>
  </si>
  <si>
    <t>"pp02"  117,0*0,15</t>
  </si>
  <si>
    <t>"pp03" 21,0*0,09</t>
  </si>
  <si>
    <t>"pp03" 35,5*0,17</t>
  </si>
  <si>
    <t>78</t>
  </si>
  <si>
    <t>283750001601</t>
  </si>
  <si>
    <t>Vysokopevnostná konštrukčná, vodeodolná izločná doska (napr.Phonoterm), alebo ekvivalent, hr.15mm</t>
  </si>
  <si>
    <t>-148141860</t>
  </si>
  <si>
    <t>28,08*1,02 'Prepočítané koeficientom množstva</t>
  </si>
  <si>
    <t>79</t>
  </si>
  <si>
    <t>283750001602</t>
  </si>
  <si>
    <t>Vysokopevnostná konštrukčná, vodeodolná izločná doska (napr.Phonoterm, alebo ekvivalent), hr.20mm</t>
  </si>
  <si>
    <t>641977254</t>
  </si>
  <si>
    <t>"pp04" 35,5*0,17</t>
  </si>
  <si>
    <t>6,035*1,02 'Prepočítané koeficientom množstva</t>
  </si>
  <si>
    <t>80</t>
  </si>
  <si>
    <t>713132211.S</t>
  </si>
  <si>
    <t>Montáž tepelnej izolácie podzemných stien a základov xps celoplošným prilepením</t>
  </si>
  <si>
    <t>-1482797942</t>
  </si>
  <si>
    <t>"F1-pod UT</t>
  </si>
  <si>
    <t>76,08+58,62+79,11+58,91</t>
  </si>
  <si>
    <t>81</t>
  </si>
  <si>
    <t>283750001000.S</t>
  </si>
  <si>
    <t>Doska XPS hr. 100 mm, zateplenie soklov, suterénov, podláh</t>
  </si>
  <si>
    <t>-329680438</t>
  </si>
  <si>
    <t>272,72*1,02 'Prepočítané koeficientom množstva</t>
  </si>
  <si>
    <t>82</t>
  </si>
  <si>
    <t>998713202.S</t>
  </si>
  <si>
    <t>Presun hmôt pre izolácie tepelné v objektoch výšky nad 6 m do 12 m</t>
  </si>
  <si>
    <t>-2043722407</t>
  </si>
  <si>
    <t>764</t>
  </si>
  <si>
    <t>Konštrukcie klampiarske</t>
  </si>
  <si>
    <t>83</t>
  </si>
  <si>
    <t>764359471.S</t>
  </si>
  <si>
    <t>Príplatok k cene za privarenie príponky z PZf plechu na oceľovú konštrukciu</t>
  </si>
  <si>
    <t>1869603789</t>
  </si>
  <si>
    <t>"kl05,06" 120+84</t>
  </si>
  <si>
    <t>84</t>
  </si>
  <si>
    <t>553440009301</t>
  </si>
  <si>
    <t>Príponka z pásovej ocele pozinkovaná 30/3/340mm, pol.kl05</t>
  </si>
  <si>
    <t>-1310882719</t>
  </si>
  <si>
    <t>85</t>
  </si>
  <si>
    <t>553440009302</t>
  </si>
  <si>
    <t>Príponka z pásovej ocele pozinkovaná 30/3/150mm, pol.kl06</t>
  </si>
  <si>
    <t>1227372380</t>
  </si>
  <si>
    <t>86</t>
  </si>
  <si>
    <t>764711115.S</t>
  </si>
  <si>
    <t>Oplechovanie parapetov zo zvitkov pozink farebný, r.š. 285 mm, pol.kl03</t>
  </si>
  <si>
    <t>-1475757818</t>
  </si>
  <si>
    <t>87</t>
  </si>
  <si>
    <t>764721115.S</t>
  </si>
  <si>
    <t>Oplechovanie ríms zo zvitkov pozink farebný, r.š. 340 mm, pol.kl02</t>
  </si>
  <si>
    <t>362042154</t>
  </si>
  <si>
    <t>35,33</t>
  </si>
  <si>
    <t>88</t>
  </si>
  <si>
    <t>764721117.S</t>
  </si>
  <si>
    <t>Oplechovanie ríms zo zvitkov pozink farebný, r.š. 475 mm, pol.kl01</t>
  </si>
  <si>
    <t>1009427131</t>
  </si>
  <si>
    <t>89</t>
  </si>
  <si>
    <t>764721119.S</t>
  </si>
  <si>
    <t>Oplechovanie ríms zo zvitkov pozink farebný, r.š. 675 mm, pol. kl04</t>
  </si>
  <si>
    <t>-2024371521</t>
  </si>
  <si>
    <t>90</t>
  </si>
  <si>
    <t>998764202.S</t>
  </si>
  <si>
    <t>Presun hmôt pre konštrukcie klampiarske v objektoch výšky nad 6 do 12 m</t>
  </si>
  <si>
    <t>622159359</t>
  </si>
  <si>
    <t>766</t>
  </si>
  <si>
    <t>Konštrukcie stolárske</t>
  </si>
  <si>
    <t>91</t>
  </si>
  <si>
    <t>766621355.S</t>
  </si>
  <si>
    <t>Montáž systému konzol a uholníkov pre predsadenú montáž okien na prerušenie tepelného mostu</t>
  </si>
  <si>
    <t>-1786988675</t>
  </si>
  <si>
    <t>"montovaný OP</t>
  </si>
  <si>
    <t>2*(0,975+2,1)*8</t>
  </si>
  <si>
    <t>92</t>
  </si>
  <si>
    <t>311990005800</t>
  </si>
  <si>
    <t>Nosná konzola na JB-DK 100/10-HVP30 - montážny profil k systému predsadenej montáže okien, alebo ekvivalent</t>
  </si>
  <si>
    <t>-2025381064</t>
  </si>
  <si>
    <t>294*1,02 'Prepočítané koeficientom množstva</t>
  </si>
  <si>
    <t>93</t>
  </si>
  <si>
    <t>311990005400</t>
  </si>
  <si>
    <t>Konzola na JB-D100/10-40-AM8-T - montážny profil k systému predsadenej montáže okien, alebo ekvivalent</t>
  </si>
  <si>
    <t>405767633</t>
  </si>
  <si>
    <t>"pp10" 63,0</t>
  </si>
  <si>
    <t>63*1,02 'Prepočítané koeficientom množstva</t>
  </si>
  <si>
    <t>94</t>
  </si>
  <si>
    <t>998766202.S</t>
  </si>
  <si>
    <t>Presun hmot pre konštrukcie stolárske v objektoch výšky nad 6 do 12 m</t>
  </si>
  <si>
    <t>399923435</t>
  </si>
  <si>
    <t>767</t>
  </si>
  <si>
    <t>Konštrukcie doplnkové kovové</t>
  </si>
  <si>
    <t>95</t>
  </si>
  <si>
    <t>767137114.S</t>
  </si>
  <si>
    <t>Montáž roštu zváraného z tenkosten. profilov, rozpätie do 600 mm</t>
  </si>
  <si>
    <t>1063459132</t>
  </si>
  <si>
    <t>"Nosná konštrukcia pre obvodový montovaný plášť</t>
  </si>
  <si>
    <t>"arch.v.č.43. pol.1a-3a</t>
  </si>
  <si>
    <t>96</t>
  </si>
  <si>
    <t>194160000100.1</t>
  </si>
  <si>
    <t>Hliníkový profil U 80/160/80/10</t>
  </si>
  <si>
    <t>2122947370</t>
  </si>
  <si>
    <t>97</t>
  </si>
  <si>
    <t>194160000100.2</t>
  </si>
  <si>
    <t>Hliníkový profil L 80/120/8</t>
  </si>
  <si>
    <t>-1734093523</t>
  </si>
  <si>
    <t>754,53</t>
  </si>
  <si>
    <t>98</t>
  </si>
  <si>
    <t>194160000100.3</t>
  </si>
  <si>
    <t>Pozinkovaný plech U 210/40/2mm</t>
  </si>
  <si>
    <t>-1718607052</t>
  </si>
  <si>
    <t>160,93</t>
  </si>
  <si>
    <t>194160000100.4</t>
  </si>
  <si>
    <t>Spojovací materiál</t>
  </si>
  <si>
    <t>-1495537538</t>
  </si>
  <si>
    <t>91,83</t>
  </si>
  <si>
    <t>100</t>
  </si>
  <si>
    <t>998767202.S</t>
  </si>
  <si>
    <t>Presun hmôt pre kovové stavebné doplnkové konštrukcie v objektoch výšky nad 6 do 12 m</t>
  </si>
  <si>
    <t>-1564676428</t>
  </si>
  <si>
    <t>784</t>
  </si>
  <si>
    <t>Maľby</t>
  </si>
  <si>
    <t>101</t>
  </si>
  <si>
    <t>784418011.S</t>
  </si>
  <si>
    <t>Zakrývanie otvorov, podláh a zariadení fóliou v miestnostiach alebo na schodisku</t>
  </si>
  <si>
    <t>646149777</t>
  </si>
  <si>
    <t>Zakrytie výplní otvorov a  podláh pre omietky a maľby – realizácia montovanej fasády</t>
  </si>
  <si>
    <t>"dvere, okná" 61,53</t>
  </si>
  <si>
    <t>"podlahy" 215,97</t>
  </si>
  <si>
    <t>Práce a dodávky M</t>
  </si>
  <si>
    <t>21-M</t>
  </si>
  <si>
    <t>Elektromontáže</t>
  </si>
  <si>
    <t>102</t>
  </si>
  <si>
    <t>210010374.S</t>
  </si>
  <si>
    <t>Doska montážna do zateplenia 50-300 mm, typ MDZ KB</t>
  </si>
  <si>
    <t>-675176906</t>
  </si>
  <si>
    <t>"f82" 2+2</t>
  </si>
  <si>
    <t>103</t>
  </si>
  <si>
    <t>345410007400.S</t>
  </si>
  <si>
    <t>Krabica do zateplenia z PP, MDZ KB</t>
  </si>
  <si>
    <t>128</t>
  </si>
  <si>
    <t>-521313824</t>
  </si>
  <si>
    <t>at1</t>
  </si>
  <si>
    <t>162,948</t>
  </si>
  <si>
    <t>at2</t>
  </si>
  <si>
    <t>97,769</t>
  </si>
  <si>
    <t>bt1</t>
  </si>
  <si>
    <t>4,2</t>
  </si>
  <si>
    <t>bt2</t>
  </si>
  <si>
    <t>2,52</t>
  </si>
  <si>
    <t>parozab</t>
  </si>
  <si>
    <t>1194,4</t>
  </si>
  <si>
    <t>separ</t>
  </si>
  <si>
    <t>879,356</t>
  </si>
  <si>
    <t>sv</t>
  </si>
  <si>
    <t>315,044</t>
  </si>
  <si>
    <t>w01a</t>
  </si>
  <si>
    <t>213,202</t>
  </si>
  <si>
    <t>w01b</t>
  </si>
  <si>
    <t>54,904</t>
  </si>
  <si>
    <t>w02</t>
  </si>
  <si>
    <t>611,25</t>
  </si>
  <si>
    <t>w22</t>
  </si>
  <si>
    <t>2,64</t>
  </si>
  <si>
    <t>E1.1.b) 01.1 - architektúra a stavebná časť -zateplenie strešného plášťa</t>
  </si>
  <si>
    <t>w231</t>
  </si>
  <si>
    <t>2,993</t>
  </si>
  <si>
    <t>w232</t>
  </si>
  <si>
    <t>1,5</t>
  </si>
  <si>
    <t xml:space="preserve">    712 - Izolácie striech</t>
  </si>
  <si>
    <t xml:space="preserve">    721 - Zdravotech. vnútorná kanalizácia</t>
  </si>
  <si>
    <t>632001051.S</t>
  </si>
  <si>
    <t>Zhotovenie jednonásobného penetračného náteru pre potery a stierky</t>
  </si>
  <si>
    <t>-2007496576</t>
  </si>
  <si>
    <t>w01a+w01b+w02</t>
  </si>
  <si>
    <t>585520003201</t>
  </si>
  <si>
    <t>Jednozložková malta s cementovým spojivom a obsahom umelých hmôt s technológiou Silicafume napr.Sikamonotop-910, alebo ekvivalent</t>
  </si>
  <si>
    <t>2057681882</t>
  </si>
  <si>
    <t>1464446261</t>
  </si>
  <si>
    <t>585520003301</t>
  </si>
  <si>
    <t>Penetračný náter na bázi elastomerového bitumenu,speciální lepící emulze a rychleschnoucích rozpouštědel.(bez toluenu)</t>
  </si>
  <si>
    <t>l</t>
  </si>
  <si>
    <t>1910619030</t>
  </si>
  <si>
    <t>632451662.R</t>
  </si>
  <si>
    <t>Vyrovnávacia vrstva opravnou maltou na betón hr. 60 mm na báze cementu, zušľachtená modifikujúcimi prísadami a umelými vláknami</t>
  </si>
  <si>
    <t>-1274251908</t>
  </si>
  <si>
    <t>1293443709</t>
  </si>
  <si>
    <t>Izolácie striech</t>
  </si>
  <si>
    <t>712331105.S</t>
  </si>
  <si>
    <t>Zhotovenie povlak. krytiny striech plochých do 10° samolepiacim asfaltovým pásom</t>
  </si>
  <si>
    <t>-1278364537</t>
  </si>
  <si>
    <t>w01a+w01b+w02+sv</t>
  </si>
  <si>
    <t>628420000400.S</t>
  </si>
  <si>
    <t>Modifikovaný asfaltový pás samolepiaci pre hydroizoláciu striech, hr. 3,0 mm, PE</t>
  </si>
  <si>
    <t>-244267716</t>
  </si>
  <si>
    <t>1194,4*1,15 'Prepočítané koeficientom množstva</t>
  </si>
  <si>
    <t>712370070.R</t>
  </si>
  <si>
    <t>Doplnkové príslušenstvo k montáži strešnej krytiny z PVC-P fólie- úchytné prvky pre kúty a rohy podľa technologických predpisov dodávateľa</t>
  </si>
  <si>
    <t>428365225</t>
  </si>
  <si>
    <t>712370070.S</t>
  </si>
  <si>
    <t>Zhotovenie povlakovej krytiny striech plochých do 10° PVC-P fóliou upevnenou prikotvením so zvarením spoju</t>
  </si>
  <si>
    <t>-696115310</t>
  </si>
  <si>
    <t>"w01a</t>
  </si>
  <si>
    <t>269,33</t>
  </si>
  <si>
    <t>-3,2*3,365</t>
  </si>
  <si>
    <t>-10,8*4,2</t>
  </si>
  <si>
    <t>"w01b</t>
  </si>
  <si>
    <t>3,2*3,365</t>
  </si>
  <si>
    <t>10,8*4,2</t>
  </si>
  <si>
    <t>-1,2*1,02</t>
  </si>
  <si>
    <t>"w02</t>
  </si>
  <si>
    <t>283220002000.S</t>
  </si>
  <si>
    <t>Hydroizolačná fólia PVC-P hr. 1,5 mm izolácia plochých striech</t>
  </si>
  <si>
    <t>1247363728</t>
  </si>
  <si>
    <t>311970001400.S</t>
  </si>
  <si>
    <t>Teleskop plastový, kotevný</t>
  </si>
  <si>
    <t>-834833902</t>
  </si>
  <si>
    <t>712370071.R</t>
  </si>
  <si>
    <t>Príplatok za vykonanie odtrhovej skúšky pre zistenie únosnosti podkladu, vrátane určenia počtu kotiev a protokolu o skúške</t>
  </si>
  <si>
    <t>-1366241684</t>
  </si>
  <si>
    <t>712873240.S</t>
  </si>
  <si>
    <t>Zhotovenie povlakovej krytiny vytiahnutím izol. povlaku  PVC-P na konštrukcie prevyšujúce úroveň strechy nad 50 cm prikotvením so zváraným spojom</t>
  </si>
  <si>
    <t>-1854094970</t>
  </si>
  <si>
    <t>"zvislé vytiahnutie+atika</t>
  </si>
  <si>
    <t>"w01</t>
  </si>
  <si>
    <t>58,698*(1,18+0,6)</t>
  </si>
  <si>
    <t>(6,5+7,575)*0,5</t>
  </si>
  <si>
    <t>2*(1,2+1,2)*(0,46+0,25)</t>
  </si>
  <si>
    <t>2*(36,2+16,75+0,675+0,3*2)*(1,18+0,6)</t>
  </si>
  <si>
    <t>2*(2,5+1,0)*0,5</t>
  </si>
  <si>
    <t>2*(0,77+1,05)*0,76</t>
  </si>
  <si>
    <t>0,77*1,05</t>
  </si>
  <si>
    <t>1853024916</t>
  </si>
  <si>
    <t>-2034210355</t>
  </si>
  <si>
    <t>712973200.R</t>
  </si>
  <si>
    <t>D+M vetracích komínkov s integrovanou manžetou na báze PVC- výšky 300, priemeru 110mm, vrátane dažďovej krytky, pol.w41</t>
  </si>
  <si>
    <t>1205669419</t>
  </si>
  <si>
    <t>712973220.S</t>
  </si>
  <si>
    <t>Detaily k PVC-P fóliam osadenie komponentov krytiny</t>
  </si>
  <si>
    <t>-1556174762</t>
  </si>
  <si>
    <t>" w43" 11</t>
  </si>
  <si>
    <t>"w45" 7</t>
  </si>
  <si>
    <t>"w46" 2</t>
  </si>
  <si>
    <t>311690001000.S</t>
  </si>
  <si>
    <t>Rozperný nit 6x30 mm do betónu, hliníkový</t>
  </si>
  <si>
    <t>1123232050</t>
  </si>
  <si>
    <t>283000100100</t>
  </si>
  <si>
    <t>Prestup pre káble s PVC manžetou 160, pol.w43</t>
  </si>
  <si>
    <t>1395473357</t>
  </si>
  <si>
    <t>283000100101</t>
  </si>
  <si>
    <t>Chrlič hranatý 300x100, dĺ.min700mm, s integrovanou manžetou na báze PVC fólie, pol.w45</t>
  </si>
  <si>
    <t>-1681276907</t>
  </si>
  <si>
    <t>283000100102</t>
  </si>
  <si>
    <t>Kruhová tvarovna pre opracovanie prestupu kruhového prierezu na báze mPVC, pol.w46</t>
  </si>
  <si>
    <t>-671881191</t>
  </si>
  <si>
    <t>712973232.S</t>
  </si>
  <si>
    <t>Detaily k PVC-P fóliam zaizolovanie kruhového prestupu 101 – 250 mm</t>
  </si>
  <si>
    <t>-15427427</t>
  </si>
  <si>
    <t>712973760.S</t>
  </si>
  <si>
    <t>Detaily k termoplastom všeobecne, ukončujúci profil na stene tvaru "Z" pri ukončení z HPP rš 100 mm</t>
  </si>
  <si>
    <t>-2096449240</t>
  </si>
  <si>
    <t>"w52" 22,5</t>
  </si>
  <si>
    <t>-1503389519</t>
  </si>
  <si>
    <t>712973890.S</t>
  </si>
  <si>
    <t>Detaily k termoplastom všeobecne, oplechovanie okraja odkvapovou lištou z hrubopolpast. plechu RŠ 250 mm</t>
  </si>
  <si>
    <t>1117648510</t>
  </si>
  <si>
    <t xml:space="preserve">"w51" </t>
  </si>
  <si>
    <t>64,0+114,0</t>
  </si>
  <si>
    <t>464912985</t>
  </si>
  <si>
    <t>712990040.S</t>
  </si>
  <si>
    <t>Položenie geotextílie vodorovne alebo zvislo na strechy ploché do 10°</t>
  </si>
  <si>
    <t>-35438409</t>
  </si>
  <si>
    <t>693110001900.S</t>
  </si>
  <si>
    <t>Geotextília polypropylénová netkaná 120 g/m2</t>
  </si>
  <si>
    <t>112674498</t>
  </si>
  <si>
    <t>879,356*1,15 'Prepočítané koeficientom množstva</t>
  </si>
  <si>
    <t>712991040.S</t>
  </si>
  <si>
    <t>Montáž podkladnej konštrukcie z OSB dosiek na atike šírky 411 - 620 mm pod klampiarske konštrukcie</t>
  </si>
  <si>
    <t>-503847688</t>
  </si>
  <si>
    <t>"w21.a-1</t>
  </si>
  <si>
    <t>58,698</t>
  </si>
  <si>
    <t>2*(36,2+16,75+0,675+0,3*2)</t>
  </si>
  <si>
    <t>1343393988</t>
  </si>
  <si>
    <t>607260000400.S</t>
  </si>
  <si>
    <t>Doska OSB nebrúsená hr. 20 mm</t>
  </si>
  <si>
    <t>-1955828490</t>
  </si>
  <si>
    <t>1035027943</t>
  </si>
  <si>
    <t>713142155.S</t>
  </si>
  <si>
    <t>Montáž tepelnej izolácie striech plochých do 10° polystyrénom, rozloženej v jednej vrstve, prikotvením</t>
  </si>
  <si>
    <t>-1973135004</t>
  </si>
  <si>
    <t>(w01a+w01b+w02)</t>
  </si>
  <si>
    <t>283720009100.S</t>
  </si>
  <si>
    <t>Doska EPS hr. 120 mm, pevnosť v tlaku 150 kPa, na zateplenie podláh a plochých striech</t>
  </si>
  <si>
    <t>205602566</t>
  </si>
  <si>
    <t>879,356*1,02 'Prepočítané koeficientom množstva</t>
  </si>
  <si>
    <t>283760021300.S</t>
  </si>
  <si>
    <t>Doska spádová EPS pre úžľabie a nárožie, pevnosť v tlaku 150 kPa, sivý expandovaný spádový polystyrén pre odvodnenie a zateplenie plochých striech</t>
  </si>
  <si>
    <t>-218901290</t>
  </si>
  <si>
    <t>"w03" (0,4*0,4+10,65*(0,4+0,28)*0,5)*2*(0,28+0,4)*0,5</t>
  </si>
  <si>
    <t>"w04" (0,4*0,4+9,505*(0,35+0,26)*0,5)*(0,36+0,4)*0,5</t>
  </si>
  <si>
    <t>"w05" (0,4*0,4+18,1*(0,4+0,22)*0,5)*3*(0,22+0,4)*0,5</t>
  </si>
  <si>
    <t>"w06" (0,4*0,4+19,45*(0,4+0,22)*0,5)*(0,22+0,4)*0,5</t>
  </si>
  <si>
    <t>11,019*1,02 'Prepočítané koeficientom množstva</t>
  </si>
  <si>
    <t>713141160.S</t>
  </si>
  <si>
    <t>Montáž tepelnej izolácie striech plochých do 10° spádovými doskami z minerálnej vlny v jednej vrstve</t>
  </si>
  <si>
    <t>1929512202</t>
  </si>
  <si>
    <t>"w04" 4,2*(0,4+0,36)*0,5</t>
  </si>
  <si>
    <t>631440028501</t>
  </si>
  <si>
    <t>Doska z minerálnej vlny spádová , izolácia pre ploché strechy</t>
  </si>
  <si>
    <t>1454560757</t>
  </si>
  <si>
    <t>"w04" 4,2*(0,4+0,36)*0,5*(0,26+0,36)*0,5*1,02</t>
  </si>
  <si>
    <t>713142160.S</t>
  </si>
  <si>
    <t>Montáž tepelnej izolácie striech plochých do 10° spádovými doskami z polystyrénu v jednej vrstve</t>
  </si>
  <si>
    <t>2041820694</t>
  </si>
  <si>
    <t>"w03" (0,4*0,4+10,65*(0,4+0,28)*0,5)*2</t>
  </si>
  <si>
    <t>"w04" (0,4*0,4+9,505*(0,35+0,26)*0,5)</t>
  </si>
  <si>
    <t>"w05" (0,4*0,4+18,1*(0,4+0,22)*0,5)*3</t>
  </si>
  <si>
    <t>"w06" (0,4*0,4+19,45*(0,4+0,22)*0,5)</t>
  </si>
  <si>
    <t>"w07" 0,475*0,275*0,5*2</t>
  </si>
  <si>
    <t>283760007500.S</t>
  </si>
  <si>
    <t>Doska spádová EPS, pevnosť v tlaku 150 kPa, šedý polystyrén pre vyspádovanie plochých striech</t>
  </si>
  <si>
    <t>1355379065</t>
  </si>
  <si>
    <t>(w01a+w01b+w02)*(0,3+0,48)*0,5</t>
  </si>
  <si>
    <t>"w07" 0,475*0,275*0,5*2*0,18*0,5</t>
  </si>
  <si>
    <t>342,961*1,02 'Prepočítané koeficientom množstva</t>
  </si>
  <si>
    <t>713144020.S</t>
  </si>
  <si>
    <t>Montáž tepelnej izolácie na atiku polystyrénom do lepidla</t>
  </si>
  <si>
    <t>-1535307483</t>
  </si>
  <si>
    <t>(58,698-4,2)*1,0</t>
  </si>
  <si>
    <t>2*(36,2+16,75+0,675+0,3*2)*1,0</t>
  </si>
  <si>
    <t>"w21.a-2</t>
  </si>
  <si>
    <t>(58,698-4,2)*0,6</t>
  </si>
  <si>
    <t>2*(36,2+16,75+0,675+0,3*2)*0,6</t>
  </si>
  <si>
    <t>283720009000.S</t>
  </si>
  <si>
    <t>Doska EPS hr. 100 mm, pevnosť v tlaku 150 kPa, na zateplenie podláh a plochých striech</t>
  </si>
  <si>
    <t>1172656765</t>
  </si>
  <si>
    <t>162,948*1,02 'Prepočítané koeficientom množstva</t>
  </si>
  <si>
    <t>283750001300.S</t>
  </si>
  <si>
    <t>Doska XPS hr. 160 mm, zateplenie soklov, suterénov, podláh</t>
  </si>
  <si>
    <t>-1568414886</t>
  </si>
  <si>
    <t>97,769*1,02 'Prepočítané koeficientom množstva</t>
  </si>
  <si>
    <t>713144050.S</t>
  </si>
  <si>
    <t>Montáž tepelnej izolácie na atiku minerálnou vlnou do lepidla</t>
  </si>
  <si>
    <t>1312934982</t>
  </si>
  <si>
    <t>"w21.b-1</t>
  </si>
  <si>
    <t>4,2*1,0</t>
  </si>
  <si>
    <t>"w21.b-2</t>
  </si>
  <si>
    <t>4,2*0,6</t>
  </si>
  <si>
    <t>"w22</t>
  </si>
  <si>
    <t>2*(1,2+1,2)*(0,3+0,25)</t>
  </si>
  <si>
    <t>"w23.1</t>
  </si>
  <si>
    <t>2*(0,77+1,05)*0,6</t>
  </si>
  <si>
    <t>"w23.2</t>
  </si>
  <si>
    <t>2*(0,61+0,89)*0,5</t>
  </si>
  <si>
    <t>631440025400.S</t>
  </si>
  <si>
    <t>Doska z minerálnej vlny hr. 100 mm, izolácia pre zateplenie plochých striech</t>
  </si>
  <si>
    <t>31095530</t>
  </si>
  <si>
    <t>4,2*1,02 'Prepočítané koeficientom množstva</t>
  </si>
  <si>
    <t>631440033500.S</t>
  </si>
  <si>
    <t>Doska z minerálnej vlny hr. 160 mm, izolácia pre zateplenie plochých striech</t>
  </si>
  <si>
    <t>-1801382833</t>
  </si>
  <si>
    <t>bt2+w22+w231</t>
  </si>
  <si>
    <t>8,153*1,02 'Prepočítané koeficientom množstva</t>
  </si>
  <si>
    <t>631440025300.S</t>
  </si>
  <si>
    <t>Doska z minerálnej vlny hr. 80 mm, izolácia pre zateplenie plochých striech</t>
  </si>
  <si>
    <t>222988016</t>
  </si>
  <si>
    <t>1,5*1,02 'Prepočítané koeficientom množstva</t>
  </si>
  <si>
    <t>713530300.S</t>
  </si>
  <si>
    <t>Montáž protipožiarnych stropných prestupov potrubí DN otvoru/DN potrubia 160/100 mm izolované tmelom El90-180, s vloženou TI</t>
  </si>
  <si>
    <t>229205672</t>
  </si>
  <si>
    <t>"w43" 11</t>
  </si>
  <si>
    <t>449410002600.S</t>
  </si>
  <si>
    <t>Protipožiarny akrylátový tmel, objem 310 ml, pre flexibilné protipožiarne tesnenie škár a prestupov</t>
  </si>
  <si>
    <t>1844568226</t>
  </si>
  <si>
    <t>631450000500.S</t>
  </si>
  <si>
    <t>Rohož z minerálnej vlny hr. 60 mm s pozinkovaným pletivom do 640°C, na izoláciu rovinných i zakrivených plôch</t>
  </si>
  <si>
    <t>1220356547</t>
  </si>
  <si>
    <t>517967607</t>
  </si>
  <si>
    <t>721</t>
  </si>
  <si>
    <t>Zdravotech. vnútorná kanalizácia</t>
  </si>
  <si>
    <t>721172111.R</t>
  </si>
  <si>
    <t>Odvetranie kanalizácie s dažďovou krytkou, tvarovkou pre prestupy HI z PVC fólie d=150mm, v=360mm,  s integrovanou tvarovkou pre prestup parozábrany s modif.asf.pásu , pol.w42</t>
  </si>
  <si>
    <t>-784669713</t>
  </si>
  <si>
    <t>721172112.S</t>
  </si>
  <si>
    <t>Potrubie z PVC - U odpadové zvislé hrdlové Dxt 160x3,9 mm</t>
  </si>
  <si>
    <t>-621335066</t>
  </si>
  <si>
    <t>"w42" 2*13</t>
  </si>
  <si>
    <t>"w43" 2*11</t>
  </si>
  <si>
    <t>998721202.S</t>
  </si>
  <si>
    <t>Presun hmôt pre vnútornú kanalizáciu v objektoch výšky nad 6 do 12 m</t>
  </si>
  <si>
    <t>-1323470016</t>
  </si>
  <si>
    <t>767310020.S</t>
  </si>
  <si>
    <t>Montáž strešného svetlíka manuálne otváravého do plochej strechy</t>
  </si>
  <si>
    <t>490609334</t>
  </si>
  <si>
    <t>"w44" 1</t>
  </si>
  <si>
    <t>611310009501</t>
  </si>
  <si>
    <t>Výlez na plochú strechu s tepelnou izoláciou, obvodový izolovaný rám, otváranie ručné, 700x800mm, pol.W44</t>
  </si>
  <si>
    <t>-1254877175</t>
  </si>
  <si>
    <t>-2118895423</t>
  </si>
  <si>
    <t>r1</t>
  </si>
  <si>
    <t>10,25</t>
  </si>
  <si>
    <t>E1.1.c) 01.1 - architektúra a stavebná časť -zateplenie zo strany interiéru</t>
  </si>
  <si>
    <t>611460124.S</t>
  </si>
  <si>
    <t>Príprava vnútorného podkladu stropov penetráciou pod omietky a nátery</t>
  </si>
  <si>
    <t>-186704540</t>
  </si>
  <si>
    <t>611460512.S</t>
  </si>
  <si>
    <t>Vnútorná omietka stropov ušľachtilá minerálna, hr. 5-6 mm</t>
  </si>
  <si>
    <t>-1720330094</t>
  </si>
  <si>
    <t>611481121.S</t>
  </si>
  <si>
    <t>Potiahnutie vnútorných stropov sklotextilnou mriežkou s vložením bez lepidla</t>
  </si>
  <si>
    <t>-1757876734</t>
  </si>
  <si>
    <t>625250218.R</t>
  </si>
  <si>
    <t>Kontaktný zatepľovací systém stropu doskami z penového skla hr.200mm, celoplošne lepené v kombinácii s kotvením (4ks/m2)</t>
  </si>
  <si>
    <t>512735474</t>
  </si>
  <si>
    <t>"R1</t>
  </si>
  <si>
    <t>941955002.S</t>
  </si>
  <si>
    <t>Lešenie ľahké pracovné pomocné s výškou lešeňovej podlahy nad 1,20 do 1,90 m</t>
  </si>
  <si>
    <t>-466274163</t>
  </si>
  <si>
    <t>1578066747</t>
  </si>
  <si>
    <t>784410100.S</t>
  </si>
  <si>
    <t>Penetrovanie jednonásobné jemnozrnných podkladov výšky do 3,80 m</t>
  </si>
  <si>
    <t>-335285483</t>
  </si>
  <si>
    <t>784426110.S</t>
  </si>
  <si>
    <t>Maľby silikátové ručne nanášané, dvojnásobné základné na jemnozrnný podklad výšky do 3,80 m</t>
  </si>
  <si>
    <t>-1643741249</t>
  </si>
  <si>
    <t>žal</t>
  </si>
  <si>
    <t>37,5</t>
  </si>
  <si>
    <t>E1.1.d) 01.1 - architektúra a stavebná časť- výmena otvorových konštrukcií</t>
  </si>
  <si>
    <t>764410360.R</t>
  </si>
  <si>
    <t>Oplechovanie parapetov z hliníkového Al plechu, vrátane ukončení krytkami,   hr.2,0mm, povrch.úprava práškovou farbou, r.š. 330 mm</t>
  </si>
  <si>
    <t>-939854407</t>
  </si>
  <si>
    <t>"h01" 2,3</t>
  </si>
  <si>
    <t>"h02" 1,2*2</t>
  </si>
  <si>
    <t>"h03" 1,0*7</t>
  </si>
  <si>
    <t>"h04" 1,0*6</t>
  </si>
  <si>
    <t>"h05" 1,0*2</t>
  </si>
  <si>
    <t>"h06" 1,0*6</t>
  </si>
  <si>
    <t>"h07" 1,2*8</t>
  </si>
  <si>
    <t>"h08" 1,2</t>
  </si>
  <si>
    <t>"h09" 1,2</t>
  </si>
  <si>
    <t>1711456958</t>
  </si>
  <si>
    <t>766621400.S</t>
  </si>
  <si>
    <t>Montáž okien plastových s hydroizolačnými ISO páskami (exteriérová a interiérová)</t>
  </si>
  <si>
    <t>-1287244815</t>
  </si>
  <si>
    <t>"h01" 2*(2,3+3,0)</t>
  </si>
  <si>
    <t>"h02" 2*(1,2+3,0)*2</t>
  </si>
  <si>
    <t>"h03" 2*(1,0+2,1)*7</t>
  </si>
  <si>
    <t>"h04" 2*(1,0+2,1)*6</t>
  </si>
  <si>
    <t>"h06" 2*(1,0+1,0)*6</t>
  </si>
  <si>
    <t>"h07" 2*(1,2+0,6)*8</t>
  </si>
  <si>
    <t>"h08" 2*(1,2+0,6)</t>
  </si>
  <si>
    <t>"h09" 2*(1,2+0,6)</t>
  </si>
  <si>
    <t>283290006100.S</t>
  </si>
  <si>
    <t>Tesniaca paropriepustná fólia polymér-flísová, š. 290 mm, dĺ. 30 m, pre tesnenie pripájacej škáry okenného rámu a muriva z exteriéru</t>
  </si>
  <si>
    <t>-683493426</t>
  </si>
  <si>
    <t>283290006200.S</t>
  </si>
  <si>
    <t>Tesniaca paronepriepustná fólia polymér-flísová, š. 70 mm, dĺ. 30 m, pre tesnenie pripájacej škáry okenného rámu a muriva z interiéru</t>
  </si>
  <si>
    <t>-666395317</t>
  </si>
  <si>
    <t>611000000H01</t>
  </si>
  <si>
    <t>Exteriérové 4 krídlové okno z PVC profilov s ptm, zasklené izolačným trojsklom, spodné krídla OS, horné krídla pevne zasklené, 2300x3000mm, podrobná špecifikácia podľa PD, pol.H01</t>
  </si>
  <si>
    <t>-472668333</t>
  </si>
  <si>
    <t>611000000H02</t>
  </si>
  <si>
    <t>Exteriérové 2 krídlové okno z PVC profilov s ptm,, zasklené izolačným trojsklom, spodné krídlo pevné, horné krídlo OS, 1200x3000mm, podrobná špecifikácia podľa PD, pol.H02</t>
  </si>
  <si>
    <t>-609058074</t>
  </si>
  <si>
    <t>611000000H03</t>
  </si>
  <si>
    <t>Exteriérové 2 krídlové okno z PVC profilov, zasklené izolačným trojsklom, spodné krídlo S, horné krídlo OS, 1000x2100mm, podrobná špecifikácia podľa PD, pol.H03</t>
  </si>
  <si>
    <t>614491528</t>
  </si>
  <si>
    <t>611000000H04</t>
  </si>
  <si>
    <t>Exteriérové 2 krídlové okno z PVC profilov, zasklené izolačným trojsklom, spodné krídlo S, horné krídlo OS, 1000x2100mm, podrobná špecifikácia podľa PD, pol.H04</t>
  </si>
  <si>
    <t>1549763916</t>
  </si>
  <si>
    <t>611000000H06</t>
  </si>
  <si>
    <t>Exteriérové 1 krídlové okno z PVC profilov, zasklené izolačným trojsklom, krídlo OS, 1000x1000mm, podrobná špecifikácia podľa PD, pol.H06</t>
  </si>
  <si>
    <t>786813933</t>
  </si>
  <si>
    <t>611000000H07</t>
  </si>
  <si>
    <t>Exteriérové 1 krídlové okno z PVC profilov, zasklené izolačným trojsklom, krídlo S, 1200x600mm, podrobná špecifikácia podľa PD, pol.H07</t>
  </si>
  <si>
    <t>-151468974</t>
  </si>
  <si>
    <t>611000000H08</t>
  </si>
  <si>
    <t>Exteriérové 1 krídlové okno z PVC profilov, s rozšir.profilom v ostení, zasklené izolačným trojsklom, krídlo S, 1200x600mm, podrobná špecifikácia podľa PD, pol.H08</t>
  </si>
  <si>
    <t>1387022306</t>
  </si>
  <si>
    <t>611000000H09</t>
  </si>
  <si>
    <t>-1277106513</t>
  </si>
  <si>
    <t>766694151.R</t>
  </si>
  <si>
    <t xml:space="preserve">Montáž parapetnej dosky plastovej šírky nad 300 mm, </t>
  </si>
  <si>
    <t>-523965441</t>
  </si>
  <si>
    <t>61156000070</t>
  </si>
  <si>
    <t>Parapetná doska plastová, šírka 750 mm, komôrková vnútorná</t>
  </si>
  <si>
    <t>979511254</t>
  </si>
  <si>
    <t>37,7*1,05 'Prepočítané koeficientom množstva</t>
  </si>
  <si>
    <t>611560000800.S</t>
  </si>
  <si>
    <t>Plastové krytky k vnútorným parapetom plastovým, pár,</t>
  </si>
  <si>
    <t>-1145890561</t>
  </si>
  <si>
    <t>-2086096960</t>
  </si>
  <si>
    <t>767612100.S</t>
  </si>
  <si>
    <t>Montáž okien, dverí hliníkových s hydroizolačnými ISO páskami (exteriérová a interiérová)</t>
  </si>
  <si>
    <t>-1596879076</t>
  </si>
  <si>
    <t>"h05" 2*(1,0+2,1)*2</t>
  </si>
  <si>
    <t>"h11" 2*(2,6+3,0)</t>
  </si>
  <si>
    <t>"h12" 2*(1,45+2,1)</t>
  </si>
  <si>
    <t>"h13" 2*(2,365+3,0)</t>
  </si>
  <si>
    <t>"h14" 2*(2,365+3,85)</t>
  </si>
  <si>
    <t>-756704670</t>
  </si>
  <si>
    <t>1662682291</t>
  </si>
  <si>
    <t>553000000H05</t>
  </si>
  <si>
    <t>Exteriérové 2 krídlové okno z AL profilov s ptm, zasklené izolačným trojsklom s pož.odolnosťou, krídla pevné, 1000x2100mm, podrobná špecifikácia podľa PD, pol.H05</t>
  </si>
  <si>
    <t>-881257557</t>
  </si>
  <si>
    <t>553000000H11</t>
  </si>
  <si>
    <t>Exteriérová zasklená stena s 2 krídlovými dverami, nadsvetlíkom a boč.svetlíkom z AL profilov s ptm, zasklenie izolačným bezp.trojsklom, krídla otváravé, svetlíky pevné, 2600x3000mm, podrobná špecifikácia podľa PD, pol.H11</t>
  </si>
  <si>
    <t>1831860340</t>
  </si>
  <si>
    <t>553000000H12</t>
  </si>
  <si>
    <t>Exteriérová zasklená stena s 2 krídlovými dverami z AL profilov s ptm, zasklenie izolačným  bezp.trojsklom, krídla otváravé, , 1450x2100mm, podrobná špecifikácia podľa PD, pol.H12</t>
  </si>
  <si>
    <t>1853490809</t>
  </si>
  <si>
    <t>553000000H13</t>
  </si>
  <si>
    <t>Exteriérová zasklená stena s 2 krídlovými dverami, nadsvetlíkom a boč.svetlíkom z AL profilov s ptm, zasklenie izolačným  bezp.trojsklom, krídla otváravé, svetlíky pevné, 2365x3000mm, podrobná špecifikácia podľa PD, pol.H13</t>
  </si>
  <si>
    <t>-118559000</t>
  </si>
  <si>
    <t>553000000H14</t>
  </si>
  <si>
    <t>Exteriérová zasklená stena s 2 krídlovými dverami, 2x nadsvetlíkom a boč.svetlíkom z AL profilov s ptm, zasklenie izolačným bezp. trojsklom, krídla otváravé, svetlíky pevné, 2365x3850mm, podrobná špecifikácia podľa PD, pol.H14</t>
  </si>
  <si>
    <t>363840313</t>
  </si>
  <si>
    <t>767646520.S</t>
  </si>
  <si>
    <t>Montáž dverí kovových - hliníkových, vchodových, 1 m obvodu dverí</t>
  </si>
  <si>
    <t>-1110245275</t>
  </si>
  <si>
    <t>"h15" 2*(0,8+1,97)</t>
  </si>
  <si>
    <t>"h16"2*(1,45+1,97)</t>
  </si>
  <si>
    <t>553410014801</t>
  </si>
  <si>
    <t>Dvere kovové  1 krídlové, šxv 800x1970 mm L/P otočné jednostranné , zateplené, s kovovou  zárubňou s polodrážkou s tesnením, vrátane kovanie, povrchová úprava práškovaním, podrobná špecifikácia podľa PD, pol.H15</t>
  </si>
  <si>
    <t>580313265</t>
  </si>
  <si>
    <t>553410014802</t>
  </si>
  <si>
    <t>Dvere kovové  2 krídlové, šxv 900+500 x 1970 mm , zateplené, s kovovou  zárubňou s polodrážkou s tesnením, vrátane kovanie, povrchová úprava práškovaním, podrobná špecifikácia podľa PD, pol.H16</t>
  </si>
  <si>
    <t>2138498030</t>
  </si>
  <si>
    <t>767660005.S</t>
  </si>
  <si>
    <t>Montáž siete proti hmyzu na okno, pevnej úchytkami na tesnenie</t>
  </si>
  <si>
    <t>786288278</t>
  </si>
  <si>
    <t>"h03" 1,0*2,1*7</t>
  </si>
  <si>
    <t>553420000005.S</t>
  </si>
  <si>
    <t>Okenná sieť proti hmyzu pevná s vnútorným lemom na rám okna, reverzibilná z interiéru, farba biela</t>
  </si>
  <si>
    <t>-789219166</t>
  </si>
  <si>
    <t>767661500.S</t>
  </si>
  <si>
    <t>Montáž interierovej žalúzie hliníkovej lamelovej štandardnej</t>
  </si>
  <si>
    <t>-1430948101</t>
  </si>
  <si>
    <t>"h03" (1,0*2,1)*7</t>
  </si>
  <si>
    <t>"h04" (1,0*2,1)*6</t>
  </si>
  <si>
    <t>"h05" (1,0*2,1)*2</t>
  </si>
  <si>
    <t>"h06" (1,0*1,0)*6</t>
  </si>
  <si>
    <t>611530061400.S</t>
  </si>
  <si>
    <t>Žalúzie interiérové hliníkové, lamela šírky 18/25 mm, imitácia dreva, bez vedenia</t>
  </si>
  <si>
    <t>2127134138</t>
  </si>
  <si>
    <t>611530061600.S</t>
  </si>
  <si>
    <t>Bočné vedenie pre žalúzie, oceľové lanko</t>
  </si>
  <si>
    <t>-1736100851</t>
  </si>
  <si>
    <t>"h03" 7*2</t>
  </si>
  <si>
    <t>"h04" 6*2</t>
  </si>
  <si>
    <t>"h05" 2*2</t>
  </si>
  <si>
    <t>"h06" 6*2</t>
  </si>
  <si>
    <t>-882733983</t>
  </si>
  <si>
    <t>379,2</t>
  </si>
  <si>
    <t>a2</t>
  </si>
  <si>
    <t>4,215</t>
  </si>
  <si>
    <t>0,885</t>
  </si>
  <si>
    <t>mal</t>
  </si>
  <si>
    <t>509,64</t>
  </si>
  <si>
    <t>obkl</t>
  </si>
  <si>
    <t>44,16</t>
  </si>
  <si>
    <t>omste</t>
  </si>
  <si>
    <t>205,91</t>
  </si>
  <si>
    <t>omstrop</t>
  </si>
  <si>
    <t>87,25</t>
  </si>
  <si>
    <t>or</t>
  </si>
  <si>
    <t>25,525</t>
  </si>
  <si>
    <t>rekbk</t>
  </si>
  <si>
    <t>388,4</t>
  </si>
  <si>
    <t>sokker</t>
  </si>
  <si>
    <t>52,2</t>
  </si>
  <si>
    <t>sp01</t>
  </si>
  <si>
    <t>65,6</t>
  </si>
  <si>
    <t>E1.1, E1.2 01.1 - architektúra, stavebná časť a statika – ostatné</t>
  </si>
  <si>
    <t>sp03</t>
  </si>
  <si>
    <t>47,5</t>
  </si>
  <si>
    <t>sp04</t>
  </si>
  <si>
    <t>125</t>
  </si>
  <si>
    <t>su1</t>
  </si>
  <si>
    <t>6,2</t>
  </si>
  <si>
    <t>su2</t>
  </si>
  <si>
    <t>su3</t>
  </si>
  <si>
    <t>1,45</t>
  </si>
  <si>
    <t>su30</t>
  </si>
  <si>
    <t>24,15</t>
  </si>
  <si>
    <t>su4</t>
  </si>
  <si>
    <t>4,3</t>
  </si>
  <si>
    <t>su5</t>
  </si>
  <si>
    <t>8,6</t>
  </si>
  <si>
    <t>teraz</t>
  </si>
  <si>
    <t>19,45</t>
  </si>
  <si>
    <t>zem</t>
  </si>
  <si>
    <t>384,075</t>
  </si>
  <si>
    <t xml:space="preserve">    5 - Komunikácie</t>
  </si>
  <si>
    <t xml:space="preserve">    763 - Konštrukcie - drevostavby</t>
  </si>
  <si>
    <t xml:space="preserve">    769 - Montáže vzduchotechnických zariadení</t>
  </si>
  <si>
    <t xml:space="preserve">    771 - Podlahy z dlaždíc</t>
  </si>
  <si>
    <t xml:space="preserve">    776 - Podlahy povlakové</t>
  </si>
  <si>
    <t xml:space="preserve">    781 - Obklady</t>
  </si>
  <si>
    <t xml:space="preserve">    783 - Nátery</t>
  </si>
  <si>
    <t xml:space="preserve">    787 - Zasklievanie</t>
  </si>
  <si>
    <t>113107132.S</t>
  </si>
  <si>
    <t>Odstránenie krytu v ploche do 200 m2 z betónu prostého, hr. vrstvy 150 do 300 mm,  -0,50000t</t>
  </si>
  <si>
    <t>890655445</t>
  </si>
  <si>
    <t>"b100" 12,43*0,87</t>
  </si>
  <si>
    <t>"b106" 27,83*1,175</t>
  </si>
  <si>
    <t>"b107" 21,4*1,2</t>
  </si>
  <si>
    <t>"b108" 12,6*1,6</t>
  </si>
  <si>
    <t>"b109" 8,0*2,7</t>
  </si>
  <si>
    <t>113107142.S</t>
  </si>
  <si>
    <t>Odstránenie krytu asfaltového v ploche do 200 m2, hr. nad 50 do 100 mm,  -0,25000t</t>
  </si>
  <si>
    <t>739426626</t>
  </si>
  <si>
    <t>"b111" 113,3</t>
  </si>
  <si>
    <t>113204111.S</t>
  </si>
  <si>
    <t>Vytrhanie obrúb kamenných, s vybúraním lôžka, záhonových,  -0,04000t</t>
  </si>
  <si>
    <t>-1128813874</t>
  </si>
  <si>
    <t>"b106" 30,83</t>
  </si>
  <si>
    <t>113307122.S</t>
  </si>
  <si>
    <t>Odstránenie podkladu v ploche do 200 m2 z kameniva hrubého drveného, hr.100 do 200 mm,  -0,23500t</t>
  </si>
  <si>
    <t>601401191</t>
  </si>
  <si>
    <t>113307123.S</t>
  </si>
  <si>
    <t>Odstránenie podkladu v ploche do 200 m2 z kameniva hrubého drveného, hr.200 do 300 mm,  -0,40000t</t>
  </si>
  <si>
    <t>1054956205</t>
  </si>
  <si>
    <t>113307132.S</t>
  </si>
  <si>
    <t>Odstránenie podkladu v ploche do 200 m2 z betónu prostého, hr. vrstvy 150 do 300 mm,  -0,50000t</t>
  </si>
  <si>
    <t>-1974924612</t>
  </si>
  <si>
    <t>130201001.S</t>
  </si>
  <si>
    <t>Výkop jamy a ryhy v obmedzenom priestore horn. tr.3 ručne</t>
  </si>
  <si>
    <t>-430108278</t>
  </si>
  <si>
    <t>"b136" 1,6*1,6*0,17</t>
  </si>
  <si>
    <t>"b139" 0,45</t>
  </si>
  <si>
    <t>132201202.S</t>
  </si>
  <si>
    <t>Výkop ryhy šírky 600-2000mm horn.3 od 100 do 1000 m3</t>
  </si>
  <si>
    <t>1726467660</t>
  </si>
  <si>
    <t>"b112" 158,0*(0,6+1,8)*0,5*2,0</t>
  </si>
  <si>
    <t>132201209.S</t>
  </si>
  <si>
    <t>Príplatok k cenám za lepivosť pri hĺbení rýh š. nad 600 do 2 000 mm zapaž. i nezapažených, s urovnaním dna v hornine 3</t>
  </si>
  <si>
    <t>168155390</t>
  </si>
  <si>
    <t>"b112" a1*0,5</t>
  </si>
  <si>
    <t>162201102.S</t>
  </si>
  <si>
    <t>Vodorovné premiestnenie výkopku z horniny 1-4 nad 20-50m</t>
  </si>
  <si>
    <t>-677203336</t>
  </si>
  <si>
    <t>"výkop na meddziskládku"</t>
  </si>
  <si>
    <t>b1+a1</t>
  </si>
  <si>
    <t>"zásyp</t>
  </si>
  <si>
    <t>zem+or</t>
  </si>
  <si>
    <t>162201211.S</t>
  </si>
  <si>
    <t>Vodorovné premiestnenie výkopku horniny tr. 1 až 4 stavebným fúrikom do 10 m v rovine alebo vo svahu do 1:5</t>
  </si>
  <si>
    <t>-1935851449</t>
  </si>
  <si>
    <t>"136" b1</t>
  </si>
  <si>
    <t>162201219.S</t>
  </si>
  <si>
    <t>Príplatok za k.ď. 10m v rovine alebo vo svahu do 1:5 k vodorov. premiestneniu výkopku stavebným fúrikom horn. tr.1 až 4</t>
  </si>
  <si>
    <t>840382928</t>
  </si>
  <si>
    <t>"136" b1*2</t>
  </si>
  <si>
    <t>167101102.S</t>
  </si>
  <si>
    <t>Nakladanie neuľahnutého výkopku z hornín tr.1-4 nad 100 do 1000 m3</t>
  </si>
  <si>
    <t>967733258</t>
  </si>
  <si>
    <t>409,6</t>
  </si>
  <si>
    <t>171201202.S</t>
  </si>
  <si>
    <t>Uloženie sypaniny na skládky nad 100 do 1000 m3</t>
  </si>
  <si>
    <t>525472377</t>
  </si>
  <si>
    <t>174101002.S</t>
  </si>
  <si>
    <t>Zásyp sypaninou so zhutnením jám, šachiet, rýh, zárezov alebo okolo objektov nad 100 do 1000 m3</t>
  </si>
  <si>
    <t>1224848780</t>
  </si>
  <si>
    <t>"zp01" 379,2</t>
  </si>
  <si>
    <t>"zp03" 6,5*0,75</t>
  </si>
  <si>
    <t>174201101.S</t>
  </si>
  <si>
    <t>Zásyp sypaninou bez zhutnenia jám, šachiet, rýh, zárezov alebo okolo objektov do 100 m3</t>
  </si>
  <si>
    <t>443096936</t>
  </si>
  <si>
    <t>"ornica</t>
  </si>
  <si>
    <t>"Zp02" 95,6*0,25</t>
  </si>
  <si>
    <t>"zp03" 6,5*0,25</t>
  </si>
  <si>
    <t>181101102.S</t>
  </si>
  <si>
    <t>Úprava pláne v zárezoch v hornine 1-4 so zhutnením</t>
  </si>
  <si>
    <t>916035902</t>
  </si>
  <si>
    <t>sp01+sp03</t>
  </si>
  <si>
    <t>216904391.S</t>
  </si>
  <si>
    <t>Príplatok k cene za ručné dočistenie oceľovými kefami</t>
  </si>
  <si>
    <t>-1872053792</t>
  </si>
  <si>
    <t>"odhad 30% opravovanej plochy</t>
  </si>
  <si>
    <t>rekbk *0,3</t>
  </si>
  <si>
    <t>271533001.S</t>
  </si>
  <si>
    <t>Násyp pod základové konštrukcie so zhutnením z  kameniva hrubého drveného fr.32-63 mm</t>
  </si>
  <si>
    <t>1657078462</t>
  </si>
  <si>
    <t>"sp02" 70,0*0,55*0,25</t>
  </si>
  <si>
    <t>"sp05" 106*0,35*0,1</t>
  </si>
  <si>
    <t>273321312.S</t>
  </si>
  <si>
    <t>Betón základových dosiek, železový (bez výstuže), tr. C 20/25</t>
  </si>
  <si>
    <t>145168280</t>
  </si>
  <si>
    <t>"zd1" 1,83*1,6*0,25</t>
  </si>
  <si>
    <t>"zd2" 1,3*1,3*0,3</t>
  </si>
  <si>
    <t>"zd3" 1,0*1,0*0,235</t>
  </si>
  <si>
    <t>273351215.S</t>
  </si>
  <si>
    <t>Debnenie stien základových dosiek, zhotovenie-dielce</t>
  </si>
  <si>
    <t>1311823949</t>
  </si>
  <si>
    <t>"zd1" 2*(1,83+1,6)*0,25</t>
  </si>
  <si>
    <t>"zd2" 2*(1,3+1,3)*0,3</t>
  </si>
  <si>
    <t>"zd3" 2*(1,0+1,0)*0,235</t>
  </si>
  <si>
    <t>273351216.S</t>
  </si>
  <si>
    <t>Debnenie stien základových dosiek, odstránenie-dielce</t>
  </si>
  <si>
    <t>188297016</t>
  </si>
  <si>
    <t>273362021.S</t>
  </si>
  <si>
    <t>Výstuž základových dosiek zo zvár. sietí KARI</t>
  </si>
  <si>
    <t>1336633649</t>
  </si>
  <si>
    <t>"zd1,zd2,zd3" 0,0462</t>
  </si>
  <si>
    <t>1884823892</t>
  </si>
  <si>
    <t>"pod ZD1</t>
  </si>
  <si>
    <t>1,6*0,25*1,5</t>
  </si>
  <si>
    <t>274321311.S</t>
  </si>
  <si>
    <t>Betón základových pásov, železový (bez výstuže), tr. C 16/20</t>
  </si>
  <si>
    <t>-569613700</t>
  </si>
  <si>
    <t>"su30" 0,75</t>
  </si>
  <si>
    <t>274321312.S</t>
  </si>
  <si>
    <t>Betón základových pásov, železový (bez výstuže), tr. C 20/25</t>
  </si>
  <si>
    <t>-2051582763</t>
  </si>
  <si>
    <t>1,6*0,5*0,6</t>
  </si>
  <si>
    <t>1,6*0,3*0,65</t>
  </si>
  <si>
    <t>1724245073</t>
  </si>
  <si>
    <t>2*(1,6+0,5)*0,6</t>
  </si>
  <si>
    <t>2*(1,6+0,3)*0,65</t>
  </si>
  <si>
    <t>-1396219169</t>
  </si>
  <si>
    <t>-521977137</t>
  </si>
  <si>
    <t>1,6*0,25*1,5*0,025"kg/m3</t>
  </si>
  <si>
    <t>289971211.S</t>
  </si>
  <si>
    <t>Zhotovenie vrstvy z geotextílie na upravenom povrchu sklon do 1 : 5 , šírky od 0 do 3 m</t>
  </si>
  <si>
    <t>1121188684</t>
  </si>
  <si>
    <t>-597473000</t>
  </si>
  <si>
    <t>125*1,02 'Prepočítané koeficientom množstva</t>
  </si>
  <si>
    <t>311275031.S</t>
  </si>
  <si>
    <t>Murivo nosné (m3) z pórobetónových tvárnic hladkých pevnosti P2 až P4, nad 400 do 600 kg/m3 hrúbky 300 mm</t>
  </si>
  <si>
    <t>-1316804939</t>
  </si>
  <si>
    <t>"atika A1</t>
  </si>
  <si>
    <t>64,6*0,3*1,0</t>
  </si>
  <si>
    <t>342240061.S</t>
  </si>
  <si>
    <t>Priečky z tehál pálených dierovaných nebrúsených na pero a drážku hrúbky 140 mm, na klasickú maltu</t>
  </si>
  <si>
    <t>-149275827</t>
  </si>
  <si>
    <t>"su30" 17,55</t>
  </si>
  <si>
    <t>342948115.S</t>
  </si>
  <si>
    <t>Ukončenie priečok hr. do 100 mm ku konštrukciám polyuretánovou penou</t>
  </si>
  <si>
    <t>1172006271</t>
  </si>
  <si>
    <t>"SU30"  5,85</t>
  </si>
  <si>
    <t>417321414.S</t>
  </si>
  <si>
    <t>Betón stužujúcich pásov a vencov železový tr. C 20/25</t>
  </si>
  <si>
    <t>-1926854013</t>
  </si>
  <si>
    <t>64,6*0,3*(0,2+0,05)</t>
  </si>
  <si>
    <t>417351115.S</t>
  </si>
  <si>
    <t>Debnenie bočníc stužujúcich pásov a vencov vrátane vzpier zhotovenie</t>
  </si>
  <si>
    <t>253072623</t>
  </si>
  <si>
    <t>64,6*2*(0,2+0,05)</t>
  </si>
  <si>
    <t>417351116.S</t>
  </si>
  <si>
    <t>Debnenie bočníc stužujúcich pásov a vencov vrátane vzpier odstránenie</t>
  </si>
  <si>
    <t>-652784684</t>
  </si>
  <si>
    <t>417361821.S</t>
  </si>
  <si>
    <t>Výstuž stužujúcich pásov a vencov z betonárskej ocele B500 (10505)</t>
  </si>
  <si>
    <t>-761233243</t>
  </si>
  <si>
    <t>0,5483</t>
  </si>
  <si>
    <t>Komunikácie</t>
  </si>
  <si>
    <t>564730111.S</t>
  </si>
  <si>
    <t>Podklad alebo kryt z kameniva hrubého drveného veľ. 8-16 mm s rozprestretím a zhutnením hr. 100 mm</t>
  </si>
  <si>
    <t>-1104934195</t>
  </si>
  <si>
    <t>564871111.S</t>
  </si>
  <si>
    <t>Podklad zo štrkodrviny s rozprestretím a zhutnením, po zhutnení hr. 250 mm</t>
  </si>
  <si>
    <t>-1876361626</t>
  </si>
  <si>
    <t>567134315.S</t>
  </si>
  <si>
    <t>Podklad z podkladového betónu PB III tr. C 12/15 hr. 200 mm</t>
  </si>
  <si>
    <t>-981724959</t>
  </si>
  <si>
    <t>573211109.S</t>
  </si>
  <si>
    <t>Postrek asfaltový spojovací bez posypu kamenivom z asfaltu cestného v množstve 0,60 kg/m2</t>
  </si>
  <si>
    <t>-211421256</t>
  </si>
  <si>
    <t>577134111.S</t>
  </si>
  <si>
    <t>Asfaltový betón vrstva obrusná AC 8 O v pruhu š. do 3 m z nemodifik. asfaltu tr. II, po zhutnení hr. 40 mm</t>
  </si>
  <si>
    <t>1869182196</t>
  </si>
  <si>
    <t>577144311.S</t>
  </si>
  <si>
    <t>Asfaltový betón vrstva obrusná alebo ložná AC 16 v pruhu š. do 3 m z nemodifik. asfaltu tr. I, po zhutnení hr. 50 mm</t>
  </si>
  <si>
    <t>-1637908415</t>
  </si>
  <si>
    <t>"sp01" 65,6</t>
  </si>
  <si>
    <t>596811310.S</t>
  </si>
  <si>
    <t>Kladenie betónovej dlažby s vyplnením škár do lôžka z kameniva, veľ. do 0,09 m2 plochy do 50 m2</t>
  </si>
  <si>
    <t>-736176439</t>
  </si>
  <si>
    <t>"sp03" 47,5</t>
  </si>
  <si>
    <t>592460010600.S</t>
  </si>
  <si>
    <t>Dlažba betónová, rozmer 200x100x60 mm, prírodná</t>
  </si>
  <si>
    <t>1032889787</t>
  </si>
  <si>
    <t>47,5*1,01 'Prepočítané koeficientom množstva</t>
  </si>
  <si>
    <t>596811340.S</t>
  </si>
  <si>
    <t>Kladenie betónovej dlažby s vyplnením škár do lôžka z cementovej malty, veľ. do 0,25 m2 plochy do 50 m2</t>
  </si>
  <si>
    <t>-925800179</t>
  </si>
  <si>
    <t>"sp02" 70,0*0,25</t>
  </si>
  <si>
    <t>592460020400.S</t>
  </si>
  <si>
    <t>Prídlažba betónová, rozmer 500x250x80 mm, prírodná</t>
  </si>
  <si>
    <t>885513880</t>
  </si>
  <si>
    <t>70/0,5</t>
  </si>
  <si>
    <t>140*1,02 'Prepočítané koeficientom množstva</t>
  </si>
  <si>
    <t>611460112.S</t>
  </si>
  <si>
    <t>Príprava vnútorného podkladu stropov na betónové podklady kontaktným mostíkom</t>
  </si>
  <si>
    <t>-90842113</t>
  </si>
  <si>
    <t>su1+su2+su3+su4+su5</t>
  </si>
  <si>
    <t>"su30" 48,7</t>
  </si>
  <si>
    <t>611460241.S</t>
  </si>
  <si>
    <t>Vnútorná omietka stropov vápennocementová jadrová (hrubá), hr. 10 mm</t>
  </si>
  <si>
    <t>1628588170</t>
  </si>
  <si>
    <t>611460383.S</t>
  </si>
  <si>
    <t>Vnútorná omietka stropov vápennocementová štuková (jemná), hr. 3 mm</t>
  </si>
  <si>
    <t>-1644916534</t>
  </si>
  <si>
    <t>612451071.S</t>
  </si>
  <si>
    <t>Vyspravenie povrchu neomietaných betónových stien vnútorných maltou cementovou pre omietky</t>
  </si>
  <si>
    <t>-1961521682</t>
  </si>
  <si>
    <t>"vyspravenie podkladu po vybúr.obklade</t>
  </si>
  <si>
    <t>"su3" 9,45</t>
  </si>
  <si>
    <t>"su5" 16,65</t>
  </si>
  <si>
    <t>"su4" 9,45</t>
  </si>
  <si>
    <t>612460112.S</t>
  </si>
  <si>
    <t>Príprava vnútorného podkladu stien na betónové podklady kontaktným mostíkom</t>
  </si>
  <si>
    <t>876910445</t>
  </si>
  <si>
    <t>"SU1" 21,6-6,2</t>
  </si>
  <si>
    <t>"SU2" 41,1-18,0</t>
  </si>
  <si>
    <t>"su3" 4,95-1,45</t>
  </si>
  <si>
    <t>"su4" 11,3-4,3</t>
  </si>
  <si>
    <t>"SU5" 10,91-8,6</t>
  </si>
  <si>
    <t>"Su30" 119,5+17,55*2</t>
  </si>
  <si>
    <t>612460241.S</t>
  </si>
  <si>
    <t>Vnútorná omietka stien vápennocementová jadrová (hrubá), hr. 10 mm</t>
  </si>
  <si>
    <t>1470136422</t>
  </si>
  <si>
    <t>612460383.S</t>
  </si>
  <si>
    <t>Vnútorná omietka stien vápennocementová štuková (jemná), hr. 3 mm</t>
  </si>
  <si>
    <t>-1101237475</t>
  </si>
  <si>
    <t>280720975</t>
  </si>
  <si>
    <t>627471132.S</t>
  </si>
  <si>
    <t>Reprofilácia podhľadov sanačnou maltou, 1 vrstva hr. 20 mm</t>
  </si>
  <si>
    <t>890085925</t>
  </si>
  <si>
    <t>631316021.S</t>
  </si>
  <si>
    <t>Mazanina z betónu s polypropylénovými vláknami  (m3) tr.C16/20 hr. nad 80 do 120 mm</t>
  </si>
  <si>
    <t>-1486195698</t>
  </si>
  <si>
    <t>"SU30" 2,9*0,1</t>
  </si>
  <si>
    <t>631319173.S</t>
  </si>
  <si>
    <t>Príplatok za strhnutie povrchu mazaniny latou pre hr. obidvoch vrstiev mazaniny nad 80 do 120 mm</t>
  </si>
  <si>
    <t>368719121</t>
  </si>
  <si>
    <t>631362421.S</t>
  </si>
  <si>
    <t>Výstuž mazanín z betónov (z kameniva) a z ľahkých betónov zo sietí KARI, priemer drôtu 6/6 mm, veľkosť oka 100x100 mm</t>
  </si>
  <si>
    <t>-867290985</t>
  </si>
  <si>
    <t>"SU30" 2,9*1,2</t>
  </si>
  <si>
    <t>631571015.S</t>
  </si>
  <si>
    <t>Násyp - ochranná krycia vrstva z praného kameniva s utlačením a urovnaním povrchu fr.16-32</t>
  </si>
  <si>
    <t>-592518158</t>
  </si>
  <si>
    <t>"sp04" 125</t>
  </si>
  <si>
    <t>sp04*0,15</t>
  </si>
  <si>
    <t>-110647386</t>
  </si>
  <si>
    <t>su2+su3+su5</t>
  </si>
  <si>
    <t>585520008700.S</t>
  </si>
  <si>
    <t>Penetračný náter na nasiakavé podklady pod potery, samonivelizačné hmoty a stavebné lepidlá</t>
  </si>
  <si>
    <t>959897329</t>
  </si>
  <si>
    <t>632440515.S</t>
  </si>
  <si>
    <t>Anhydritová samonivelizačná stierka, pevnosti v tlaku 20 MPa, hr. 5 mm</t>
  </si>
  <si>
    <t>-1536367599</t>
  </si>
  <si>
    <t>632451601.S</t>
  </si>
  <si>
    <t>Ochranný antikorózny náter na báze cementu na výstuž hr. 1 mm</t>
  </si>
  <si>
    <t>-29567542</t>
  </si>
  <si>
    <t>rekbk*0,3</t>
  </si>
  <si>
    <t>916362113.S</t>
  </si>
  <si>
    <t>Osadenie cestného obrubníka betónového stojatého do lôžka z betónu prostého tr. C 20/25 s bočnou oporou</t>
  </si>
  <si>
    <t>881458161</t>
  </si>
  <si>
    <t>592170000900.S</t>
  </si>
  <si>
    <t>Obrubník cestný bez skosenia rovný, lxšxv 1000x150x260 mm</t>
  </si>
  <si>
    <t>-364343510</t>
  </si>
  <si>
    <t>70*1,02 'Prepočítané koeficientom množstva</t>
  </si>
  <si>
    <t>916561112.S</t>
  </si>
  <si>
    <t>Osadenie záhonového alebo parkového obrubníka betón., do lôžka z bet. pros. tr. C 16/20 s bočnou oporou</t>
  </si>
  <si>
    <t>696428741</t>
  </si>
  <si>
    <t>"sp05" 106,0</t>
  </si>
  <si>
    <t>592170001801</t>
  </si>
  <si>
    <t>Obrubník parkový, lxšxv 1000x50x250 mm, prírodný</t>
  </si>
  <si>
    <t>813116686</t>
  </si>
  <si>
    <t>106</t>
  </si>
  <si>
    <t>106*1,01 'Prepočítané koeficientom množstva</t>
  </si>
  <si>
    <t>918101112.S</t>
  </si>
  <si>
    <t>Lôžko pod obrubníky, krajníky alebo obruby z dlažobných kociek z betónu prostého tr. C 16/20</t>
  </si>
  <si>
    <t>2130191912</t>
  </si>
  <si>
    <t>"sp02" 70,0*0,55*(0,15+0,21)*0,5</t>
  </si>
  <si>
    <t>919726511.S</t>
  </si>
  <si>
    <t>Tesnenie dilatačných škár zálievkou za studena pre komôrku s tesniacim profilom š. 10 mm hl. 20 mm</t>
  </si>
  <si>
    <t>-454471275</t>
  </si>
  <si>
    <t>"sp01" 70,0</t>
  </si>
  <si>
    <t>931981111.S</t>
  </si>
  <si>
    <t>Vložky do dilatačných škár zvislé, spolu s dodaním, z dosiek izolačných korkových hr. 30 mm</t>
  </si>
  <si>
    <t>2090852233</t>
  </si>
  <si>
    <t>"D2/D3" 1,3*1,3</t>
  </si>
  <si>
    <t>938902071.S</t>
  </si>
  <si>
    <t>Očistenie povrchu betónových konštrukcií tlakovou vodou</t>
  </si>
  <si>
    <t>-704337690</t>
  </si>
  <si>
    <t>938902311.S</t>
  </si>
  <si>
    <t>Čistenie betónového podkladu vysokotlakovým vodným lúčom do hrúbky 5 mm - stropov</t>
  </si>
  <si>
    <t>871600496</t>
  </si>
  <si>
    <t>"rekonštrukcia betónových konštrukcií</t>
  </si>
  <si>
    <t>"1. pp"   207,30</t>
  </si>
  <si>
    <t xml:space="preserve">"1. np "  181,10 </t>
  </si>
  <si>
    <t>952901111.S</t>
  </si>
  <si>
    <t>Vyčistenie budov pri výške podlaží do 4 m</t>
  </si>
  <si>
    <t>1665325594</t>
  </si>
  <si>
    <t>2143,81</t>
  </si>
  <si>
    <t>961043111.S</t>
  </si>
  <si>
    <t>Búranie základov alebo vybúranie otvorov plochy nad 4 m2 z betónu prostého alebo preloženého kameňom,  -2,20000t</t>
  </si>
  <si>
    <t>238704258</t>
  </si>
  <si>
    <t>"b106" 30,83*0,35*0,35</t>
  </si>
  <si>
    <t>"b110" 2,65*0,4*0,65</t>
  </si>
  <si>
    <t>962032231.S</t>
  </si>
  <si>
    <t>Búranie muriva alebo vybúranie otvorov plochy nad 4 m2 nadzákladového z tehál pálených, vápenopieskových, cementových na maltu,  -1,90500t</t>
  </si>
  <si>
    <t>1830837252</t>
  </si>
  <si>
    <t>"b130" 61,7*0,3*1,0</t>
  </si>
  <si>
    <t>"b138" 1,75*0,19*0,56</t>
  </si>
  <si>
    <t>962081131.S</t>
  </si>
  <si>
    <t>Búranie muriva priečok zo sklenených tvárnic, hr. do 100 mm,  -0,05500t</t>
  </si>
  <si>
    <t>1567427693</t>
  </si>
  <si>
    <t>"b118" 2,88</t>
  </si>
  <si>
    <t>"b133" 2,3*1,0</t>
  </si>
  <si>
    <t>962086121.R</t>
  </si>
  <si>
    <t>Búranie strešných izolačných panelov z pórobetónu hr. do 300 mm,  -0,15000t</t>
  </si>
  <si>
    <t>1234743308</t>
  </si>
  <si>
    <t>"b129" 302,03*1,2 "20%podkladky</t>
  </si>
  <si>
    <t>"b135"  638,65*1,2 "20%podkladky</t>
  </si>
  <si>
    <t>962086121.S</t>
  </si>
  <si>
    <t>Búranie muriva priečok z pórobetónu hr. do 300 mm,  -0,15000t</t>
  </si>
  <si>
    <t>896696273</t>
  </si>
  <si>
    <t>"b123" 81,85</t>
  </si>
  <si>
    <t>962052211.S</t>
  </si>
  <si>
    <t>Búranie muriva alebo vybúranie otvorov plochy nad 4 m2 železobetonového nadzákladného,  -2,40000t</t>
  </si>
  <si>
    <t>888048027</t>
  </si>
  <si>
    <t>"b110" 1,325</t>
  </si>
  <si>
    <t>"b137" 1,92+2,04+3,6</t>
  </si>
  <si>
    <t>964011221.S</t>
  </si>
  <si>
    <t>Vybúranie prekladov železobetónových prefabrikovaných, dľ. do 3 m, do 75 kg/m,  -2,40000t</t>
  </si>
  <si>
    <t>454958477</t>
  </si>
  <si>
    <t>"b138" 1,75*0,19*0,15</t>
  </si>
  <si>
    <t>964051111.S</t>
  </si>
  <si>
    <t>Búranie samostatných trámov, prievlakov alebo pásov zo železobetónu do 0,16 m2,  -2,40000t</t>
  </si>
  <si>
    <t>-1895191047</t>
  </si>
  <si>
    <t>"b130" 61,7*0,3*0,1</t>
  </si>
  <si>
    <t>965043331.S</t>
  </si>
  <si>
    <t>Búranie podkladov pod dlažby, liatych dlažieb a mazanín,betón s poterom,teracom hr.do 100 mm, plochy do 4 m2 -2,20000t</t>
  </si>
  <si>
    <t>-124413196</t>
  </si>
  <si>
    <t>"b136" 1,6*1,6*0,1</t>
  </si>
  <si>
    <t>"b139" 3,78*0,1</t>
  </si>
  <si>
    <t>965043341.S</t>
  </si>
  <si>
    <t>Búranie podkladov pod dlažby, liatych dlažieb a mazanín,betón s poterom,teracom hr.do 100 mm, plochy nad 4 m2  -2,20000t</t>
  </si>
  <si>
    <t>1289845856</t>
  </si>
  <si>
    <t>"b129" 302,03*0,03</t>
  </si>
  <si>
    <t>"b135" 638,65*0,03</t>
  </si>
  <si>
    <t>965043431.S</t>
  </si>
  <si>
    <t>Búranie podkladov pod dlažby, liatych dlažieb a mazanín,betón s poterom,teracom hr.do 150 mm,  plochy do 4 m2 -2,20000t</t>
  </si>
  <si>
    <t>1032803055</t>
  </si>
  <si>
    <t>"b136" 1,6*1,6*0,13</t>
  </si>
  <si>
    <t>965044201.S</t>
  </si>
  <si>
    <t>Brúsenie existujúcich betónových podláh, zbrúsenie hrúbky do 3 mm -0,00600t</t>
  </si>
  <si>
    <t>-1918696069</t>
  </si>
  <si>
    <t>965049110.S</t>
  </si>
  <si>
    <t>Príplatok za búranie betónovej mazaniny so zváranou sieťou alebo rabicovým pletivom hr. do 100 mm</t>
  </si>
  <si>
    <t>955849280</t>
  </si>
  <si>
    <t>965049120.S</t>
  </si>
  <si>
    <t>Príplatok za búranie betónovej mazaniny so zváranou sieťou alebo rabicovým pletivom hr. nad 100 mm</t>
  </si>
  <si>
    <t>1986931959</t>
  </si>
  <si>
    <t>965081712.R</t>
  </si>
  <si>
    <t>Búranie  keramických soklíkov  -0,002000t</t>
  </si>
  <si>
    <t>1134816431</t>
  </si>
  <si>
    <t>965081712.S</t>
  </si>
  <si>
    <t>Búranie dlažieb, bez podklad. lôžka z xylolit., alebo keramických dlaždíc hr. do 10 mm,  -0,02000t</t>
  </si>
  <si>
    <t>-265073603</t>
  </si>
  <si>
    <t>965081812.S</t>
  </si>
  <si>
    <t>Búranie dlažieb, z kamen., cement., terazzových, čadičových alebo keramických, hr. nad 10 mm,  -0,06500t</t>
  </si>
  <si>
    <t>1206501575</t>
  </si>
  <si>
    <t>"b110" 3,94</t>
  </si>
  <si>
    <t>su2+su3</t>
  </si>
  <si>
    <t>967031732.S</t>
  </si>
  <si>
    <t>Prikresanie plošné, muriva z akýchkoľvek tehál pálených na akúkoľvek maltu hr. do 100 mm,  -0,18300t</t>
  </si>
  <si>
    <t>-975827172</t>
  </si>
  <si>
    <t>"b104" 351</t>
  </si>
  <si>
    <t>968061115.S</t>
  </si>
  <si>
    <t>Demontáž okien drevených, 1 bm obvodu - 0,008t</t>
  </si>
  <si>
    <t>1853710806</t>
  </si>
  <si>
    <t>"b121" 2*(2,365+0,75)*2</t>
  </si>
  <si>
    <t>968061116.S</t>
  </si>
  <si>
    <t>Demontáž dverí drevených vchodových, 1 bm obvodu - 0,012t</t>
  </si>
  <si>
    <t>-1345035726</t>
  </si>
  <si>
    <t>"b121" 2*(2,365+3,0)*2</t>
  </si>
  <si>
    <t>968061137.S</t>
  </si>
  <si>
    <t>Vyvesenie dreveného krídla vrát do suti plochy nad 4 m2, -0,08000t</t>
  </si>
  <si>
    <t>1844913400</t>
  </si>
  <si>
    <t>"b119" 1</t>
  </si>
  <si>
    <t>"b121" 2</t>
  </si>
  <si>
    <t>968062456.S</t>
  </si>
  <si>
    <t>Vybúranie drevených dverových zárubní plochy nad 2 m2,  -0,06700t</t>
  </si>
  <si>
    <t>340421709</t>
  </si>
  <si>
    <t>"b119" (1,455*3,0)</t>
  </si>
  <si>
    <t>968071115.S</t>
  </si>
  <si>
    <t>Demontáž okien kovových, 1 bm obvodu - 0,005t</t>
  </si>
  <si>
    <t>-1288654824</t>
  </si>
  <si>
    <t>"b113" 2*(1,2+0,6) *7</t>
  </si>
  <si>
    <t>"b131" 2*(0,7+0,86)</t>
  </si>
  <si>
    <t>968071125.S</t>
  </si>
  <si>
    <t>Vyvesenie kovového dverného krídla do suti plochy do 2 m2</t>
  </si>
  <si>
    <t>1364982939</t>
  </si>
  <si>
    <t>"b120" 1</t>
  </si>
  <si>
    <t>968071136.S</t>
  </si>
  <si>
    <t>Vyvesenie kovového krídla vrát do suti plochy do 4 m2</t>
  </si>
  <si>
    <t>-757010011</t>
  </si>
  <si>
    <t>"b115" 1</t>
  </si>
  <si>
    <t>968072455.S</t>
  </si>
  <si>
    <t>Vybúranie kovových dverových zárubní plochy do 2 m2,  -0,07600t</t>
  </si>
  <si>
    <t>1753688573</t>
  </si>
  <si>
    <t>"b120" 0,9*1,97</t>
  </si>
  <si>
    <t>968072558.S</t>
  </si>
  <si>
    <t>Vybúranie kovových vrát plochy do 5 m2,  -0,06000t</t>
  </si>
  <si>
    <t>1708498052</t>
  </si>
  <si>
    <t>"b115" 1,55*2,05</t>
  </si>
  <si>
    <t>968072875.R</t>
  </si>
  <si>
    <t>Vybúranie a vybratie mreží,  -0,00600t</t>
  </si>
  <si>
    <t>-289716367</t>
  </si>
  <si>
    <t>"b119" 1,455*3,0</t>
  </si>
  <si>
    <t>104</t>
  </si>
  <si>
    <t>968081115.S</t>
  </si>
  <si>
    <t>Demontáž okien plastových, 1 bm obvodu - 0,007t</t>
  </si>
  <si>
    <t>-170444017</t>
  </si>
  <si>
    <t>"b114" 2*(1,2+0,6)*2</t>
  </si>
  <si>
    <t>"b116" 2*(1,2+1,2)*9</t>
  </si>
  <si>
    <t>"b117" 2*(1,2+2,4)*13</t>
  </si>
  <si>
    <t>"b132"  2*(2,3+3,0)</t>
  </si>
  <si>
    <t>105</t>
  </si>
  <si>
    <t>968081116.S</t>
  </si>
  <si>
    <t>Demontáž dverí plastových vchodových, 1 bm obvodu - 0,012t</t>
  </si>
  <si>
    <t>-1395936862</t>
  </si>
  <si>
    <t>"b124" 2*(1,45+2,1)</t>
  </si>
  <si>
    <t>"b127" 2*(2,6+3,0)</t>
  </si>
  <si>
    <t>"128" 2*(1,2+3,0)</t>
  </si>
  <si>
    <t>976085311.S</t>
  </si>
  <si>
    <t>Vybúranie kanalizačného rámu liatinového vrátane poklopu alebo mreže,  -0,04400t</t>
  </si>
  <si>
    <t>-1847917968</t>
  </si>
  <si>
    <t>"b110" 1</t>
  </si>
  <si>
    <t>107</t>
  </si>
  <si>
    <t>978011191.S</t>
  </si>
  <si>
    <t>Otlčenie omietok stropov vnútorných vápenných alebo vápennocementových v rozsahu do 100 %,  -0,05000t</t>
  </si>
  <si>
    <t>-104698921</t>
  </si>
  <si>
    <t>108</t>
  </si>
  <si>
    <t>978013191.S</t>
  </si>
  <si>
    <t>Otlčenie omietok stien vnútorných vápenných alebo vápennocementových v rozsahu do 100 %,  -0,04600t</t>
  </si>
  <si>
    <t>520227289</t>
  </si>
  <si>
    <t>"odpočet nová priečka v SU30" -17,552</t>
  </si>
  <si>
    <t>109</t>
  </si>
  <si>
    <t>978015291.S</t>
  </si>
  <si>
    <t>Otlčenie omietok vonkajších priečelí jednoduchých, s vyškriabaním škár, očistením muriva, v rozsahu do 100 %,  -0,05900t</t>
  </si>
  <si>
    <t>935226718</t>
  </si>
  <si>
    <t>"b126" 41,03</t>
  </si>
  <si>
    <t>110</t>
  </si>
  <si>
    <t>978036191.S</t>
  </si>
  <si>
    <t>Otlčenie omietok šľachtených a pod., vonkajších brizolitových, v rozsahu do 100 %,  -0,05000t</t>
  </si>
  <si>
    <t>45477415</t>
  </si>
  <si>
    <t>"b125" 109,8</t>
  </si>
  <si>
    <t>111</t>
  </si>
  <si>
    <t>978059511.S</t>
  </si>
  <si>
    <t>Odsekanie a odobratie obkladov stien z obkladačiek vnútorných vrátane podkladovej omietky do 2 m2,  -0,06800t</t>
  </si>
  <si>
    <t>-2114722065</t>
  </si>
  <si>
    <t>"b113" 1,2*0,15</t>
  </si>
  <si>
    <t>"b114" 1,2*0,15</t>
  </si>
  <si>
    <t>"b133" 2,3*0,25</t>
  </si>
  <si>
    <t>112</t>
  </si>
  <si>
    <t>978059631.S</t>
  </si>
  <si>
    <t>Odsekanie a odobratie obkladov stien z obkladačiek vonkajších vrátane podkladovej omietky nad 2 m2,  -0,08900t</t>
  </si>
  <si>
    <t>-911872524</t>
  </si>
  <si>
    <t>"b103" 126,25+27,35+95,94</t>
  </si>
  <si>
    <t>"b123" 81,85*0,1</t>
  </si>
  <si>
    <t>"su3" 4,2</t>
  </si>
  <si>
    <t>113</t>
  </si>
  <si>
    <t>-462281801</t>
  </si>
  <si>
    <t>114</t>
  </si>
  <si>
    <t>-837493992</t>
  </si>
  <si>
    <t>115</t>
  </si>
  <si>
    <t>456338128</t>
  </si>
  <si>
    <t>687,489*24 'Prepočítané koeficientom množstva</t>
  </si>
  <si>
    <t>116</t>
  </si>
  <si>
    <t>979082111.S</t>
  </si>
  <si>
    <t>Vnútrostavenisková doprava sutiny a vybúraných hmôt do 10 m</t>
  </si>
  <si>
    <t>171084999</t>
  </si>
  <si>
    <t>117</t>
  </si>
  <si>
    <t>1565706002</t>
  </si>
  <si>
    <t>687,489*4 'Prepočítané koeficientom množstva</t>
  </si>
  <si>
    <t>118</t>
  </si>
  <si>
    <t>-1940460657</t>
  </si>
  <si>
    <t>119</t>
  </si>
  <si>
    <t>-609413231</t>
  </si>
  <si>
    <t>120</t>
  </si>
  <si>
    <t>711211001.S</t>
  </si>
  <si>
    <t>Jednozlož. hydroizolačná hmota disperzná, náter na vnútorne použitie vodorovná</t>
  </si>
  <si>
    <t>-975252967</t>
  </si>
  <si>
    <t>"su30" 3,75*3</t>
  </si>
  <si>
    <t>121</t>
  </si>
  <si>
    <t>-1952176198</t>
  </si>
  <si>
    <t>122</t>
  </si>
  <si>
    <t>712300831.S</t>
  </si>
  <si>
    <t>Odstránenie povlakovej krytiny na strechách plochých 10° jednovrstvovej,  -0,00600t</t>
  </si>
  <si>
    <t>1658866651</t>
  </si>
  <si>
    <t>"b129" 302,03*2+73,8</t>
  </si>
  <si>
    <t>"b135" 638,65*2+151,0</t>
  </si>
  <si>
    <t>123</t>
  </si>
  <si>
    <t>712300833.S</t>
  </si>
  <si>
    <t>Odstránenie povlakovej krytiny na strechách plochých 10° trojvrstvovej,  -0,01400t</t>
  </si>
  <si>
    <t>-1892698086</t>
  </si>
  <si>
    <t>"b129" 302,03</t>
  </si>
  <si>
    <t>"b135" 638,65</t>
  </si>
  <si>
    <t>124</t>
  </si>
  <si>
    <t>712300834.S</t>
  </si>
  <si>
    <t>Odstránenie povlakovej krytiny na strechách plochých do 10° každé ďalšie vrstvy,  -0,00600t</t>
  </si>
  <si>
    <t>-909063312</t>
  </si>
  <si>
    <t>713000038.S</t>
  </si>
  <si>
    <t>Odstránenie tepelnej izolácie stien lepenej z polystyrénu hr. do 10 cm -0,009t</t>
  </si>
  <si>
    <t>1877222705</t>
  </si>
  <si>
    <t>"b129" 151,0</t>
  </si>
  <si>
    <t>126</t>
  </si>
  <si>
    <t>713000042.S</t>
  </si>
  <si>
    <t>Odstránenie nadstresnej tepelnej izolácie striech plochých kladenej voľne z polystyrénu hr. do 10 cm -0,0028t</t>
  </si>
  <si>
    <t>-1173135728</t>
  </si>
  <si>
    <t>"b129" 302,03*2</t>
  </si>
  <si>
    <t>"b135" 638,65*2</t>
  </si>
  <si>
    <t>763</t>
  </si>
  <si>
    <t>Konštrukcie - drevostavby</t>
  </si>
  <si>
    <t>763126610.R</t>
  </si>
  <si>
    <t>Predsadená SDK stena hr. 62.5 mm, na oceľovej konštrukcií CD+UD, jednoducho opláštená doskou štandardnou A12.5 mm, bez TI</t>
  </si>
  <si>
    <t>"obklad rozvodov VZT</t>
  </si>
  <si>
    <t>70,0</t>
  </si>
  <si>
    <t>127</t>
  </si>
  <si>
    <t>763129532.S</t>
  </si>
  <si>
    <t>Demontáž sadrokartónovej predsadenej alebo šachtovej steny, s oceľovou konštrukciou, so zdvojeným profilom, dvojité opláštenie, -0,05864t</t>
  </si>
  <si>
    <t>913511577</t>
  </si>
  <si>
    <t>998763403.S</t>
  </si>
  <si>
    <t>Presun hmôt pre sádrokartónové konštrukcie v stavbách (objektoch) výšky od 7 do 24 m</t>
  </si>
  <si>
    <t>764171301.S</t>
  </si>
  <si>
    <t>Krytina falcovaná pozink farebný, sklon strechy do 30°</t>
  </si>
  <si>
    <t>-318810073</t>
  </si>
  <si>
    <t>"k06" 1,2*1,1</t>
  </si>
  <si>
    <t>129</t>
  </si>
  <si>
    <t>764331850.S</t>
  </si>
  <si>
    <t>Demontáž lemovania  rš 400 a 500 mm,  -0,00298t</t>
  </si>
  <si>
    <t>1411312323</t>
  </si>
  <si>
    <t>"134" 2,3+1,2*81</t>
  </si>
  <si>
    <t>130</t>
  </si>
  <si>
    <t>764333520.R</t>
  </si>
  <si>
    <t>Ukončovací profil s okapničkou s drážkou pre upevnenie balkónového žľabu, chromátovaný a lakovaný stálofarebný UV odolný hliník, napr. SCHLUTER-BARA-RTK, alebo ekvivalent,pol.K31,</t>
  </si>
  <si>
    <t>-989638129</t>
  </si>
  <si>
    <t>131</t>
  </si>
  <si>
    <t>764333521.R</t>
  </si>
  <si>
    <t>Žľabový systém pre odvod vodu z balkóna DN80,, chromátovaný a lakovaný stálofarebný UV odolný hliník, napr. SCHLUTER-BARIN-SR, alebo ekvivalent,pol.K32</t>
  </si>
  <si>
    <t>-1076613557</t>
  </si>
  <si>
    <t>27,0</t>
  </si>
  <si>
    <t>132</t>
  </si>
  <si>
    <t>764333522.R</t>
  </si>
  <si>
    <t>Žľabový kotlík DN 60,, chromátovaný a lakovaný stálofarebný UV odolný hliník, napr. SCHLUTER-BARIN-SR, alebo ekvivalent,pol.K33</t>
  </si>
  <si>
    <t>-665645873</t>
  </si>
  <si>
    <t>133</t>
  </si>
  <si>
    <t>764352611.R</t>
  </si>
  <si>
    <t>Zvodové potrubie DN 60, chromátovaný a lakovaný stálofarebný UV odolný hliník, napr. SCHLUTER-BARIN-SR, alebo ekvivalent.pol.34</t>
  </si>
  <si>
    <t>1173405193</t>
  </si>
  <si>
    <t>3,2</t>
  </si>
  <si>
    <t>134</t>
  </si>
  <si>
    <t>764410361.R</t>
  </si>
  <si>
    <t>Oplechovanie parapetov z hliníkového Al plechu, vrátane ukončení krytkami,   hr.2,0mm, povrch.úprava práškovou farbou, r.š. 400 mm</t>
  </si>
  <si>
    <t>2132900668</t>
  </si>
  <si>
    <t>"k21" 117*1,2</t>
  </si>
  <si>
    <t>"k22" 0,9</t>
  </si>
  <si>
    <t>"k23" 0,6*8</t>
  </si>
  <si>
    <t>135</t>
  </si>
  <si>
    <t>764410850.S</t>
  </si>
  <si>
    <t>Demontáž oplechovania parapetov rš od 100 do 330 mm,  -0,00135t</t>
  </si>
  <si>
    <t>511315009</t>
  </si>
  <si>
    <t>"b116" 1,2*9</t>
  </si>
  <si>
    <t>"b117" 1,2*13</t>
  </si>
  <si>
    <t>"b118" 1,2</t>
  </si>
  <si>
    <t>136</t>
  </si>
  <si>
    <t>764430840.S</t>
  </si>
  <si>
    <t>Demontáž oplechovania múrov a nadmuroviek rš od 330 do 500 mm,  -0,00230t</t>
  </si>
  <si>
    <t>571798440</t>
  </si>
  <si>
    <t>"b129" 61,7</t>
  </si>
  <si>
    <t>"b135" 111,85</t>
  </si>
  <si>
    <t>137</t>
  </si>
  <si>
    <t>764721114.S</t>
  </si>
  <si>
    <t>Dilatačná lista na pripojenie k omietkovému systému, pozink farebný, r.š. 250 mm</t>
  </si>
  <si>
    <t>596065902</t>
  </si>
  <si>
    <t>"k05" 17,4+8,3</t>
  </si>
  <si>
    <t>138</t>
  </si>
  <si>
    <t>764751113.R</t>
  </si>
  <si>
    <t>Zvodová rúra kruhová pozink farebný vrátane príslušenstva, priemer 150 mm</t>
  </si>
  <si>
    <t>-1994014148</t>
  </si>
  <si>
    <t>"K06" 48</t>
  </si>
  <si>
    <t>139</t>
  </si>
  <si>
    <t>764751143.R</t>
  </si>
  <si>
    <t>Koleno výtokové zvodovej rúry pozink farebný, priemer 150 mm</t>
  </si>
  <si>
    <t>1963584715</t>
  </si>
  <si>
    <t>"k03" 1</t>
  </si>
  <si>
    <t>140</t>
  </si>
  <si>
    <t>764751152.R</t>
  </si>
  <si>
    <t>Odskok zvodovej rúry pozink farebný, priemer 150 mm</t>
  </si>
  <si>
    <t>759188738</t>
  </si>
  <si>
    <t>"k04" 1</t>
  </si>
  <si>
    <t>141</t>
  </si>
  <si>
    <t>764761235.S</t>
  </si>
  <si>
    <t>Kotlík žľabový štvorhranný pozink farebný, kruhový vývod, rozmer (r.š./D) 330/100 mm</t>
  </si>
  <si>
    <t>269326303</t>
  </si>
  <si>
    <t>"k01" 7</t>
  </si>
  <si>
    <t>142</t>
  </si>
  <si>
    <t>-1772131959</t>
  </si>
  <si>
    <t>143</t>
  </si>
  <si>
    <t>766694985.S</t>
  </si>
  <si>
    <t>Demontáž parapetnej dosky plastovej šírky do 300 mm, dĺžky do 1600 mm, -0,003t</t>
  </si>
  <si>
    <t>-955696583</t>
  </si>
  <si>
    <t>"b116" 9</t>
  </si>
  <si>
    <t>"b117" 13</t>
  </si>
  <si>
    <t>144</t>
  </si>
  <si>
    <t>766694986.S</t>
  </si>
  <si>
    <t>Demontáž parapetnej dosky plastovej šírky do 300 mm, dĺžky nad 1600 mm, -0,006t</t>
  </si>
  <si>
    <t>1115782021</t>
  </si>
  <si>
    <t>"b132" 1</t>
  </si>
  <si>
    <t>145</t>
  </si>
  <si>
    <t>767132811.S</t>
  </si>
  <si>
    <t>Demontáž stien a priečok z plechu skrutkovaných,  -0,01800t</t>
  </si>
  <si>
    <t>1374910325</t>
  </si>
  <si>
    <t>"b101" 2,6*0,6</t>
  </si>
  <si>
    <t>146</t>
  </si>
  <si>
    <t>767584811.S</t>
  </si>
  <si>
    <t>Demontáž mriežky vzduchotechnickej,  -0,00100t</t>
  </si>
  <si>
    <t>1102301535</t>
  </si>
  <si>
    <t>"b102" 1</t>
  </si>
  <si>
    <t>"b122" 4</t>
  </si>
  <si>
    <t>147</t>
  </si>
  <si>
    <t>767660150.R</t>
  </si>
  <si>
    <t>D+M exteriérová celokovová žalúzia , hliníkové lamely, motorické, solárny pohon</t>
  </si>
  <si>
    <t>-2021255088</t>
  </si>
  <si>
    <t>"N01" 1,2*2,01*18</t>
  </si>
  <si>
    <t>"N02" 1,2*1,2*4</t>
  </si>
  <si>
    <t>"N03" 1,9*3,0*1</t>
  </si>
  <si>
    <t>148</t>
  </si>
  <si>
    <t>767995105.S</t>
  </si>
  <si>
    <t>Montáž ostatných atypických kovových stavebných doplnkových konštrukcií nad 50 do 100 kg</t>
  </si>
  <si>
    <t>107245272</t>
  </si>
  <si>
    <t>"st-04" 90,635</t>
  </si>
  <si>
    <t>149</t>
  </si>
  <si>
    <t>Ok podchytenia rampy, 1xzákl.náter, st.v.č.04</t>
  </si>
  <si>
    <t>-650281436</t>
  </si>
  <si>
    <t>150</t>
  </si>
  <si>
    <t>-1200837014</t>
  </si>
  <si>
    <t>769</t>
  </si>
  <si>
    <t>Montáže vzduchotechnických zariadení</t>
  </si>
  <si>
    <t>151</t>
  </si>
  <si>
    <t>769083180.S</t>
  </si>
  <si>
    <t>Demontáž ohybnej Al hadice priemeru 350-460 mm,  -0,00012 t</t>
  </si>
  <si>
    <t>301825983</t>
  </si>
  <si>
    <t>"b122" 2</t>
  </si>
  <si>
    <t>771</t>
  </si>
  <si>
    <t>Podlahy z dlaždíc</t>
  </si>
  <si>
    <t>152</t>
  </si>
  <si>
    <t>771415014.S</t>
  </si>
  <si>
    <t xml:space="preserve">Montáž soklíkov z obkladačiek do tmelu </t>
  </si>
  <si>
    <t>-354429740</t>
  </si>
  <si>
    <t>su2+su3+su5+su30</t>
  </si>
  <si>
    <t>153</t>
  </si>
  <si>
    <t>597640001201</t>
  </si>
  <si>
    <t>Soklík keramický v.10cm</t>
  </si>
  <si>
    <t>1082303758</t>
  </si>
  <si>
    <t>52,2*1,04 'Prepočítané koeficientom množstva</t>
  </si>
  <si>
    <t>154</t>
  </si>
  <si>
    <t>771551020.S</t>
  </si>
  <si>
    <t>Montáž podláh z dlaždíc terazzových kladených do malty 200 x 200 mm</t>
  </si>
  <si>
    <t>-827825159</t>
  </si>
  <si>
    <t>"su2" 18,0</t>
  </si>
  <si>
    <t>"su3" 1,45</t>
  </si>
  <si>
    <t>155</t>
  </si>
  <si>
    <t>592470000100.S</t>
  </si>
  <si>
    <t>Dlaždica terazzová z normálného cementu HBT, rozmer 200x200x25 mm</t>
  </si>
  <si>
    <t>1578002238</t>
  </si>
  <si>
    <t>19,45*1,04 'Prepočítané koeficientom množstva</t>
  </si>
  <si>
    <t>156</t>
  </si>
  <si>
    <t>771575109.S</t>
  </si>
  <si>
    <t>Montáž podláh z dlaždíc keramických do tmelu veľ. 300 x 300 mm</t>
  </si>
  <si>
    <t>316257851</t>
  </si>
  <si>
    <t>"SU5" 8,6</t>
  </si>
  <si>
    <t>"su30" 24,15</t>
  </si>
  <si>
    <t>157</t>
  </si>
  <si>
    <t>597740001600.S</t>
  </si>
  <si>
    <t>Dlaždice keramické, lxvxhr 297x297x8 mm, hutné glazované</t>
  </si>
  <si>
    <t>-57054186</t>
  </si>
  <si>
    <t>su5+su30</t>
  </si>
  <si>
    <t>32,75*1,04 'Prepočítané koeficientom množstva</t>
  </si>
  <si>
    <t>158</t>
  </si>
  <si>
    <t>998771202.S</t>
  </si>
  <si>
    <t>Presun hmôt pre podlahy z dlaždíc v objektoch výšky nad 6 do 12 m</t>
  </si>
  <si>
    <t>1601781870</t>
  </si>
  <si>
    <t>776</t>
  </si>
  <si>
    <t>Podlahy povlakové</t>
  </si>
  <si>
    <t>159</t>
  </si>
  <si>
    <t>776401800.S</t>
  </si>
  <si>
    <t>Demontáž soklíkov alebo líšt</t>
  </si>
  <si>
    <t>1651075178</t>
  </si>
  <si>
    <t>160</t>
  </si>
  <si>
    <t>776411000.S</t>
  </si>
  <si>
    <t>Lepenie podlahových líšt soklových</t>
  </si>
  <si>
    <t>717779758</t>
  </si>
  <si>
    <t>161</t>
  </si>
  <si>
    <t>283410017900.S</t>
  </si>
  <si>
    <t>Soklová PVC lišta pre vloženie pásikov z PVC podlahoviny hrúbky do 5 mm</t>
  </si>
  <si>
    <t>-1182627752</t>
  </si>
  <si>
    <t>6,2*1,01 'Prepočítané koeficientom množstva</t>
  </si>
  <si>
    <t>162</t>
  </si>
  <si>
    <t>776511820.S</t>
  </si>
  <si>
    <t>Odstránenie povlakových podláh z nášľapnej plochy lepených s podložkou,  -0,00100t</t>
  </si>
  <si>
    <t>1554171568</t>
  </si>
  <si>
    <t>163</t>
  </si>
  <si>
    <t>776521100.S</t>
  </si>
  <si>
    <t>Lepenie povlakových podláh z PVC homogénnych pásov</t>
  </si>
  <si>
    <t>136855463</t>
  </si>
  <si>
    <t>"SU1" 6,2</t>
  </si>
  <si>
    <t>"SU4" 4,3</t>
  </si>
  <si>
    <t>164</t>
  </si>
  <si>
    <t>284110002100.S</t>
  </si>
  <si>
    <t>Podlaha PVC homogénna, hrúbka do 2,5 mm</t>
  </si>
  <si>
    <t>754874403</t>
  </si>
  <si>
    <t>su1+su4</t>
  </si>
  <si>
    <t>10,5*1,03 'Prepočítané koeficientom množstva</t>
  </si>
  <si>
    <t>165</t>
  </si>
  <si>
    <t>776990100.S</t>
  </si>
  <si>
    <t>Zametanie podkladu pred kladením povlakovýck podláh</t>
  </si>
  <si>
    <t>1889103148</t>
  </si>
  <si>
    <t>166</t>
  </si>
  <si>
    <t>776990110.S</t>
  </si>
  <si>
    <t>Penetrovanie podkladu pred kladením povlakových podláh</t>
  </si>
  <si>
    <t>1095725375</t>
  </si>
  <si>
    <t>167</t>
  </si>
  <si>
    <t>776992127.S</t>
  </si>
  <si>
    <t>Vyspravenie podkladu nivelačnou stierkou hr. 5 mm</t>
  </si>
  <si>
    <t>-1137710147</t>
  </si>
  <si>
    <t>168</t>
  </si>
  <si>
    <t>998776202.S</t>
  </si>
  <si>
    <t>Presun hmôt pre podlahy povlakové v objektoch výšky nad 6 do 12 m</t>
  </si>
  <si>
    <t>-501691256</t>
  </si>
  <si>
    <t>781</t>
  </si>
  <si>
    <t>Obklady</t>
  </si>
  <si>
    <t>169</t>
  </si>
  <si>
    <t>781445017.S</t>
  </si>
  <si>
    <t>Montáž obkladov vnútor. stien z obkladačiek kladených do tmelu veľ. 300x200 mm</t>
  </si>
  <si>
    <t>1831935230</t>
  </si>
  <si>
    <t>"SU3" 4,2+2,9</t>
  </si>
  <si>
    <t>"su4" 6,12+8,4</t>
  </si>
  <si>
    <t>"su5" 11,36+11,18</t>
  </si>
  <si>
    <t>170</t>
  </si>
  <si>
    <t>597640001900.1</t>
  </si>
  <si>
    <t>Obkladačky keramické</t>
  </si>
  <si>
    <t>1136109968</t>
  </si>
  <si>
    <t>44,16*1,04 'Prepočítané koeficientom množstva</t>
  </si>
  <si>
    <t>171</t>
  </si>
  <si>
    <t>781491111.S</t>
  </si>
  <si>
    <t>Montáž plastových profilov pre obklad do tmelu - roh steny</t>
  </si>
  <si>
    <t>450880029</t>
  </si>
  <si>
    <t>172</t>
  </si>
  <si>
    <t>283410018240.S</t>
  </si>
  <si>
    <t>Profil ukončovací oblý uzavretý s nosom na vonkajší roh pre hr. dlaždíc 7 mm, PVC</t>
  </si>
  <si>
    <t>1668144988</t>
  </si>
  <si>
    <t>30*1,02 'Prepočítané koeficientom množstva</t>
  </si>
  <si>
    <t>173</t>
  </si>
  <si>
    <t>998781201.S</t>
  </si>
  <si>
    <t>Presun hmôt pre obklady keramické v objektoch výšky do 6 m</t>
  </si>
  <si>
    <t>287472287</t>
  </si>
  <si>
    <t>783</t>
  </si>
  <si>
    <t>Nátery</t>
  </si>
  <si>
    <t>174</t>
  </si>
  <si>
    <t>783225100.S</t>
  </si>
  <si>
    <t>Nátery kov.stav.doplnk.konštr. syntetické na vzduchu schnúce dvojnás. 1x s emailov. - 105µm</t>
  </si>
  <si>
    <t>1577337243</t>
  </si>
  <si>
    <t>90,365*0,045</t>
  </si>
  <si>
    <t>175</t>
  </si>
  <si>
    <t>-680019593</t>
  </si>
  <si>
    <t>"su1" 119,1</t>
  </si>
  <si>
    <t>"su2" 300,3</t>
  </si>
  <si>
    <t>"su3" 34,0</t>
  </si>
  <si>
    <t>"su5"  56,24</t>
  </si>
  <si>
    <t>176</t>
  </si>
  <si>
    <t>978224967</t>
  </si>
  <si>
    <t>"podlahy" 2086,8</t>
  </si>
  <si>
    <t>"uk,vzt,zt" 152,6</t>
  </si>
  <si>
    <t>"okná,dvere" 852,71</t>
  </si>
  <si>
    <t>177</t>
  </si>
  <si>
    <t>784422271.S</t>
  </si>
  <si>
    <t>Maľby vápenné základné dvojnásobné, ručne nanášané na jemnozrnný podklad výšky do 3,80 m</t>
  </si>
  <si>
    <t>-884132395</t>
  </si>
  <si>
    <t>787</t>
  </si>
  <si>
    <t>Zasklievanie</t>
  </si>
  <si>
    <t>178</t>
  </si>
  <si>
    <t>787100812.S</t>
  </si>
  <si>
    <t>Vysklievanie stien a priečok, balkónového zábradlia, výťahových šachiet skla profilového dvojitého,  -0,04400t</t>
  </si>
  <si>
    <t>-1075373151</t>
  </si>
  <si>
    <t>"b116" 1,1*1,1</t>
  </si>
  <si>
    <t>"b116" 1,1*0,5+1,1*1,7</t>
  </si>
  <si>
    <t>E1.4. 01.1 - zdravotechnika - TV</t>
  </si>
  <si>
    <t>Ing.František Janega</t>
  </si>
  <si>
    <t xml:space="preserve">    722 - Zdravotechnika - vnútorný vodovod</t>
  </si>
  <si>
    <t xml:space="preserve">    725 - Zdravotechnika - zariaď. predmety</t>
  </si>
  <si>
    <t>7134111111</t>
  </si>
  <si>
    <t>Montáž izolácie tepelnej potrubia</t>
  </si>
  <si>
    <t>283310004600</t>
  </si>
  <si>
    <t>Izolačná PE trubica TUBOLIT DG alebo ekvivalent  18x20 mm (d potrubia x hr. izolácie), nadrezaná</t>
  </si>
  <si>
    <t>283310004700</t>
  </si>
  <si>
    <t>Izolačná PE trubica TUBOLIT DG alebo ekvivalent  22x20 mm (d potrubia x hr. izolácie), nadrezaná</t>
  </si>
  <si>
    <t>283310006300</t>
  </si>
  <si>
    <t>Izolačná PE trubica TUBOLIT DG alebo ekvivalent  28x30 mm (d potrubia x hr. izolácie), rozrezaná</t>
  </si>
  <si>
    <t>722</t>
  </si>
  <si>
    <t>Zdravotechnika - vnútorný vodovod</t>
  </si>
  <si>
    <t>722172110.S</t>
  </si>
  <si>
    <t>Potrubie z plastických rúr PP-R D 16 mm - PN16, polyfúznym zváraním</t>
  </si>
  <si>
    <t>722172111.S</t>
  </si>
  <si>
    <t>Potrubie z plastických rúr PP-R D 20 mm - PN16, polyfúznym zváraním</t>
  </si>
  <si>
    <t>722172112.S</t>
  </si>
  <si>
    <t>Potrubie z plastických rúr PP-R D 25 mm - PN16, polyfúznym zváraním</t>
  </si>
  <si>
    <t>722290226</t>
  </si>
  <si>
    <t>Tlaková skúška vodovodného potrubia závitového do DN 50</t>
  </si>
  <si>
    <t>722290234</t>
  </si>
  <si>
    <t>Prepláchnutie a dezinfekcia vodovodného potrubia do DN 80</t>
  </si>
  <si>
    <t>998722102.S</t>
  </si>
  <si>
    <t>Presun hmôt pre vnútorný vodovod v objektoch výšky nad 6 do 12 m</t>
  </si>
  <si>
    <t>725</t>
  </si>
  <si>
    <t>Zdravotechnika - zariaď. predmety</t>
  </si>
  <si>
    <t>725539103.S</t>
  </si>
  <si>
    <t>Montáž elektrického ohrievača závesného zvislého do 120 L</t>
  </si>
  <si>
    <t>541320005600.S</t>
  </si>
  <si>
    <t>Ohrievač vody elektrický tlakový závesný zvislý akumulačný, objem 120 l</t>
  </si>
  <si>
    <t>725539142.S</t>
  </si>
  <si>
    <t>Montáž elektrického prietokového ohrievača malolitrážneho</t>
  </si>
  <si>
    <t>541310000200.S</t>
  </si>
  <si>
    <t>Elektrický prietokový ohrievač beztlakový malolitrážny s batériou, inštalácia pod umývadlo, batéria s aktívnym perlátorom, batéria musí patriť do dvoch najlepších tried spotreby vody podľa platného vodného štítku</t>
  </si>
  <si>
    <t>725819201.S</t>
  </si>
  <si>
    <t>Montáž ventilu nástenného G 1/2</t>
  </si>
  <si>
    <t>42284610291N</t>
  </si>
  <si>
    <t>Ventil nástenný s aktívnym perlátorom, ventil musí patriť do dvoch najlepších tried spotreby vody podľa platného vodného štítku</t>
  </si>
  <si>
    <t>725829601.S</t>
  </si>
  <si>
    <t>Montáž batérie umývadlovej a drezovej stojankovej, pákovej alebo klasickej s mechanickým ovládaním</t>
  </si>
  <si>
    <t>551450003800.S</t>
  </si>
  <si>
    <t>Batéria stojanková, aktívny perlátor, batéria musí patriť do dvoch najlepších tried spotreby vody podľa platného vodného štítku</t>
  </si>
  <si>
    <t>551450003801.S</t>
  </si>
  <si>
    <t>Stojankový ventil s aktívnym perlátorom, ventil musí patriť do dvoch najlepších tried spotreby vody podľa platného vodného štítku</t>
  </si>
  <si>
    <t>998725102.S</t>
  </si>
  <si>
    <t>Presun hmôt pre zariaďovacie predmety v objektoch výšky nad 6 do 12 m</t>
  </si>
  <si>
    <t>E1.5. 01.1 - ústredné vykurovanie, vetranie a chladenie</t>
  </si>
  <si>
    <t>Ing.Peter Valent</t>
  </si>
  <si>
    <t xml:space="preserve">PSV - Práce a dodávky PSV   </t>
  </si>
  <si>
    <t xml:space="preserve">    713 - Izolácie tepelné   </t>
  </si>
  <si>
    <t xml:space="preserve">    732 - Ústredné kúrenie, strojovne   </t>
  </si>
  <si>
    <t xml:space="preserve">    733 - Ústredné kúrenie - rozvodné potrubie   </t>
  </si>
  <si>
    <t xml:space="preserve">    734 - Ústredné kúrenie - armatúry   </t>
  </si>
  <si>
    <t xml:space="preserve">    735 - Ústredné kúrenie - vykurovacie telesá   </t>
  </si>
  <si>
    <t xml:space="preserve">    767 - Konštrukcie doplnkové kovové   </t>
  </si>
  <si>
    <t xml:space="preserve">    783 - Nátery   </t>
  </si>
  <si>
    <t xml:space="preserve">M - Práce a dodávky M   </t>
  </si>
  <si>
    <t xml:space="preserve">    24-M - Montáže vzduchotechnických zariad.   </t>
  </si>
  <si>
    <t xml:space="preserve">OST - Demontáž   </t>
  </si>
  <si>
    <t xml:space="preserve">Ostatné - Ostatné   </t>
  </si>
  <si>
    <t xml:space="preserve">    HZS - HZS   </t>
  </si>
  <si>
    <t xml:space="preserve">Práce a dodávky PSV   </t>
  </si>
  <si>
    <t xml:space="preserve">Izolácie tepelné   </t>
  </si>
  <si>
    <t>713482121</t>
  </si>
  <si>
    <t>Montáž trubíc z PE, hr.15-20 mm,vnút.priemer do 38 mm</t>
  </si>
  <si>
    <t>713482131</t>
  </si>
  <si>
    <t>Montáž trubíc z PE, hr.30 mm,vnút.priemer do 38 mm</t>
  </si>
  <si>
    <t>713482132</t>
  </si>
  <si>
    <t>Montáž trubíc z PE, hr.30 mm,vnút.priemer 39-70 mm</t>
  </si>
  <si>
    <t>713482133</t>
  </si>
  <si>
    <t>Montáž trubíc z PE, hr.30 mm,vnút.priemer 71-95 mm</t>
  </si>
  <si>
    <t>713491111</t>
  </si>
  <si>
    <t>Izolácia tepelná - montáž oplechovania pevného - potrubia</t>
  </si>
  <si>
    <t>713491124</t>
  </si>
  <si>
    <t>Izolácia tepelná - montáž oplechovania snímateľného - prírub</t>
  </si>
  <si>
    <t>Izolačná PE trubica TUBOLIT DG alebo ekvivalent, 22x20 mm (d potrubia x hr. izolácie), nadrezaná</t>
  </si>
  <si>
    <t>283310004800</t>
  </si>
  <si>
    <t>Izolačná PE trubica TUBOLIT DG alebo ekvivalent, 28x20 mm (d potrubia x hr. izolácie), nadrezaná</t>
  </si>
  <si>
    <t>283310006400</t>
  </si>
  <si>
    <t>Izolačná PE trubica TUBOLIT DG alebo ekvivalent, 35x30 mm (d potrubia x hr. izolácie), rozrezaná</t>
  </si>
  <si>
    <t>283310006500</t>
  </si>
  <si>
    <t>Izolačná PE trubica TUBOLIT DG alebo ekvivalent, 42x30 mm (d potrubia x hr. izolácie), rozrezaná</t>
  </si>
  <si>
    <t>283310006700</t>
  </si>
  <si>
    <t>Izolačná PE trubica TUBOLIT DG alebo ekvivalent, 54x30 mm (d potrubia x hr. izolácie), rozrezaná</t>
  </si>
  <si>
    <t>283310006800</t>
  </si>
  <si>
    <t>Izolačná PE trubica TUBOLIT DG alebo ekvivalent, 60x30 mm (d potrubia x hr. izolácie), rozrezaná</t>
  </si>
  <si>
    <t>283310006900</t>
  </si>
  <si>
    <t>Izolačná PE trubica TUBOLIT DG alebo ekvivalent, 76x30 mm (d potrubia x hr. izolácie), rozrezaná</t>
  </si>
  <si>
    <t>p-tbl-pe-50-15-3</t>
  </si>
  <si>
    <t>Páska TUBOLIT PE alebo ekvivalent, 50mm/15m/3mm</t>
  </si>
  <si>
    <t>1942111500</t>
  </si>
  <si>
    <t>Plech z hliníka Al 99,5 polotvrdý 0,40x500x2000</t>
  </si>
  <si>
    <t>l-520/1,0</t>
  </si>
  <si>
    <t>Lepidlo 520-1,0 l</t>
  </si>
  <si>
    <t>998713202</t>
  </si>
  <si>
    <t>732</t>
  </si>
  <si>
    <t xml:space="preserve">Ústredné kúrenie, strojovne   </t>
  </si>
  <si>
    <t>732199100</t>
  </si>
  <si>
    <t>Montáž orientačného štítka</t>
  </si>
  <si>
    <t>súb.</t>
  </si>
  <si>
    <t>426426d-os</t>
  </si>
  <si>
    <t>Dodávka orientačných štítkov</t>
  </si>
  <si>
    <t>731249121</t>
  </si>
  <si>
    <t>Montáž kotla  s výkonom do 23 kW</t>
  </si>
  <si>
    <t>k-e-EKCO-48</t>
  </si>
  <si>
    <t>Elektrokotol EKCO 48 kW  alebo ekvivalent</t>
  </si>
  <si>
    <t>kpl</t>
  </si>
  <si>
    <t>732429113</t>
  </si>
  <si>
    <t>Montáž čerpadla (do potrubia) obehového špirálového DN 50</t>
  </si>
  <si>
    <t>4268144100</t>
  </si>
  <si>
    <t>WILO úsporné obehové čerpadlo STRATOS 50/1-9 PN6/10, obj.č. 2090457 alebo ekvivalent</t>
  </si>
  <si>
    <t>m-energycal</t>
  </si>
  <si>
    <t>Montáž Energycal alebo ekvivalent</t>
  </si>
  <si>
    <t>up-energycal</t>
  </si>
  <si>
    <t>Uvedenie do prevádzky Energycal alebo ekvivalent</t>
  </si>
  <si>
    <t>426tč-v-awproat.80.2</t>
  </si>
  <si>
    <t>Tepelné čerpadlo Energycal AW PROAT .80.2 alebo ekvivalent</t>
  </si>
  <si>
    <t>426tč-ed aw pro</t>
  </si>
  <si>
    <t>Externý displej AW PRO alebo ekvivalent</t>
  </si>
  <si>
    <t>426av bl</t>
  </si>
  <si>
    <t>Antivibračné bloky</t>
  </si>
  <si>
    <t>426d-mr</t>
  </si>
  <si>
    <t>Malý rozdeľovač</t>
  </si>
  <si>
    <t>426d-tyfocor GE</t>
  </si>
  <si>
    <t>Teplonosné médium Tyfocor GE</t>
  </si>
  <si>
    <t>426vit200-h-hk3b</t>
  </si>
  <si>
    <t>Regulácia Vitotronic 200-H,HK3B alebo ekvivalent</t>
  </si>
  <si>
    <t>426d-pst-a</t>
  </si>
  <si>
    <t>Ponorný snímač teploty</t>
  </si>
  <si>
    <t>426d-ntc-5800</t>
  </si>
  <si>
    <t>Príložný snímač teploty NTC ,l=5800mm</t>
  </si>
  <si>
    <t>up-obhliadka</t>
  </si>
  <si>
    <t>Obhliadka pred uvedením do prevádzky</t>
  </si>
  <si>
    <t>up-rozširovacia sada</t>
  </si>
  <si>
    <t>Uvedenie do prevádzky -rozširovacia sada</t>
  </si>
  <si>
    <t>up-Vitotron</t>
  </si>
  <si>
    <t>Uvedenie do prevádzky Vitotronic  alebo ekvivalent</t>
  </si>
  <si>
    <t>m-vymennik</t>
  </si>
  <si>
    <t>Montáž výmenníka</t>
  </si>
  <si>
    <t>426d-dv-m57-40-GG</t>
  </si>
  <si>
    <t>Doskový výmenníik tepla M 57-40-GG  alebo ekvivalent</t>
  </si>
  <si>
    <t>m-zasobnik</t>
  </si>
  <si>
    <t>Montáž zásobníka</t>
  </si>
  <si>
    <t>426az-vit 100-E-1000</t>
  </si>
  <si>
    <t>Akumulačný zásobníkový  ohrievač Vitocell 100-E-1000, Viessmann alebo ekvivalent</t>
  </si>
  <si>
    <t>m-ten</t>
  </si>
  <si>
    <t>Montáž tlakovej expanznej nádoby</t>
  </si>
  <si>
    <t>426d-vitoset n35/3</t>
  </si>
  <si>
    <t>Membránová expanzná nádoba Vitoset N 35/3 alebo ekvivalent</t>
  </si>
  <si>
    <t>426d-ten-rx-m200/6</t>
  </si>
  <si>
    <t>Tlaková expanzná nádoba Reflex N 200/6 alebo ekvivalent</t>
  </si>
  <si>
    <t>426d-en-s50/10</t>
  </si>
  <si>
    <t>Tlaková expanzná nádoba Reflex S 50/10 alebo ekvivalent</t>
  </si>
  <si>
    <t>m-an</t>
  </si>
  <si>
    <t>Montáž - anuloid</t>
  </si>
  <si>
    <t>426d-hv-Q100</t>
  </si>
  <si>
    <t>Hydraulická výhybka Q 100</t>
  </si>
  <si>
    <t>k-hydraul-vyhybka</t>
  </si>
  <si>
    <t>Konzola pre hydraul. výhybku</t>
  </si>
  <si>
    <t>m-roz-zber</t>
  </si>
  <si>
    <t>Montáž rozdeľovača, zberača</t>
  </si>
  <si>
    <t>426d-r-z40</t>
  </si>
  <si>
    <t>Modulový rozdeľovač,zberač-dvojitý Dn 40</t>
  </si>
  <si>
    <t>k-roz-zber</t>
  </si>
  <si>
    <t>Konzola pre rozdeľovač, zberač</t>
  </si>
  <si>
    <t>m-diviconu</t>
  </si>
  <si>
    <t>Montáž Diviconu</t>
  </si>
  <si>
    <t>426d-rms-m32-40m3</t>
  </si>
  <si>
    <t>Rýchlomontážna sada M32, Dn40</t>
  </si>
  <si>
    <t>426sr10</t>
  </si>
  <si>
    <t>Servomotor SR10, 230V/50Hz</t>
  </si>
  <si>
    <t>m-filsoft II</t>
  </si>
  <si>
    <t>Montáž filtra FILLSOFT II, Filcontrol Reflex alebo ekvivalent</t>
  </si>
  <si>
    <t>426filsoft II-reflex</t>
  </si>
  <si>
    <t>Zmäkčovací filter FILLSOFT II,doplňovacie zariadenie Filcontrol Reflex alebo ekvivalent</t>
  </si>
  <si>
    <t>998732202</t>
  </si>
  <si>
    <t>Presun hmôt pre strojovne v objektoch výšky nad 6 m do 12 m</t>
  </si>
  <si>
    <t>733</t>
  </si>
  <si>
    <t xml:space="preserve">Ústredné kúrenie - rozvodné potrubie   </t>
  </si>
  <si>
    <t>733111103</t>
  </si>
  <si>
    <t>Potrubie z rúrok závitových oceľových bezšvových bežných nízkotlakových DN 15</t>
  </si>
  <si>
    <t>733111104</t>
  </si>
  <si>
    <t>Potrubie z rúrok závitových oceľových bezšvových bežných nízkotlakových DN 20</t>
  </si>
  <si>
    <t>733111105</t>
  </si>
  <si>
    <t>Potrubie z rúrok závitových oceľových bezšvových bežných nízkotlakových DN 25</t>
  </si>
  <si>
    <t>733111106</t>
  </si>
  <si>
    <t>Potrubie z rúrok závitových oceľových bezšvových bežných nízkotlakových DN 32</t>
  </si>
  <si>
    <t>733111107</t>
  </si>
  <si>
    <t>Potrubie z rúrok závitových oceľových bezšvových bežných nízkotlakových DN 40</t>
  </si>
  <si>
    <t>733111108</t>
  </si>
  <si>
    <t>Potrubie z rúrok závitových oceľových bezšvových bežných nízkotlakových DN 50</t>
  </si>
  <si>
    <t>733113113</t>
  </si>
  <si>
    <t>Potrubie z rúrok závitových Príplatok k cene za zhotovenie prípojky z oceľ. rúrok závitových DN 15</t>
  </si>
  <si>
    <t>733121122</t>
  </si>
  <si>
    <t>Potrubie z rúrok hladkých bezšvových nízkotlakových priemer 76/3,2</t>
  </si>
  <si>
    <t>733190107</t>
  </si>
  <si>
    <t>Tlaková skúška potrubia z oceľových rúrok závitových</t>
  </si>
  <si>
    <t>733190217</t>
  </si>
  <si>
    <t>Tlaková skúška potrubia z oceľových rúrok do priem. 89/5</t>
  </si>
  <si>
    <t>733191111</t>
  </si>
  <si>
    <t>Manžeta priestupová pre rúrky DN 20</t>
  </si>
  <si>
    <t>733191112</t>
  </si>
  <si>
    <t>Manžeta priestupová pre rúrky nad 20 do DN 32</t>
  </si>
  <si>
    <t>733191113</t>
  </si>
  <si>
    <t>Manžeta priestupová pre rúrky nad 32 do DN 50</t>
  </si>
  <si>
    <t>210</t>
  </si>
  <si>
    <t>733191201</t>
  </si>
  <si>
    <t xml:space="preserve">Tlaková skúška medeného potrubia do D 35 mm   </t>
  </si>
  <si>
    <t>211</t>
  </si>
  <si>
    <t>m-mp</t>
  </si>
  <si>
    <t xml:space="preserve">Montáž - potrubie z medených trubiek   </t>
  </si>
  <si>
    <t>212</t>
  </si>
  <si>
    <t>141d-pm6/10</t>
  </si>
  <si>
    <t xml:space="preserve">Potrubie z medených trubiek 6x10 solar s izoláciou do 300 °C   </t>
  </si>
  <si>
    <t>998733203</t>
  </si>
  <si>
    <t>Presun hmôt pre rozvody potrubia v objektoch výšky nad 6 do 24 m</t>
  </si>
  <si>
    <t>734</t>
  </si>
  <si>
    <t xml:space="preserve">Ústredné kúrenie - armatúry   </t>
  </si>
  <si>
    <t>734109215</t>
  </si>
  <si>
    <t>Montáž armatúry prírubovej s dvomi prírubami PN 1, 6 DN 65</t>
  </si>
  <si>
    <t>422d-iwka65</t>
  </si>
  <si>
    <t>Tlmič chvenia IWKA Dn 65/16</t>
  </si>
  <si>
    <t>141sk-odluc-kalov-65</t>
  </si>
  <si>
    <t>Odlučovač kalu Dn 65</t>
  </si>
  <si>
    <t>734163416</t>
  </si>
  <si>
    <t>Filter s výmennou vložkou D 71-117-616 P1 DN 65</t>
  </si>
  <si>
    <t>súb</t>
  </si>
  <si>
    <t>734172113</t>
  </si>
  <si>
    <t>Medzikus prírubový bez protiprírub z oceľových rúrok hladkých - akosť 11 353.0 jednoznačné DN 40</t>
  </si>
  <si>
    <t>734172114</t>
  </si>
  <si>
    <t>Medzikus prírubový bez protiprírub z oceľových rúrok hladkých - akosť 11 353.0 jednoznačné DN 50</t>
  </si>
  <si>
    <t>734172116</t>
  </si>
  <si>
    <t>Medzikus prírubový bez protiprírub z oceľových rúrok hladkých - akosť 11 353.0 jednoznačné DN 65</t>
  </si>
  <si>
    <t>734173216</t>
  </si>
  <si>
    <t>Prírubový spoj PN 0, 6/I, 200st. C DN 65</t>
  </si>
  <si>
    <t>734173416</t>
  </si>
  <si>
    <t>Prírubový spoj PN 1, 6/I, 200st. C DN 65</t>
  </si>
  <si>
    <t>734209104</t>
  </si>
  <si>
    <t>Montáž závitovej armatúry s 1 závitom G 3/4</t>
  </si>
  <si>
    <t>4849211006</t>
  </si>
  <si>
    <t>Termostat HERZ "MINI", 6 - 28 °C    Herz obj.č.1920060  alebo ekvivalent</t>
  </si>
  <si>
    <t>734209112</t>
  </si>
  <si>
    <t>Montáž závitovej armatúry s 2 závitmi do G 1/2</t>
  </si>
  <si>
    <t>4228461003</t>
  </si>
  <si>
    <t>1/2" ventil HERZ-TS-90, priamy    Herz obj.č.1772391  alebo ekvivalent</t>
  </si>
  <si>
    <t>4228461007</t>
  </si>
  <si>
    <t>1/2" ventil HERZ-TS-90, rohový    Herz obj.č.1772491  alebo ekvivalent</t>
  </si>
  <si>
    <t>4228461087</t>
  </si>
  <si>
    <t>1/2" spiatočkový ventil HERZ-RL-5, priamy    Herz obj.č.1392301 alebo ekvivalent</t>
  </si>
  <si>
    <t>4228461090</t>
  </si>
  <si>
    <t>1/2" spiatočkový ventil HERZ-RL-5, rohový    Herz obj.č.1392401 alebo ekvivalent</t>
  </si>
  <si>
    <t>4225700300</t>
  </si>
  <si>
    <t>Guľový ventil ARCO FF,PN 25 1/2",s páčkou alebo ekvivalent</t>
  </si>
  <si>
    <t>4223358000</t>
  </si>
  <si>
    <t>Kohút tlakomerový obyčajný M 20x1,5 mm</t>
  </si>
  <si>
    <t>484AOV15</t>
  </si>
  <si>
    <t>Automatický odvzdušňovací ventil Flexvent Dn15</t>
  </si>
  <si>
    <t>734209117</t>
  </si>
  <si>
    <t>Montáž závitovej armatúry s 2 závitmi G 6/4</t>
  </si>
  <si>
    <t>180</t>
  </si>
  <si>
    <t>4225700700</t>
  </si>
  <si>
    <t>Guľový ventil ARCO FF,PN 25 6/4",s páčkou alebo ekvivalent</t>
  </si>
  <si>
    <t>182</t>
  </si>
  <si>
    <t>734209119</t>
  </si>
  <si>
    <t>Montáž závitovej armatúry s 2 závitmi G 2 1/2</t>
  </si>
  <si>
    <t>184</t>
  </si>
  <si>
    <t>422d-gv-65/6</t>
  </si>
  <si>
    <t>Guľový ventil  Dn 65</t>
  </si>
  <si>
    <t>186</t>
  </si>
  <si>
    <t>734211122</t>
  </si>
  <si>
    <t>Ventil odvzdušňovací závitový vykurovacích telies K 1172 do G 3/8</t>
  </si>
  <si>
    <t>188</t>
  </si>
  <si>
    <t>734391124</t>
  </si>
  <si>
    <t>Ostatné horúcovodné armatúry, kondenzačná slučka na privarenie STN 13 7533.1 - stočené</t>
  </si>
  <si>
    <t>190</t>
  </si>
  <si>
    <t>734421150</t>
  </si>
  <si>
    <t>Tlakomer deformačný kruhový B 0-10 MPa č.53312 priem. 100</t>
  </si>
  <si>
    <t>192</t>
  </si>
  <si>
    <t>734494121</t>
  </si>
  <si>
    <t>Návarok s metrickým závitom akosť mat.11 416.1 M 20x1, 5 dĺžky do 220 mm</t>
  </si>
  <si>
    <t>194</t>
  </si>
  <si>
    <t>734499211</t>
  </si>
  <si>
    <t>Ostatné meracie armatúry, montáž návarka M 20 x 1,5</t>
  </si>
  <si>
    <t>196</t>
  </si>
  <si>
    <t>998734203</t>
  </si>
  <si>
    <t>Presun hmôt pre armatúry v objektoch výšky nad 6 do 24 m</t>
  </si>
  <si>
    <t>198</t>
  </si>
  <si>
    <t>735</t>
  </si>
  <si>
    <t xml:space="preserve">Ústredné kúrenie - vykurovacie telesá   </t>
  </si>
  <si>
    <t>735154040</t>
  </si>
  <si>
    <t>Montáž vykurovacieho telesa panelového jednoradového 600 mm/ dĺžky 400-600 mm</t>
  </si>
  <si>
    <t>200</t>
  </si>
  <si>
    <t>735154041</t>
  </si>
  <si>
    <t>Montáž vykurovacieho telesa panelového jednoradového 600 mm/ dĺžky 700-900 mm</t>
  </si>
  <si>
    <t>202</t>
  </si>
  <si>
    <t>735154042</t>
  </si>
  <si>
    <t>Montáž vykurovacieho telesa panelového jednoradového 600 mm/ dĺžky 1000-1200 mm</t>
  </si>
  <si>
    <t>204</t>
  </si>
  <si>
    <t>735154043</t>
  </si>
  <si>
    <t>Montáž vykurovacieho telesa panelového jednoradového 600 mm/ dĺžky 1400-1800 mm</t>
  </si>
  <si>
    <t>206</t>
  </si>
  <si>
    <t>735154141</t>
  </si>
  <si>
    <t>Montáž vykurovacieho telesa panelového dvojradového výšky 600 mm/ dĺžky 700-900 mm</t>
  </si>
  <si>
    <t>208</t>
  </si>
  <si>
    <t>735154142</t>
  </si>
  <si>
    <t>Montáž vykurovacieho telesa panelového dvojradového výšky 600 mm/ dĺžky 1000-1200 mm</t>
  </si>
  <si>
    <t>735154143</t>
  </si>
  <si>
    <t>Montáž vykurovacieho telesa panelového dvojradového výšky 600 mm/ dĺžky 1400-1800 mm</t>
  </si>
  <si>
    <t>735158110</t>
  </si>
  <si>
    <t>Vykurovacie telesá panelové, tlaková skúška telesa vodou U. S. Steel Košice jednoradového  alebo ekvivalentu</t>
  </si>
  <si>
    <t>214</t>
  </si>
  <si>
    <t>735158120</t>
  </si>
  <si>
    <t>Vykurovacie telesá panelové, tlaková skúška telesa vodou U. S. Steel Košice dvojradového alebo ekvivalentu</t>
  </si>
  <si>
    <t>216</t>
  </si>
  <si>
    <t>484530004900</t>
  </si>
  <si>
    <t>Teleso vykurovacie doskové jednoradové oceľové RADIK VKM 11, vxlxhĺ 600x400x63 mm, pripojenie stredové spodné, závit G 1/2" vnútorný, KORADO alebo ekvivalent</t>
  </si>
  <si>
    <t>218</t>
  </si>
  <si>
    <t>484530005000</t>
  </si>
  <si>
    <t>Teleso vykurovacie doskové jednoradové oceľové RADIK VKM 11, vxlxhĺ 600x500x63 mm, pripojenie stredové spodné, závit G 1/2" vnútorný, KORADO alebo ekvivalent</t>
  </si>
  <si>
    <t>220</t>
  </si>
  <si>
    <t>484530005100</t>
  </si>
  <si>
    <t>Teleso vykurovacie doskové jednoradové oceľové RADIK VKM 11, vxlxhĺ 600x600x63 mm, pripojenie stredové spodné, závit G 1/2" vnútorný, KORADO alebo ekvivalent</t>
  </si>
  <si>
    <t>222</t>
  </si>
  <si>
    <t>484530005300</t>
  </si>
  <si>
    <t>Teleso vykurovacie doskové jednoradové oceľové RADIK VKM 11, vxlxhĺ 600x800x63 mm, pripojenie stredové spodné, závit G 1/2" vnútorný, KORADO alebo ekvivalent</t>
  </si>
  <si>
    <t>224</t>
  </si>
  <si>
    <t>484530005400</t>
  </si>
  <si>
    <t>Teleso vykurovacie doskové jednoradové oceľové RADIK VKM 11, vxlxhĺ 600x900x63 mm, pripojenie stredové spodné, závit G 1/2" vnútorný, KORADO alebo ekvivalent</t>
  </si>
  <si>
    <t>226</t>
  </si>
  <si>
    <t>484530005500</t>
  </si>
  <si>
    <t>Teleso vykurovacie doskové jednoradové oceľové RADIK VKM 11, vxlxhĺ 600x1000x63 mm, pripojenie stredové spodné, závit G 1/2" vnútorný, KORADO alebo ekvivalent</t>
  </si>
  <si>
    <t>228</t>
  </si>
  <si>
    <t>484530005800</t>
  </si>
  <si>
    <t>Teleso vykurovacie doskové jednoradové oceľové RADIK VKM 11, vxlxhĺ 600x1400x63 mm, pripojenie stredové spodné, závit G 1/2" vnútorný, KORADO alebo ekvivalent</t>
  </si>
  <si>
    <t>230</t>
  </si>
  <si>
    <t>484530015965</t>
  </si>
  <si>
    <t>Teleso vykurovacie doskové dvojradové oceľové RADIK KLASIK 21, vxlxhĺ 600x700x66 mm, s bočným pripojením, závit G 1/2" vnútorný, KORADO alebo ekvivalent</t>
  </si>
  <si>
    <t>232</t>
  </si>
  <si>
    <t>484530015967</t>
  </si>
  <si>
    <t>Teleso vykurovacie doskové dvojradové oceľové RADIK KLASIK 21, vxlxhĺ 600x800x66 mm, s bočným pripojením, závit G 1/2" vnútorný, KORADO  alebo ekvivalent</t>
  </si>
  <si>
    <t>234</t>
  </si>
  <si>
    <t>484530015969</t>
  </si>
  <si>
    <t>Teleso vykurovacie doskové dvojradové oceľové RADIK KLASIK 21, vxlxhĺ 600x900x66 mm, s bočným pripojením, závit G 1/2" vnútorný, KORADO alebo ekvivalent</t>
  </si>
  <si>
    <t>236</t>
  </si>
  <si>
    <t>484530015971</t>
  </si>
  <si>
    <t>Teleso vykurovacie doskové dvojradové oceľové RADIK KLASIK 21, vxlxhĺ 600x1000x66 mm, s bočným pripojením, závit G 1/2" vnútorný, KORADO alebo ekvivalent</t>
  </si>
  <si>
    <t>238</t>
  </si>
  <si>
    <t>484530015975</t>
  </si>
  <si>
    <t>Teleso vykurovacie doskové dvojradové oceľové RADIK KLASIK 21, vxlxhĺ 600x1200x66 mm, s bočným pripojením, závit G 1/2" vnútorný, KORADO alebo ekvivalent</t>
  </si>
  <si>
    <t>240</t>
  </si>
  <si>
    <t>484530015977</t>
  </si>
  <si>
    <t>Teleso vykurovacie doskové dvojradové oceľové RADIK KLASIK 21, vxlxhĺ 600x1400x66 mm, s bočným pripojením, závit G 1/2" vnútorný, KORADO alebo ekvivalent</t>
  </si>
  <si>
    <t>242</t>
  </si>
  <si>
    <t>484530015979</t>
  </si>
  <si>
    <t>Teleso vykurovacie doskové dvojradové oceľové RADIK KLASIK 21, vxlxhĺ 600x1600x66 mm, s bočným pripojením, závit G 1/2" vnútorný, KORADO alebo ekvivalent</t>
  </si>
  <si>
    <t>244</t>
  </si>
  <si>
    <t>484530021200</t>
  </si>
  <si>
    <t>Teleso vykurovacie doskové dvojradové oceľové RADIK VK 22, vxlxhĺ 600x700x100 mm, pripojenie pravé spodné, závit G 1/2" vnútorný, KORADO alebo ekvivalent</t>
  </si>
  <si>
    <t>246</t>
  </si>
  <si>
    <t>484530021300</t>
  </si>
  <si>
    <t>Teleso vykurovacie doskové dvojradové oceľové RADIK VK 22, vxlxhĺ 600x800x100 mm, pripojenie pravé spodné, závit G 1/2" vnútorný, KORADO alebo ekvivalent</t>
  </si>
  <si>
    <t>248</t>
  </si>
  <si>
    <t>484530021400</t>
  </si>
  <si>
    <t>Teleso vykurovacie doskové dvojradové oceľové RADIK VK 22, vxlxhĺ 600x900x100 mm, pripojenie pravé spodné, závit G 1/2" vnútorný, KORADO alebo ekvivalent</t>
  </si>
  <si>
    <t>250</t>
  </si>
  <si>
    <t>484530021500</t>
  </si>
  <si>
    <t>Teleso vykurovacie doskové dvojradové oceľové RADIK VK 22, vxlxhĺ 600x1000x100 mm, pripojenie pravé spodné, závit G 1/2" vnútorný, KORADO  alebo ekvivalent</t>
  </si>
  <si>
    <t>252</t>
  </si>
  <si>
    <t>484530021700</t>
  </si>
  <si>
    <t>Teleso vykurovacie doskové dvojradové oceľové RADIK VK 22, vxlxhĺ 600x1200x100 mm, pripojenie pravé spodné, závit G 1/2" vnútorný, KORADO alebo ekvivalent</t>
  </si>
  <si>
    <t>254</t>
  </si>
  <si>
    <t>484530021800</t>
  </si>
  <si>
    <t>Teleso vykurovacie doskové dvojradové oceľové RADIK VK 22, vxlxhĺ 600x1400x100 mm, pripojenie pravé spodné, závit G 1/2" vnútorný, KORADO alebo ekvivalent</t>
  </si>
  <si>
    <t>256</t>
  </si>
  <si>
    <t>484530021900</t>
  </si>
  <si>
    <t>Teleso vykurovacie doskové dvojradové oceľové RADIK VK 22, vxlxhĺ 600x1600x100 mm, pripojenie pravé spodné, závit G 1/2" vnútorný, KORADO alebo ekvivalent</t>
  </si>
  <si>
    <t>258</t>
  </si>
  <si>
    <t>484530022000</t>
  </si>
  <si>
    <t>Teleso vykurovacie doskové dvojradové oceľové RADIK VK 22, vxlxhĺ 600x1800x100 mm, pripojenie pravé spodné, závit G 1/2" vnútorný, KORADO alebo ekvivalent</t>
  </si>
  <si>
    <t>260</t>
  </si>
  <si>
    <t>998735202</t>
  </si>
  <si>
    <t>Presun hmôt pre vykurovacie telesá v objektoch výšky nad 6 do 12 m</t>
  </si>
  <si>
    <t>262</t>
  </si>
  <si>
    <t xml:space="preserve">Konštrukcie doplnkové kovové   </t>
  </si>
  <si>
    <t>767995101</t>
  </si>
  <si>
    <t>Montáž ostatných atypických  kovových stavebných doplnkových konštrukcií nad 5 kg</t>
  </si>
  <si>
    <t>264</t>
  </si>
  <si>
    <t>m-4</t>
  </si>
  <si>
    <t>Atypické konštrukcie -doplnkové kovové</t>
  </si>
  <si>
    <t>266</t>
  </si>
  <si>
    <t>998767202</t>
  </si>
  <si>
    <t>268</t>
  </si>
  <si>
    <t xml:space="preserve">Nátery   </t>
  </si>
  <si>
    <t>783225100</t>
  </si>
  <si>
    <t>270</t>
  </si>
  <si>
    <t>783226100</t>
  </si>
  <si>
    <t>Nátery kov.stav.doplnk.konštr. syntetické na vzduchu schnúce základný - 35µm</t>
  </si>
  <si>
    <t>272</t>
  </si>
  <si>
    <t>783424340</t>
  </si>
  <si>
    <t>Nátery kov.potr.a armatúr syntet. potrubie do DN 50 mm dvojnás. 1x email a základný náter - 140µm</t>
  </si>
  <si>
    <t>274</t>
  </si>
  <si>
    <t>783424740</t>
  </si>
  <si>
    <t>Nátery kov.potr.a armatúr syntetické potrubie do DN 50 mm základné - 35µm</t>
  </si>
  <si>
    <t>276</t>
  </si>
  <si>
    <t>783425750</t>
  </si>
  <si>
    <t>Nátery kov.potr.a armatúr syntetické potrubie do DN 100 mm základné - 35µm</t>
  </si>
  <si>
    <t>278</t>
  </si>
  <si>
    <t xml:space="preserve">Práce a dodávky M   </t>
  </si>
  <si>
    <t>24-M</t>
  </si>
  <si>
    <t xml:space="preserve">Montáže vzduchotechnických zariad.   </t>
  </si>
  <si>
    <t>mont-split</t>
  </si>
  <si>
    <t>Montáž splitovej jednotky</t>
  </si>
  <si>
    <t>280</t>
  </si>
  <si>
    <t>sj-vo38-vn42-85</t>
  </si>
  <si>
    <t>Splitová jednotka-vonkajšia 38 QHC 012 D85,vnútorná 42 QHC 012 D85  alebo ekvivalent</t>
  </si>
  <si>
    <t>282</t>
  </si>
  <si>
    <t>mont-multisplit</t>
  </si>
  <si>
    <t>Montáž multisplitovej jednotky</t>
  </si>
  <si>
    <t>284</t>
  </si>
  <si>
    <t>msj-vo38-vn42-85</t>
  </si>
  <si>
    <t>Multisplitová jednotka-vonkajšia 38 QUS 0 27 D853-4,vnútorná 42 QHB 009 D8SP-3ks  alebo ekvivalent</t>
  </si>
  <si>
    <t>286</t>
  </si>
  <si>
    <t>mont-mriežky</t>
  </si>
  <si>
    <t>Montáž mriežky</t>
  </si>
  <si>
    <t>288</t>
  </si>
  <si>
    <t>km-igc-100</t>
  </si>
  <si>
    <t>Kruhová mriežka IGC 100  alebo ekvivalent</t>
  </si>
  <si>
    <t>290</t>
  </si>
  <si>
    <t>mont-spiro</t>
  </si>
  <si>
    <t>Montáž potrubia Spiro</t>
  </si>
  <si>
    <t>292</t>
  </si>
  <si>
    <t>d-spiro-100//10</t>
  </si>
  <si>
    <t>Potrubie Spiro Dn 100 - ( 10m  + tvarovky )</t>
  </si>
  <si>
    <t>294</t>
  </si>
  <si>
    <t>d-spiro-280</t>
  </si>
  <si>
    <t>Potrubie Spiro Dn 280</t>
  </si>
  <si>
    <t>296</t>
  </si>
  <si>
    <t>d-spiro-180</t>
  </si>
  <si>
    <t>Potrubie Spiro Dn 180</t>
  </si>
  <si>
    <t>298</t>
  </si>
  <si>
    <t>mont-vent</t>
  </si>
  <si>
    <t>Montáž ventilátora</t>
  </si>
  <si>
    <t>300</t>
  </si>
  <si>
    <t>v-DX100</t>
  </si>
  <si>
    <t>Ventilátor osový XPELAIR DX 100T, 230V, 15W alebo ekvivalent</t>
  </si>
  <si>
    <t>302</t>
  </si>
  <si>
    <t>mont-vent AW</t>
  </si>
  <si>
    <t>Montáž ventilátora AW</t>
  </si>
  <si>
    <t>304</t>
  </si>
  <si>
    <t>v-AW 250</t>
  </si>
  <si>
    <t>Ventilátor Systemair AW 250 E4-C, 230V, 53W, 0,25A alebo ekvivalent</t>
  </si>
  <si>
    <t>306</t>
  </si>
  <si>
    <t>PPV-MV-1</t>
  </si>
  <si>
    <t>PPV + MV</t>
  </si>
  <si>
    <t>308</t>
  </si>
  <si>
    <t>MD1</t>
  </si>
  <si>
    <t>Mimostavenisková doprava</t>
  </si>
  <si>
    <t>310</t>
  </si>
  <si>
    <t>spoj-tesn-material</t>
  </si>
  <si>
    <t>Spojovací a tesniaci materiál</t>
  </si>
  <si>
    <t>312</t>
  </si>
  <si>
    <t>vp-1</t>
  </si>
  <si>
    <t>Vnútrostaveniskový presun</t>
  </si>
  <si>
    <t>314</t>
  </si>
  <si>
    <t>OST</t>
  </si>
  <si>
    <t xml:space="preserve">Demontáž   </t>
  </si>
  <si>
    <t>731100861</t>
  </si>
  <si>
    <t>Demontáž kotla liatinového VSB IV 4 čl.,  -2,30000t</t>
  </si>
  <si>
    <t>262144</t>
  </si>
  <si>
    <t>316</t>
  </si>
  <si>
    <t>731109861</t>
  </si>
  <si>
    <t>Demontáž kotla liatinového VSB IV 4 čl. Príplatok za každý ďalší článok -0,25000t</t>
  </si>
  <si>
    <t>318</t>
  </si>
  <si>
    <t>731310811</t>
  </si>
  <si>
    <t>Demontáž ventilátora pre umelý ťah kotla s výkonom do 1163 kW,  -0,18400t</t>
  </si>
  <si>
    <t>320</t>
  </si>
  <si>
    <t>731391824</t>
  </si>
  <si>
    <t>Vypúšťanie vody z kotla do kanalizácie čerpadlom o v. pl.kotla nad 20 do 50 m2</t>
  </si>
  <si>
    <t>322</t>
  </si>
  <si>
    <t>731890802</t>
  </si>
  <si>
    <t>Vnútrostaveniskové premiestnenie vybúraných hmôt kotolní vodorovne do 12 m</t>
  </si>
  <si>
    <t>324</t>
  </si>
  <si>
    <t>732110812</t>
  </si>
  <si>
    <t>Demontáž telesa rozdeľovača a zberača nad DN 100 do 200,  -0,09358t</t>
  </si>
  <si>
    <t>326</t>
  </si>
  <si>
    <t>732211813</t>
  </si>
  <si>
    <t>Demontáž ohrievača zásobníkového ležatého objemu do 630 l,  -0,29980t</t>
  </si>
  <si>
    <t>328</t>
  </si>
  <si>
    <t>732212821</t>
  </si>
  <si>
    <t>Demontáž ohrievača zásobníkového stojatého objemu nad 1600 do 2500 l,  -0,72760t</t>
  </si>
  <si>
    <t>330</t>
  </si>
  <si>
    <t>732213813</t>
  </si>
  <si>
    <t>Demontáž ohrievača zásobníkového, rozrezanie demontovaného ohrievača objemu do 630 l</t>
  </si>
  <si>
    <t>332</t>
  </si>
  <si>
    <t>732213815</t>
  </si>
  <si>
    <t>Demontáž ohrievača zásobníkového, rozrezanie demontovaného ohrievača objemu nad 1600 do 2500 l</t>
  </si>
  <si>
    <t>334</t>
  </si>
  <si>
    <t>732214813</t>
  </si>
  <si>
    <t>Demontáž ohrievača zásobníkového, vypustenie vody z ohrievača objemu do 630 l</t>
  </si>
  <si>
    <t>336</t>
  </si>
  <si>
    <t>732214821</t>
  </si>
  <si>
    <t>Demontáž ohrievača zásobníkového, vypustenie vody z ohrievača objemu nad 1600 do 2500 l</t>
  </si>
  <si>
    <t>338</t>
  </si>
  <si>
    <t>732320815</t>
  </si>
  <si>
    <t>Demontáž nádrže beztlakovej alebo tlakovej, odpojenie od rozvodov potrubia nádrže objemu do 1000 l</t>
  </si>
  <si>
    <t>340</t>
  </si>
  <si>
    <t>732324815</t>
  </si>
  <si>
    <t>Demontáž nádrže beztlakovej alebo tlakovej, vypúšťanie vody z nádrže objemu nad 500 do 1000 l</t>
  </si>
  <si>
    <t>342</t>
  </si>
  <si>
    <t>732393815</t>
  </si>
  <si>
    <t>Rozrezanie demontovanej nádrže objemu do 1000 l</t>
  </si>
  <si>
    <t>344</t>
  </si>
  <si>
    <t>732420812</t>
  </si>
  <si>
    <t>Demontáž čerpadla obehového špirálového (do potrubia) DN 40,  -0,02100t</t>
  </si>
  <si>
    <t>346</t>
  </si>
  <si>
    <t>732420814</t>
  </si>
  <si>
    <t>Demontáž čerpadla obehového špirálového (do potrubia) DN 65,  -0,02400t</t>
  </si>
  <si>
    <t>348</t>
  </si>
  <si>
    <t>732890802</t>
  </si>
  <si>
    <t>Vnútrostav. premiestnenie vybúraných hmôt strojovní vodorovne 100 m z objektov výšky nad 6 do 12 m</t>
  </si>
  <si>
    <t>350</t>
  </si>
  <si>
    <t>733110803</t>
  </si>
  <si>
    <t>Demontáž potrubia z oceľových rúrok závitových do DN 15</t>
  </si>
  <si>
    <t>352</t>
  </si>
  <si>
    <t>733110806</t>
  </si>
  <si>
    <t>Demontáž potrubia z oceľových rúrok závitových nad 15 do DN 32</t>
  </si>
  <si>
    <t>354</t>
  </si>
  <si>
    <t>733110808</t>
  </si>
  <si>
    <t>Demontáž potrubia z oceľových rúrok závitových nad 32 do DN 50</t>
  </si>
  <si>
    <t>356</t>
  </si>
  <si>
    <t>179</t>
  </si>
  <si>
    <t>733120826</t>
  </si>
  <si>
    <t>Demontáž potrubia z oceľových rúrok hladkých nad 60, 3 do D 89,  -0,00800t</t>
  </si>
  <si>
    <t>358</t>
  </si>
  <si>
    <t>733120832</t>
  </si>
  <si>
    <t>Demontáž potrubia z oceľových rúrok hladkých nad 89 do D 133</t>
  </si>
  <si>
    <t>360</t>
  </si>
  <si>
    <t>181</t>
  </si>
  <si>
    <t>733190801</t>
  </si>
  <si>
    <t>Demontáž príslušenstva potrubia,odrezanie objímky dvojitej  do DN 50</t>
  </si>
  <si>
    <t>362</t>
  </si>
  <si>
    <t>733193810</t>
  </si>
  <si>
    <t>Rozrezanie konzoly, podpery a výložníka pre potrubie z uholníkov L do 50x50x5 mm,  -0,00215t</t>
  </si>
  <si>
    <t>364</t>
  </si>
  <si>
    <t>183</t>
  </si>
  <si>
    <t>733890803</t>
  </si>
  <si>
    <t>Vnútrostav. premiestnenie vybúraných hmôt rozvodov potrubia vodorovne do 100 m z obj. výš. do 24m</t>
  </si>
  <si>
    <t>366</t>
  </si>
  <si>
    <t>734100811</t>
  </si>
  <si>
    <t>Demontáž armatúry prírubovej s dvomi prírubami do DN 50</t>
  </si>
  <si>
    <t>368</t>
  </si>
  <si>
    <t>185</t>
  </si>
  <si>
    <t>734100812</t>
  </si>
  <si>
    <t>Demontáž armatúry prírubovej s dvomi prírubami nad 50 do DN 100,  -0,03900t</t>
  </si>
  <si>
    <t>370</t>
  </si>
  <si>
    <t>734100821</t>
  </si>
  <si>
    <t>Demontáž armatúry prírubovej s tromi prírubami do DN 50,  -0,03500t</t>
  </si>
  <si>
    <t>372</t>
  </si>
  <si>
    <t>187</t>
  </si>
  <si>
    <t>734190814</t>
  </si>
  <si>
    <t>Demontáž príruby rozpojenie prírubového spoja do DN 50</t>
  </si>
  <si>
    <t>374</t>
  </si>
  <si>
    <t>734190818</t>
  </si>
  <si>
    <t>Demontáž príruby rozpojenie prírubového spoja nad 50 do DN 100</t>
  </si>
  <si>
    <t>376</t>
  </si>
  <si>
    <t>189</t>
  </si>
  <si>
    <t>734200821</t>
  </si>
  <si>
    <t>Demontáž armatúry závitovej s dvomi závitmi do G 1/2 -0,00045t</t>
  </si>
  <si>
    <t>378</t>
  </si>
  <si>
    <t>734200822</t>
  </si>
  <si>
    <t>Demontáž armatúry závitovej s dvomi závitmi nad 1/2 do G 1,  -0,00100t</t>
  </si>
  <si>
    <t>380</t>
  </si>
  <si>
    <t>191</t>
  </si>
  <si>
    <t>734300821</t>
  </si>
  <si>
    <t>Demontáž armatúry horúcovodnej, rozpojenie skrutkovania do DN 15</t>
  </si>
  <si>
    <t>382</t>
  </si>
  <si>
    <t>734300822</t>
  </si>
  <si>
    <t>Demontáž armatúry horúcovodnej, rozpojenie skrutkovania nad 15 do DN 25</t>
  </si>
  <si>
    <t>384</t>
  </si>
  <si>
    <t>193</t>
  </si>
  <si>
    <t>734410811</t>
  </si>
  <si>
    <t>Demontáž teplomera s ochranným puzdrom, priameho, rohového a dvojkovového tlakového indikačného -0,00080t</t>
  </si>
  <si>
    <t>386</t>
  </si>
  <si>
    <t>734420811</t>
  </si>
  <si>
    <t>Demontáž tlakomera so spodným pripojením,  -0,01900t</t>
  </si>
  <si>
    <t>388</t>
  </si>
  <si>
    <t>195</t>
  </si>
  <si>
    <t>734890803</t>
  </si>
  <si>
    <t>Vnútrostaveniskové premiestnenie vybúraných hmôt armatúr do 24m</t>
  </si>
  <si>
    <t>390</t>
  </si>
  <si>
    <t>735111810</t>
  </si>
  <si>
    <t>Demontáž vykurovacích telies liatinových článkových,  -0,02300t</t>
  </si>
  <si>
    <t>392</t>
  </si>
  <si>
    <t>197</t>
  </si>
  <si>
    <t>735211811</t>
  </si>
  <si>
    <t>Demontáž registra z oceľových rúrok rebrového 76/3/156 do 3m s počtom prameňov 1,  -0,02419t</t>
  </si>
  <si>
    <t>394</t>
  </si>
  <si>
    <t>735211812</t>
  </si>
  <si>
    <t>Demontáž registra z oceľových rúrok rebrového 76/3/156 do 3m s počtom prameňov 2,  -0,05108t</t>
  </si>
  <si>
    <t>396</t>
  </si>
  <si>
    <t>199</t>
  </si>
  <si>
    <t>735211830</t>
  </si>
  <si>
    <t>Rozrezanie registra z oceľových rúrok rebrového priemeru 76/3/156,  -0,01140t</t>
  </si>
  <si>
    <t>398</t>
  </si>
  <si>
    <t>735221826</t>
  </si>
  <si>
    <t>Demontáž registra z rúrok hladkých DN 65 do 6m s počtom prameňov registra 1,  -0,03129t</t>
  </si>
  <si>
    <t>400</t>
  </si>
  <si>
    <t>201</t>
  </si>
  <si>
    <t>735494811</t>
  </si>
  <si>
    <t>Vypúšťanie vody z vykurovacích sústav(bez kotlov,ohrievačov,zásobníkov a vyk.telies</t>
  </si>
  <si>
    <t>402</t>
  </si>
  <si>
    <t>735890803</t>
  </si>
  <si>
    <t>Vnútrostaveniskové premiestnenie vybúraných hmôt vykurovacích telies do 24m</t>
  </si>
  <si>
    <t>404</t>
  </si>
  <si>
    <t>Ostatné</t>
  </si>
  <si>
    <t xml:space="preserve">Ostatné   </t>
  </si>
  <si>
    <t>HZS</t>
  </si>
  <si>
    <t xml:space="preserve">HZS   </t>
  </si>
  <si>
    <t>203</t>
  </si>
  <si>
    <t>Dmp</t>
  </si>
  <si>
    <t>Drobné montážne práce</t>
  </si>
  <si>
    <t>hod</t>
  </si>
  <si>
    <t>406</t>
  </si>
  <si>
    <t>MV</t>
  </si>
  <si>
    <t>Murárska výpomoc</t>
  </si>
  <si>
    <t>408</t>
  </si>
  <si>
    <t>205</t>
  </si>
  <si>
    <t>NS</t>
  </si>
  <si>
    <t>Napustenie systému -glykol</t>
  </si>
  <si>
    <t>410</t>
  </si>
  <si>
    <t>OP</t>
  </si>
  <si>
    <t>Odborná prehliadka a grafický výstup</t>
  </si>
  <si>
    <t>412</t>
  </si>
  <si>
    <t>207</t>
  </si>
  <si>
    <t>RS</t>
  </si>
  <si>
    <t>Revízna správa</t>
  </si>
  <si>
    <t>414</t>
  </si>
  <si>
    <t>V-NS</t>
  </si>
  <si>
    <t>Vypustenie a napustenie systému</t>
  </si>
  <si>
    <t>416</t>
  </si>
  <si>
    <t>209</t>
  </si>
  <si>
    <t>ZaSP</t>
  </si>
  <si>
    <t>Zaregulovanie a skúšobná prevádzka</t>
  </si>
  <si>
    <t>418</t>
  </si>
  <si>
    <t>E1.7.A 01.1 - elektroinštalácia svetelná</t>
  </si>
  <si>
    <t xml:space="preserve"> </t>
  </si>
  <si>
    <t>Ľuboš Kopaj</t>
  </si>
  <si>
    <t xml:space="preserve">HSV - Práce a dodávky HSV   </t>
  </si>
  <si>
    <t xml:space="preserve">    9 - Ostatné konštrukcie a práce-búranie   </t>
  </si>
  <si>
    <t xml:space="preserve">    21-M - Elektromontáže   </t>
  </si>
  <si>
    <t xml:space="preserve">Práce a dodávky HSV   </t>
  </si>
  <si>
    <t xml:space="preserve">Ostatné konštrukcie a práce-búranie   </t>
  </si>
  <si>
    <t>974032871.S</t>
  </si>
  <si>
    <t>Vytváranie drážok ručným drážkovačom v nepálených pórobetónových tvárniciach hĺbky do 30 mm, š. do 30 mm,  -0,00045t</t>
  </si>
  <si>
    <t>Odvoz demontovaných svietidiel a elektroinštalačného materiálu na skládku do 10km</t>
  </si>
  <si>
    <t>979089011.S</t>
  </si>
  <si>
    <t>Poplatok za skladovanie a likvidáciu nebezpečného odpadu - (17 01) svietidlá , elektroinštalačný materiál</t>
  </si>
  <si>
    <t xml:space="preserve">Elektromontáže   </t>
  </si>
  <si>
    <t>210010107.S</t>
  </si>
  <si>
    <t>Lišta elektroinštalačná z PVC 18x13, uložená pevne, vkladacia</t>
  </si>
  <si>
    <t>345750065400</t>
  </si>
  <si>
    <t>Lišta vkladacia z PVC LV 18x13 mm</t>
  </si>
  <si>
    <t>210010331.S</t>
  </si>
  <si>
    <t>Krabica pre lištový rozvod bez zapojenia</t>
  </si>
  <si>
    <t>345410014770.S</t>
  </si>
  <si>
    <t>Krabica prístrojová LK 80X28 T, z PVC</t>
  </si>
  <si>
    <t>345610004910.S</t>
  </si>
  <si>
    <t>Svorkovnica S-66, z PA</t>
  </si>
  <si>
    <t>210010332.S</t>
  </si>
  <si>
    <t>Krabica pre lištový rozvod s viečkom a svorkovnicou, vrátane zapojenia</t>
  </si>
  <si>
    <t>210011310.S</t>
  </si>
  <si>
    <t>Osadenie polyamidovej príchytky HM 8 do tvrdého kameňa, jednoduchého betónu a železobetónu</t>
  </si>
  <si>
    <t>EHM000000225</t>
  </si>
  <si>
    <t>Hmoždinka natĺkacia NP-06Z040 6x40mm</t>
  </si>
  <si>
    <t>210110041.S</t>
  </si>
  <si>
    <t>Spínač polozapustený a zapustený vrátane zapojenia jednopólový - radenie 1</t>
  </si>
  <si>
    <t>ESP000003907</t>
  </si>
  <si>
    <t>Spínač Valena Life 752101 R1 alebo ekvivalent, biely</t>
  </si>
  <si>
    <t>210110043.S</t>
  </si>
  <si>
    <t>Spínač polozapustený a zapustený vrátane zapojenia sériový - radenie 5</t>
  </si>
  <si>
    <t>ESP000004535</t>
  </si>
  <si>
    <t>Spínač sériový Valena Life 752105 R5 alebo ekvivalent, biely</t>
  </si>
  <si>
    <t>210110045.S</t>
  </si>
  <si>
    <t>Spínač polozapustený a zapustený vrátane zapojenia stried.prep.- radenie 6</t>
  </si>
  <si>
    <t>ESP000003909</t>
  </si>
  <si>
    <t>Spínač striedavý Valena Life 752106 R6 alebo ekvivalent, biely</t>
  </si>
  <si>
    <t>210110046.S</t>
  </si>
  <si>
    <t>Spínač polozapustený a zapustený vrátane zapojenia krížový prep.- radenie 7</t>
  </si>
  <si>
    <t>345330003530.S</t>
  </si>
  <si>
    <t>Prepínač krížový polozapustený a zapustený, radenie č.7</t>
  </si>
  <si>
    <t>210110082.S</t>
  </si>
  <si>
    <t>Bod doplnkového pospojovania</t>
  </si>
  <si>
    <t>345320003620.S</t>
  </si>
  <si>
    <t>210201510.S</t>
  </si>
  <si>
    <t>Zapojenie svietidla 1x svetelný zdroj, núdzového, LED - núdzový režim</t>
  </si>
  <si>
    <t>348150000500</t>
  </si>
  <si>
    <t>Prisadené LED piktogramové núdzové svietidlo s vlastnou baterkou 3hodiny automatické testovacie tlačítko, IP65, IK07, Rozmer 280x130x71, príkon 4,1W, Svetelný tok 84lm, váha 0,7kg</t>
  </si>
  <si>
    <t>348150000500_1</t>
  </si>
  <si>
    <t>Prisadené bezpečnostné núdzové svietidlo s vlastnou baterkou LiFePO4 3hodiny automatické testovacie tlačítko, IP20, IK03, Rozmer 140x3, príkon 2W, Svetelný tok 212lm, váha 0,27kg</t>
  </si>
  <si>
    <t>210203056.S</t>
  </si>
  <si>
    <t>Montáž a zapojenie LED panelu, LED svietidla   -  stropné, nastené interier</t>
  </si>
  <si>
    <t>348130002400.S</t>
  </si>
  <si>
    <t>Prisadené úzke LED svietidlo IP20, IK03, 4000K, svetelný výkon 136lm/W, Rozmer 1449x60x74, príkon 36W, Svetelný tok 4900lm , váha 1,7kg, LCA</t>
  </si>
  <si>
    <t>348130002200.S</t>
  </si>
  <si>
    <t>Štíhle prisadené LED kancelárske svietidlo IP20, IK03, 4000K, svetelný výkon 142lm/W, Rozmer 1210x162x44, príkon 29W, Svetelný tok 4120lm, váha 3,5kg, LCA</t>
  </si>
  <si>
    <t>348130002200.S_4</t>
  </si>
  <si>
    <t>Prisadené LED svietidlo IP66, IK08, 4000K, svetelný výkon 139lm/W, Rozmer 1600x92x90, príkon 32,6W, Svetelný tok 4520lm , váha 2,1kg, LCAQFPRO L LED4300-840 PC WB HF</t>
  </si>
  <si>
    <t>348130002200.S_5</t>
  </si>
  <si>
    <t>Prisadené LED svietidlo IP65, IK10, 4000K, svetelný výkon 120lm/W, Rozmer 307x58, príkon 16,3W, Svetelný tok 1590lm , váha 0,98kg, LCA</t>
  </si>
  <si>
    <t>210800146.S</t>
  </si>
  <si>
    <t>Kábel medený uložený pevne CYKY 450/750 V 3x1,5</t>
  </si>
  <si>
    <t>341110000700.S</t>
  </si>
  <si>
    <t>Kábel medený CYKY 3x1,5 mm2</t>
  </si>
  <si>
    <t>210960831.S</t>
  </si>
  <si>
    <t>Demontáž do sute - spínač  nástenný pre prostredie obyčajné alebo vlhké   -0,00010 t</t>
  </si>
  <si>
    <t>210964324.S</t>
  </si>
  <si>
    <t>Demontáž do sute - svietidla interiérového na strop do 5 kg vrátane odpojenia   -0,00500 t</t>
  </si>
  <si>
    <t>32,67</t>
  </si>
  <si>
    <t>hipod</t>
  </si>
  <si>
    <t>42,52</t>
  </si>
  <si>
    <t>6501,356</t>
  </si>
  <si>
    <t>68,22</t>
  </si>
  <si>
    <t>84,95</t>
  </si>
  <si>
    <t>su18</t>
  </si>
  <si>
    <t>31,11</t>
  </si>
  <si>
    <t>ter</t>
  </si>
  <si>
    <t>51,03</t>
  </si>
  <si>
    <t xml:space="preserve">SO 01.2 - Budova OO PZ Bratislava, Rusovce – nezelená časť </t>
  </si>
  <si>
    <t>E1.1., E1.2. 01.2 - architektúra, stavebná časť a statika</t>
  </si>
  <si>
    <t xml:space="preserve">    8 - Rúrové vedenie</t>
  </si>
  <si>
    <t xml:space="preserve">    33-M - Montáže dopravných zariadení, skladových zariadení a váh</t>
  </si>
  <si>
    <t>HZS - Hodinové zúčtovacie sadzby</t>
  </si>
  <si>
    <t>113106121.S</t>
  </si>
  <si>
    <t>Rozoberanie dlažby, z betónových alebo kamenin. dlaždíc, dosiek alebo tvaroviek,  -0,13800t</t>
  </si>
  <si>
    <t>-1592873267</t>
  </si>
  <si>
    <t>"b74" 10,6</t>
  </si>
  <si>
    <t>1262268904</t>
  </si>
  <si>
    <t>113307131.S</t>
  </si>
  <si>
    <t>Odstránenie podkladu v ploche do 200 m2 z betónu prostého, hr. vrstvy do 150 mm,  -0,22500t</t>
  </si>
  <si>
    <t>489940783</t>
  </si>
  <si>
    <t>115201601.R</t>
  </si>
  <si>
    <t>Odčerpanie a odvoz zvyškových splaškových vôd</t>
  </si>
  <si>
    <t>844094387</t>
  </si>
  <si>
    <t>"b13" 2000</t>
  </si>
  <si>
    <t>"b36" 860</t>
  </si>
  <si>
    <t>1202260230</t>
  </si>
  <si>
    <t>"b57" 0,18</t>
  </si>
  <si>
    <t>"b69" 32,3</t>
  </si>
  <si>
    <t>"b71" 0,19</t>
  </si>
  <si>
    <t>-892011000</t>
  </si>
  <si>
    <t>"su28" 11,56</t>
  </si>
  <si>
    <t>162201221.S</t>
  </si>
  <si>
    <t>Vodorovné premiestnenie výkopku horniny tr. 1 až 4 stavebným fúrikom do 10 m na svahu od 1:5 do 1:2</t>
  </si>
  <si>
    <t>-435952602</t>
  </si>
  <si>
    <t>162201229.S</t>
  </si>
  <si>
    <t>Vodorovné premiestneniu výkopku horniny tr. 1 až 4 stavebným fúrikom príplatok za k. ď. 10 m na svahu od 1:5 do 1:2</t>
  </si>
  <si>
    <t>-388469046</t>
  </si>
  <si>
    <t>167101101.S</t>
  </si>
  <si>
    <t>Nakladanie neuľahnutého výkopku z hornín tr.1-4 do 100 m3</t>
  </si>
  <si>
    <t>-235962855</t>
  </si>
  <si>
    <t>328895271</t>
  </si>
  <si>
    <t>174101102.S</t>
  </si>
  <si>
    <t>Zásyp sypaninou v uzavretých priestoroch s urovnaním povrchu zásypu</t>
  </si>
  <si>
    <t>1431828185</t>
  </si>
  <si>
    <t>"SU8" 1,62</t>
  </si>
  <si>
    <t>583310001600.S</t>
  </si>
  <si>
    <t>Kamenivo ťažené hrubé frakcia 16-32 mm</t>
  </si>
  <si>
    <t>2022373017</t>
  </si>
  <si>
    <t>1,62*1,89 'Prepočítané koeficientom množstva</t>
  </si>
  <si>
    <t>175101101.S</t>
  </si>
  <si>
    <t>Obsyp potrubia sypaninou z vhodných hornín 1 až 4 bez prehodenia sypaniny</t>
  </si>
  <si>
    <t>-399972993</t>
  </si>
  <si>
    <t>"su28" 15,64</t>
  </si>
  <si>
    <t>583310000900.S</t>
  </si>
  <si>
    <t>Kamenivo ťažené hrubé frakcia 4-8 mm</t>
  </si>
  <si>
    <t>415941547</t>
  </si>
  <si>
    <t>"su28" 15,64*1,89</t>
  </si>
  <si>
    <t>1297578603</t>
  </si>
  <si>
    <t>su18 *0,3</t>
  </si>
  <si>
    <t>271563001.S</t>
  </si>
  <si>
    <t>Násyp pod základové konštrukcie so zhutnením z kameniva drobného ťaženého 0-4 mm</t>
  </si>
  <si>
    <t>-1229965295</t>
  </si>
  <si>
    <t>"SU28" 5,1</t>
  </si>
  <si>
    <t>"SU29" 0,19</t>
  </si>
  <si>
    <t>274313611.S</t>
  </si>
  <si>
    <t>Betón základových pásov, prostý tr. C 16/20</t>
  </si>
  <si>
    <t>-1738882860</t>
  </si>
  <si>
    <t>"SU13" 0,32</t>
  </si>
  <si>
    <t>278311041.R</t>
  </si>
  <si>
    <t>Zálievka prierazov v stenách a stropoch zálievkovou hmotou s cementovým pojivom  a expanzným účinkom</t>
  </si>
  <si>
    <t>-1058693346</t>
  </si>
  <si>
    <t>"UK14" 0,2*0,1*0,3*50</t>
  </si>
  <si>
    <t>"uk15" 0,2*0,2*0,25*50</t>
  </si>
  <si>
    <t>310236241.S</t>
  </si>
  <si>
    <t>Zamurovanie otvoru s plochou do 0,09 m2 v murive nadzákladného tehlami do 300 mm</t>
  </si>
  <si>
    <t>-2121005900</t>
  </si>
  <si>
    <t>"st2-strecha" 4</t>
  </si>
  <si>
    <t>310238211.S</t>
  </si>
  <si>
    <t>Zamurovanie otvoru s plochou nad 0.25 do 1 m2 v murive nadzákladného tehlami na maltu vápennocementovú</t>
  </si>
  <si>
    <t>1717511214</t>
  </si>
  <si>
    <t>"su9" 1,85*0,25</t>
  </si>
  <si>
    <t>311101201.R</t>
  </si>
  <si>
    <t>Stavebná úprava -  utesnenie prierazu v bet.základe  400x300x700mm cementovým pojivom s expanzívnym účinkom a hydroizoláciou, ozn. SU31</t>
  </si>
  <si>
    <t>1847321035</t>
  </si>
  <si>
    <t>317160111.R</t>
  </si>
  <si>
    <t>Keramický preklad nenosný šírky 100 mm, výšky 85 mm, dĺžky 1000 mm</t>
  </si>
  <si>
    <t>1341171895</t>
  </si>
  <si>
    <t>"kp2" 5</t>
  </si>
  <si>
    <t>317160112.R2</t>
  </si>
  <si>
    <t>Keramický preklad nenosný šírky 100 mm, výšky 85 mm, dĺžky 1250 mm</t>
  </si>
  <si>
    <t>1291617825</t>
  </si>
  <si>
    <t>"kp3" 2</t>
  </si>
  <si>
    <t>317160172.S</t>
  </si>
  <si>
    <t>Keramický preklad nenosný šírky 145 mm, výšky 71 mm, dĺžky 1250 mm</t>
  </si>
  <si>
    <t>660370686</t>
  </si>
  <si>
    <t>"kp1" 3</t>
  </si>
  <si>
    <t>-1843951548</t>
  </si>
  <si>
    <t>"SU13" 5,93</t>
  </si>
  <si>
    <t>"su24" 7,05</t>
  </si>
  <si>
    <t>342240131.S</t>
  </si>
  <si>
    <t>Priečky z tehál pálených dierovaných brúsených na pero a drážku hrúbky 100 mm, na maltu pre tenké škáry</t>
  </si>
  <si>
    <t>80067293</t>
  </si>
  <si>
    <t>"su25" 34,15</t>
  </si>
  <si>
    <t>"su26"  22,85</t>
  </si>
  <si>
    <t>"su27"  13,3</t>
  </si>
  <si>
    <t>342948112.S</t>
  </si>
  <si>
    <t>Ukotvenie priečok k murovaným konštrukciám priskrutkovaním</t>
  </si>
  <si>
    <t>-943621631</t>
  </si>
  <si>
    <t>"su24" 2,95*2</t>
  </si>
  <si>
    <t>"su25" 2,95*2+2,1*2</t>
  </si>
  <si>
    <t>"su26" 2,95*2+2,1*2</t>
  </si>
  <si>
    <t>"su27" 2,95*2+2,1*2</t>
  </si>
  <si>
    <t>-1625529863</t>
  </si>
  <si>
    <t>"SU13" 2,0</t>
  </si>
  <si>
    <t>389361001.S</t>
  </si>
  <si>
    <t>Doplňujúca výstuž prefabrikovaných konštrukcií z betonárskej ocele pre každý druh a stavebný diel</t>
  </si>
  <si>
    <t>1920616562</t>
  </si>
  <si>
    <t>"pk02" 0,004</t>
  </si>
  <si>
    <t>389381001.S</t>
  </si>
  <si>
    <t>Dobetónovanie prefabrikovaných konštrukcií, vrátane debnenia</t>
  </si>
  <si>
    <t>1463673167</t>
  </si>
  <si>
    <t>"statika- prekrytie otvorov</t>
  </si>
  <si>
    <t>"D1" 1,59*1,5*0,08</t>
  </si>
  <si>
    <t>"D2" 1,74*1,36*0,08</t>
  </si>
  <si>
    <t>"D3" 1,73*1,73*0,08</t>
  </si>
  <si>
    <t>"sttika -obetónovanie prekladov</t>
  </si>
  <si>
    <t>"pk01" 1,3*0,3*0,25</t>
  </si>
  <si>
    <t>"pk02" 1,0*0,3*0,25+2,05*0,21*0,3</t>
  </si>
  <si>
    <t>"pk03" 1,85*0,3*0,3</t>
  </si>
  <si>
    <t>411321314.S</t>
  </si>
  <si>
    <t>Betón stropov doskových a trámových,  železový tr. C 20/25</t>
  </si>
  <si>
    <t>123201017</t>
  </si>
  <si>
    <t>"D1" 1,29*1,29*0,15</t>
  </si>
  <si>
    <t>"D2" 1,49*1,21*0,15</t>
  </si>
  <si>
    <t>"D3" 1,43*1,43*0,15</t>
  </si>
  <si>
    <t>"D4" 2,655*1,587*0,15</t>
  </si>
  <si>
    <t>411351101.S</t>
  </si>
  <si>
    <t>Debnenie stropov doskových zhotovenie-dielce</t>
  </si>
  <si>
    <t>-1612750504</t>
  </si>
  <si>
    <t>"D-boky" 2*(1,587+2,655)*0,15</t>
  </si>
  <si>
    <t>411351102.S</t>
  </si>
  <si>
    <t>Debnenie stropov doskových odstránenie-dielce</t>
  </si>
  <si>
    <t>-1530568992</t>
  </si>
  <si>
    <t>411354121.S</t>
  </si>
  <si>
    <t>Debnenie podhľadov stropných pre doskové stropy zo štiepkocementových dosiek hr. 25 mm zabudované</t>
  </si>
  <si>
    <t>1383155313</t>
  </si>
  <si>
    <t>"D1" 0,95*0,95</t>
  </si>
  <si>
    <t>"D2" 1,04*1,07</t>
  </si>
  <si>
    <t>"D3" 1,09*1,09</t>
  </si>
  <si>
    <t>"D4" 1,855*0,873</t>
  </si>
  <si>
    <t>411362021.S</t>
  </si>
  <si>
    <t>Výstuž stropov doskových, trámových, vložkových,konzolových alebo balkónových, zo zváraných sietí KARI</t>
  </si>
  <si>
    <t>-2029756273</t>
  </si>
  <si>
    <t>0,135</t>
  </si>
  <si>
    <t>434121415.S</t>
  </si>
  <si>
    <t>Osadzovanie schodiskových stupňov kamenných na schodnice, brúsených</t>
  </si>
  <si>
    <t>-1622990874</t>
  </si>
  <si>
    <t>9*2,7</t>
  </si>
  <si>
    <t>583840011000.1</t>
  </si>
  <si>
    <t>Mrazuvzdorný schodiskový stupeň tvaru L z pohľadového betónu v protišmykovej úprave, farebné vyhovenie podľa PD, ozn. SU6</t>
  </si>
  <si>
    <t>-926849452</t>
  </si>
  <si>
    <t>18*1,01 'Prepočítané koeficientom množstva</t>
  </si>
  <si>
    <t>611460123.S</t>
  </si>
  <si>
    <t>Príprava vnútorného podkladu stropov penetráciou hĺbkovou na staré a nesúdržné podklady</t>
  </si>
  <si>
    <t>-186277773</t>
  </si>
  <si>
    <t>"SU10"  17,0</t>
  </si>
  <si>
    <t xml:space="preserve">"SU33"  </t>
  </si>
  <si>
    <t>"1PP" 734,4*0,4</t>
  </si>
  <si>
    <t>"1NP" 777,35*0,15</t>
  </si>
  <si>
    <t>"2NP"574,95*0,15</t>
  </si>
  <si>
    <t>611460244.S</t>
  </si>
  <si>
    <t>Vnútorná omietka stropov vápennocementová jadrová (hrubá), hr. 25 mm</t>
  </si>
  <si>
    <t>1802493986</t>
  </si>
  <si>
    <t>611460363.S</t>
  </si>
  <si>
    <t>Vnútorná omietka stropov vápennocementová jednovrstvová, hr. 10 mm</t>
  </si>
  <si>
    <t>-1063999884</t>
  </si>
  <si>
    <t>"1PP" 734,4</t>
  </si>
  <si>
    <t>"1NP" 777,35</t>
  </si>
  <si>
    <t>"2NP"574,95</t>
  </si>
  <si>
    <t>623797621</t>
  </si>
  <si>
    <t>612425921.S</t>
  </si>
  <si>
    <t>Omietka vápenná vnútorného ostenia okenného alebo dverného hladká</t>
  </si>
  <si>
    <t>-886819392</t>
  </si>
  <si>
    <t>"su36" 2*(0,3+0,3)*0,25</t>
  </si>
  <si>
    <t>612460123.S</t>
  </si>
  <si>
    <t>Príprava vnútorného podkladu stien penetráciou hĺbkovou na staré a nesúdržné podklady</t>
  </si>
  <si>
    <t>1682036994</t>
  </si>
  <si>
    <t>"SU08" 177,6</t>
  </si>
  <si>
    <t>"SU10" 17,0</t>
  </si>
  <si>
    <t>"SU14" 15,9</t>
  </si>
  <si>
    <t>"SU16" 32,1</t>
  </si>
  <si>
    <t>"SU17" 20,4+18,52</t>
  </si>
  <si>
    <t>"SU32" 252,0</t>
  </si>
  <si>
    <t>"SU34"</t>
  </si>
  <si>
    <t>"1pp" 1722,2*0,3</t>
  </si>
  <si>
    <t>"1np"2526,75*0,15</t>
  </si>
  <si>
    <t>"2np"1523,05*0,15</t>
  </si>
  <si>
    <t>612460151.S</t>
  </si>
  <si>
    <t>Príprava vnútorného podkladu stien cementovým prednástrekom, hr. 3 mm</t>
  </si>
  <si>
    <t>1337719246</t>
  </si>
  <si>
    <t>"SU20" 221,1</t>
  </si>
  <si>
    <t>612460236.S</t>
  </si>
  <si>
    <t>Vnútorná omietka stien cementová štuková (jemná), hr. 2 mm</t>
  </si>
  <si>
    <t>1065403743</t>
  </si>
  <si>
    <t>612460243.S</t>
  </si>
  <si>
    <t>Vnútorná omietka stien vápennocementová jadrová (hrubá), hr. 20 mm</t>
  </si>
  <si>
    <t>-387865596</t>
  </si>
  <si>
    <t>"su9" 2,4</t>
  </si>
  <si>
    <t>612460244.S</t>
  </si>
  <si>
    <t>Vnútorná omietka stien vápennocementová jadrová (hrubá), hr. 25 mm</t>
  </si>
  <si>
    <t>746990614</t>
  </si>
  <si>
    <t>612460363.S</t>
  </si>
  <si>
    <t>Vnútorná omietka stien vápennocementová jednovrstvová, hr. 10 mm</t>
  </si>
  <si>
    <t>-1334377070</t>
  </si>
  <si>
    <t>"1pp" 1722,2</t>
  </si>
  <si>
    <t>"1np"2526,75</t>
  </si>
  <si>
    <t>"2np"1523,05</t>
  </si>
  <si>
    <t>612460365.S</t>
  </si>
  <si>
    <t>Vnútorná omietka stien vápennocementová jednovrstvová, hr. 20 mm</t>
  </si>
  <si>
    <t>623378978</t>
  </si>
  <si>
    <t>"SU13" 12,0</t>
  </si>
  <si>
    <t>"SU17" 20,4</t>
  </si>
  <si>
    <t>"SU19" 121,25</t>
  </si>
  <si>
    <t>-1157952427</t>
  </si>
  <si>
    <t>"su 9" 2,4</t>
  </si>
  <si>
    <t>612481121.S</t>
  </si>
  <si>
    <t>Potiahnutie vnútorných stien sklotextilnou mriežkou s vložením bez lepidla</t>
  </si>
  <si>
    <t>-955130799</t>
  </si>
  <si>
    <t>-1908493577</t>
  </si>
  <si>
    <t>624601151.S</t>
  </si>
  <si>
    <t>Tmelenie škár butylénovým tmelom pre exteriér/interiér  (s dodaním hmôt) s prierezom 20 x 20 mm</t>
  </si>
  <si>
    <t>1640710775</t>
  </si>
  <si>
    <t>"stavebné úpravy</t>
  </si>
  <si>
    <t>"uk1" 2*3,14*0,1*2</t>
  </si>
  <si>
    <t>"uk2" 2*(0,3+0,1)*17</t>
  </si>
  <si>
    <t>"uk3" 2*(0,3+0,1)*3</t>
  </si>
  <si>
    <t>"uk4" 2*(0,3+0,1)</t>
  </si>
  <si>
    <t>"uk 5" 2*(0,3+0,1)*2</t>
  </si>
  <si>
    <t>"uk6" 2*(0,3+0,1)</t>
  </si>
  <si>
    <t>"uk7" 2*(0,3+0,1)*2</t>
  </si>
  <si>
    <t>"uk10" 2*3,14*0,075*(3+5)</t>
  </si>
  <si>
    <t>"uk11" 2*3,14*0,075</t>
  </si>
  <si>
    <t>"uk16" 2*3,14*0,075</t>
  </si>
  <si>
    <t>"ch1" 2*3,14*0,075*(2+2)</t>
  </si>
  <si>
    <t>"sl1" 2*3,14*0,1*(6+5)</t>
  </si>
  <si>
    <t>"sl2" 2*3,14*0,1*8</t>
  </si>
  <si>
    <t>"el1" 2*3,14*0,1*9</t>
  </si>
  <si>
    <t>"st1" 2*(0,35+0,15)*(3+4)</t>
  </si>
  <si>
    <t>-501824656</t>
  </si>
  <si>
    <t>631312141.S</t>
  </si>
  <si>
    <t>Doplnenie existujúcich mazanín prostým betónom (s dodaním hmôt) bez poteru rýh v mazaninách</t>
  </si>
  <si>
    <t>2083895667</t>
  </si>
  <si>
    <t>"uk12" 10*1,175*0,12*0,1</t>
  </si>
  <si>
    <t>"uk12a"  2*1,175*0,12*0,1</t>
  </si>
  <si>
    <t>631312611.S</t>
  </si>
  <si>
    <t>Mazanina z betónu prostého (m3) tr. C 16/20 hr.nad 50 do 80 mm</t>
  </si>
  <si>
    <t>1586218286</t>
  </si>
  <si>
    <t>"SU11" 3,13*0,07</t>
  </si>
  <si>
    <t>"SU12" 2,5*0,07</t>
  </si>
  <si>
    <t>"SU13" 1,3*0,07</t>
  </si>
  <si>
    <t>631313611.S</t>
  </si>
  <si>
    <t>Mazanina z betónu prostého (m3) tr. C 16/20 hr.nad 80 do 120 mm</t>
  </si>
  <si>
    <t>-712455914</t>
  </si>
  <si>
    <t>"SU28" 40,6*0,1</t>
  </si>
  <si>
    <t>"SU29" 1,92*0,1</t>
  </si>
  <si>
    <t>631315661.S</t>
  </si>
  <si>
    <t>Mazanina z betónu prostého (m3) tr. C 20/25 hr.nad 120 do 240 mm</t>
  </si>
  <si>
    <t>1782160911</t>
  </si>
  <si>
    <t>"SU28" 34,0*0,15</t>
  </si>
  <si>
    <t>"SU29" 1,26*0,15</t>
  </si>
  <si>
    <t>631319165.S</t>
  </si>
  <si>
    <t>Príplatok za prehlad. betónovej mazaniny min. tr.C 8/10 oceľ. hlad. hr. 120-240 mm (10kg/m3)</t>
  </si>
  <si>
    <t>87213834</t>
  </si>
  <si>
    <t>"su8" 55,33*0,15</t>
  </si>
  <si>
    <t>-1252886796</t>
  </si>
  <si>
    <t>631325661.S</t>
  </si>
  <si>
    <t>Mazanina z betónu vystužená oceľovými vláknami tr.C20/25 hr. nad 120 do 240 mm</t>
  </si>
  <si>
    <t>-2074043477</t>
  </si>
  <si>
    <t>1653244835</t>
  </si>
  <si>
    <t>"SU28" 40,6*1,2</t>
  </si>
  <si>
    <t>"SU29" 1,92*1,2</t>
  </si>
  <si>
    <t>-1781049209</t>
  </si>
  <si>
    <t>"SU15" 38,0</t>
  </si>
  <si>
    <t>"SU8" 56,16</t>
  </si>
  <si>
    <t>SU18*2</t>
  </si>
  <si>
    <t>"su23" 86,4</t>
  </si>
  <si>
    <t>1745358836</t>
  </si>
  <si>
    <t>632451625.R</t>
  </si>
  <si>
    <t>Sanácia betónovej konštrukcie opravnou (reprofilačnou) maltou na betón a murivo hr. 25 mm</t>
  </si>
  <si>
    <t>1421998722</t>
  </si>
  <si>
    <t>"SU8" 177,66</t>
  </si>
  <si>
    <t>632451641.S</t>
  </si>
  <si>
    <t>Sanácia betónovej konštrukcie jemnou opravnou (reprofilačnou) maltou na betón hr. 10 mm</t>
  </si>
  <si>
    <t>918180487</t>
  </si>
  <si>
    <t>632451681.S</t>
  </si>
  <si>
    <t>Oprava a vyrovnanie konštrukcie rýchlotuhnúcou vyrovnávacou maltou hr. 5 mm</t>
  </si>
  <si>
    <t>1782181684</t>
  </si>
  <si>
    <t>"SU6" 26,57</t>
  </si>
  <si>
    <t>"SU7" 15,42</t>
  </si>
  <si>
    <t>632451690.S</t>
  </si>
  <si>
    <t>Oprava a vyrovnanie konštrukcie rýchlotuhnúcou vyrovnávacou maltou hr. 50 mm</t>
  </si>
  <si>
    <t>1854069749</t>
  </si>
  <si>
    <t>"SU8" 3,0</t>
  </si>
  <si>
    <t>632452245.S</t>
  </si>
  <si>
    <t>Cementový poter (vhodný aj ako spádový), pevnosti v tlaku 25 MPa, hr. 30 mm</t>
  </si>
  <si>
    <t>-592358926</t>
  </si>
  <si>
    <t>"SU12" 2,5</t>
  </si>
  <si>
    <t>632452611.S</t>
  </si>
  <si>
    <t>Cementová samonivelizačná stierka, pevnosti v tlaku 20 MPa, hr. 3 mm</t>
  </si>
  <si>
    <t>-1890066135</t>
  </si>
  <si>
    <t>SU18</t>
  </si>
  <si>
    <t>632452689.S</t>
  </si>
  <si>
    <t>Cementová samonivelizačná stierka, pevnosti v tlaku 30 MPa, hr. 10 mm</t>
  </si>
  <si>
    <t>-510344667</t>
  </si>
  <si>
    <t>"SU17" 5,38</t>
  </si>
  <si>
    <t>"SU21" 54,2</t>
  </si>
  <si>
    <t>"SU22" 8,6</t>
  </si>
  <si>
    <t>"SU23" 86,4</t>
  </si>
  <si>
    <t>632452697.S</t>
  </si>
  <si>
    <t>Cementová samonivelizačná stierka, pevnosti v tlaku 30 MPa, hr. 30 mm</t>
  </si>
  <si>
    <t>19960307</t>
  </si>
  <si>
    <t>632481151.S</t>
  </si>
  <si>
    <t>Sklolaminátová mriežka vložená do poteru alebo mazaniny</t>
  </si>
  <si>
    <t>1648337721</t>
  </si>
  <si>
    <t>632921115.S</t>
  </si>
  <si>
    <t>Kladenie betónovej dlaždice voľne na plochú strechu, rozmeru nad 300 x 300 mm</t>
  </si>
  <si>
    <t>2129186255</t>
  </si>
  <si>
    <t>"w71" 3</t>
  </si>
  <si>
    <t>592460014500.S</t>
  </si>
  <si>
    <t>Platňa betónová, rozmer 500x500x50 mm, prírodná</t>
  </si>
  <si>
    <t>-1215924491</t>
  </si>
  <si>
    <t>3*1,01 'Prepočítané koeficientom množstva</t>
  </si>
  <si>
    <t>642944121.S</t>
  </si>
  <si>
    <t>Dodatočná montáž oceľovej dverovej zárubne, plochy otvoru do 2,5 m2</t>
  </si>
  <si>
    <t>-1791140451</t>
  </si>
  <si>
    <t>"E01" 2</t>
  </si>
  <si>
    <t>"E02" 1</t>
  </si>
  <si>
    <t>"E03" 3</t>
  </si>
  <si>
    <t>"E04" 2</t>
  </si>
  <si>
    <t>"E05"  1</t>
  </si>
  <si>
    <t>"E06" 1</t>
  </si>
  <si>
    <t>"E07" 1</t>
  </si>
  <si>
    <t>"d01" 2</t>
  </si>
  <si>
    <t>"d02"6</t>
  </si>
  <si>
    <t>"d03"1</t>
  </si>
  <si>
    <t>"d04" 5</t>
  </si>
  <si>
    <t>55331001030.1</t>
  </si>
  <si>
    <t>Zárubňa požiarna oceľová, bezpečnostná, prr dvere 1000x1970mm, pol. E01</t>
  </si>
  <si>
    <t>-1056388424</t>
  </si>
  <si>
    <t>55331001030.2</t>
  </si>
  <si>
    <t>Zárubňa požiarna oceľová, bezpečnostná, prr dvere 800x1970mm, pol. E02</t>
  </si>
  <si>
    <t>-681943665</t>
  </si>
  <si>
    <t>55331001030.3</t>
  </si>
  <si>
    <t>Zárubňa požiarna oceľová, bezpečnostná, prr dvere 900x1970mm, pol. E03</t>
  </si>
  <si>
    <t>2086467785</t>
  </si>
  <si>
    <t>55331001030.4</t>
  </si>
  <si>
    <t>Zárubňa požiarna oceľová, bezpečnostná, prr dvere 800x1970mm, pol. E04</t>
  </si>
  <si>
    <t>-187957040</t>
  </si>
  <si>
    <t>55331001030.5</t>
  </si>
  <si>
    <t>Zárubňa požiarna oceľová, bezpečnostná, prr dvere 900x1970mm, pol. E05</t>
  </si>
  <si>
    <t>1715407974</t>
  </si>
  <si>
    <t>55331001030.6</t>
  </si>
  <si>
    <t>Zárubňa požiarna oceľová, bezpečnostná, prr dvere 800x1970mm, pol. E06</t>
  </si>
  <si>
    <t>-170137607</t>
  </si>
  <si>
    <t>55331001030.7</t>
  </si>
  <si>
    <t>Zárubňa požiarna oceľová, bezpečnostná, prr dvere 900x1970mm, pol. E07</t>
  </si>
  <si>
    <t>921881953</t>
  </si>
  <si>
    <t>553310002100.S</t>
  </si>
  <si>
    <t>Zárubňa kovová šxv 300-1195x500-1970 a 2100 mm, dvojdielna na dodatočnú montáž, pol.D01-D04</t>
  </si>
  <si>
    <t>1752985847</t>
  </si>
  <si>
    <t>"d01-900/1970" 2</t>
  </si>
  <si>
    <t>"d02-800/1970"6</t>
  </si>
  <si>
    <t>"d03-900-1970"1</t>
  </si>
  <si>
    <t>"d04-600/1970" 5</t>
  </si>
  <si>
    <t>Rúrové vedenie</t>
  </si>
  <si>
    <t>899201111.S</t>
  </si>
  <si>
    <t>Osadenie liatinovej mreže vrátane rámu  hmotnosti jednotlivo do 50 kg</t>
  </si>
  <si>
    <t>-820654272</t>
  </si>
  <si>
    <t>"z09" 1</t>
  </si>
  <si>
    <t>552410003300.1</t>
  </si>
  <si>
    <t>Mreža oceľová s rámom, 870x1010mm, pol.Z09</t>
  </si>
  <si>
    <t>1390387579</t>
  </si>
  <si>
    <t>-789220094</t>
  </si>
  <si>
    <t>"su10" 17,0</t>
  </si>
  <si>
    <t>"SU11" 3,13</t>
  </si>
  <si>
    <t>"SU16" 29,7</t>
  </si>
  <si>
    <t>"SU18" 31,11</t>
  </si>
  <si>
    <t>"SU35" 20,0</t>
  </si>
  <si>
    <t>Čistenie betónového podkladu vysokotlakovým vodným lúčom do hrúbky 5 mm</t>
  </si>
  <si>
    <t>-358456399</t>
  </si>
  <si>
    <t>941955001.S</t>
  </si>
  <si>
    <t>Lešenie ľahké pracovné pomocné, s výškou lešeňovej podlahy do 1,20 m</t>
  </si>
  <si>
    <t>1795050811</t>
  </si>
  <si>
    <t>-2122044807</t>
  </si>
  <si>
    <t>953947951.S</t>
  </si>
  <si>
    <t>Montáž hranatej kovovej vetracej mriežky plochy do 0,06 m2</t>
  </si>
  <si>
    <t>-1770472949</t>
  </si>
  <si>
    <t>"su37" 2</t>
  </si>
  <si>
    <t>429720338900.S</t>
  </si>
  <si>
    <t>Mriežka ventilačná kovová, hranatá so sieťkou, rozmery šxvxhr 150x150x8 mm, pozinkovaná</t>
  </si>
  <si>
    <t>1353178792</t>
  </si>
  <si>
    <t>953995421.S</t>
  </si>
  <si>
    <t>Rohový profil s integrovanou sieťovinou - pevný</t>
  </si>
  <si>
    <t>-1441176448</t>
  </si>
  <si>
    <t>"SU14" 36,0</t>
  </si>
  <si>
    <t>959941112.S</t>
  </si>
  <si>
    <t>Chemická kotva s kotevným svorníkom tesnená chemickou ampulkou do betónu, ŽB, kameňa, s vyvŕtaním otvoru M10/65/165 mm</t>
  </si>
  <si>
    <t>-150866559</t>
  </si>
  <si>
    <t>"preklad PK02" 20</t>
  </si>
  <si>
    <t>"oceľové plošiny" 52</t>
  </si>
  <si>
    <t>959941131.S</t>
  </si>
  <si>
    <t>Chemická kotva s kotevným svorníkom tesnená chemickou ampulkou do betónu, ŽB, kameňa, s vyvŕtaním otvoru M16/20/165 mm</t>
  </si>
  <si>
    <t>-662221728</t>
  </si>
  <si>
    <t>"prekrytie D2</t>
  </si>
  <si>
    <t>"k1"3</t>
  </si>
  <si>
    <t>961055111.S</t>
  </si>
  <si>
    <t>Búranie základov alebo vybúranie otvorov plochy nad 4 m2 v základoch železobetónových,  -2,40000t</t>
  </si>
  <si>
    <t>-230560683</t>
  </si>
  <si>
    <t>"b16" 2,69</t>
  </si>
  <si>
    <t>"b77" 5,0</t>
  </si>
  <si>
    <t>962031132.S</t>
  </si>
  <si>
    <t>Búranie priečok alebo vybúranie otvorov plochy nad 4 m2 z tehál pálených, plných alebo dutých hr. do 150 mm,  -0,19600t</t>
  </si>
  <si>
    <t>-2024057116</t>
  </si>
  <si>
    <t>"b12" 12,52</t>
  </si>
  <si>
    <t>"b20" 20,82-1,62</t>
  </si>
  <si>
    <t>"b24"  3,06</t>
  </si>
  <si>
    <t>"b25"  2,65</t>
  </si>
  <si>
    <t>"b58" 4,05</t>
  </si>
  <si>
    <t>"b60" 7,05</t>
  </si>
  <si>
    <t>"b61" 34,15+1,4*0,11</t>
  </si>
  <si>
    <t>"b62" 6,9</t>
  </si>
  <si>
    <t>"b63" 5,85+1,25*0,15</t>
  </si>
  <si>
    <t>"b64" 14,15</t>
  </si>
  <si>
    <t>"b65" 10,4+2,52*0,15</t>
  </si>
  <si>
    <t>1028688942</t>
  </si>
  <si>
    <t>"b46" 11,3*0,3*0,35</t>
  </si>
  <si>
    <t>"b48"   13,8*0,3*(10,4-7,1)-2,2*0,3*0,8-1,0*0,3*2,1</t>
  </si>
  <si>
    <t>962032631.S</t>
  </si>
  <si>
    <t>Búranie komínov. muriva z tehál na akúkoľvek maltu,  -1,63300t</t>
  </si>
  <si>
    <t>978553855</t>
  </si>
  <si>
    <t>"b05" 3,08*1,76*1,94</t>
  </si>
  <si>
    <t>962051116.S</t>
  </si>
  <si>
    <t>Búranie priečok alebo vybúranie otvorov plochy nad 4 m2 železobetónových hr. do 150 mm,  -0,32400t</t>
  </si>
  <si>
    <t>-1022068163</t>
  </si>
  <si>
    <t>"b55" 2*(1,2+0,8)*0,15*(7,75-7,1)</t>
  </si>
  <si>
    <t>-758394291</t>
  </si>
  <si>
    <t>"b11" 2,153</t>
  </si>
  <si>
    <t>962052314.S</t>
  </si>
  <si>
    <t>Búranie muriva alebo vybúranie otvorov plochy nad 4 m2 železobetonového pilierov,  -2,40000t</t>
  </si>
  <si>
    <t>-624649872</t>
  </si>
  <si>
    <t>"b07" 0,26*0,26*1,208</t>
  </si>
  <si>
    <t>962081141.S</t>
  </si>
  <si>
    <t>Búranie muriva priečok zo sklenených tvárnic, hr. do 150 mm,  -0,08200t</t>
  </si>
  <si>
    <t>-687526813</t>
  </si>
  <si>
    <t>"b50" 2,2*0,8</t>
  </si>
  <si>
    <t>-666820168</t>
  </si>
  <si>
    <t>"b45" 11,3*1,2 "20%podkladky</t>
  </si>
  <si>
    <t>963051113.S</t>
  </si>
  <si>
    <t>Búranie železobetónových stropov doskových hr.nad 80 mm,  -2,40000t</t>
  </si>
  <si>
    <t>-1920114267</t>
  </si>
  <si>
    <t>"b47" 11,0*0,15</t>
  </si>
  <si>
    <t>"b55" 0,96*0,15</t>
  </si>
  <si>
    <t>"b77" 1,0</t>
  </si>
  <si>
    <t>492660626</t>
  </si>
  <si>
    <t>"b20" 2,4*0,15*0,25</t>
  </si>
  <si>
    <t>"b24"  1,1*0,15*0,25</t>
  </si>
  <si>
    <t>"b25"  1,3*0,15*0,25</t>
  </si>
  <si>
    <t>"b25"  1,1*0,25*0,25</t>
  </si>
  <si>
    <t>-676740347</t>
  </si>
  <si>
    <t>"b46" 11,3*0,3*0,1</t>
  </si>
  <si>
    <t>-572514036</t>
  </si>
  <si>
    <t>"b57" 1,7*(0,015+0,07)</t>
  </si>
  <si>
    <t>"b71"  1,92*0,1</t>
  </si>
  <si>
    <t>-359377564</t>
  </si>
  <si>
    <t>"b27" 67,31*0,05</t>
  </si>
  <si>
    <t>"b45" 13,5*0,03</t>
  </si>
  <si>
    <t>"b33" 28,92*(0,04+0,015)</t>
  </si>
  <si>
    <t>"b67" 59,35*(0,03+0,015)</t>
  </si>
  <si>
    <t>" b68" 4,2*(0,03+0,015)</t>
  </si>
  <si>
    <t>"b69" 40,6*0,1</t>
  </si>
  <si>
    <t>1220644658</t>
  </si>
  <si>
    <t>"b13" 0,62</t>
  </si>
  <si>
    <t>"b36" 2,4*0,25</t>
  </si>
  <si>
    <t>"b51" 7,22*0,25</t>
  </si>
  <si>
    <t>"b57" 0,14</t>
  </si>
  <si>
    <t>"b71" 1,26*0,15</t>
  </si>
  <si>
    <t>965043441.S</t>
  </si>
  <si>
    <t>Búranie podkladov pod dlažby, liatych dlažieb a mazanín,betón s poterom,teracom hr.do 150 mm,  plochy nad 4 m2 -2,20000t</t>
  </si>
  <si>
    <t>1798718485</t>
  </si>
  <si>
    <t>"b69" 34,0*0,15</t>
  </si>
  <si>
    <t>-794087594</t>
  </si>
  <si>
    <t>"SU16" 12,65</t>
  </si>
  <si>
    <t>-872608900</t>
  </si>
  <si>
    <t>"b71" 1,92*0,1</t>
  </si>
  <si>
    <t>-486596864</t>
  </si>
  <si>
    <t>-1355966198</t>
  </si>
  <si>
    <t>965081812.R</t>
  </si>
  <si>
    <t>Búranie keramických soklíkov,  -0,006500t</t>
  </si>
  <si>
    <t>-838720009</t>
  </si>
  <si>
    <t>"b33" 29,17</t>
  </si>
  <si>
    <t>"b57" 1,3</t>
  </si>
  <si>
    <t>"b61" 1,4</t>
  </si>
  <si>
    <t>"b63" 1,25</t>
  </si>
  <si>
    <t>"b65" 2,52</t>
  </si>
  <si>
    <t>"b68" 1,6*2</t>
  </si>
  <si>
    <t>"SU6"  9,0+0,2+0,9+0,65</t>
  </si>
  <si>
    <t>-1066740147</t>
  </si>
  <si>
    <t>"b33" 28,94</t>
  </si>
  <si>
    <t>"b57" 1,7</t>
  </si>
  <si>
    <t>"b67" 59,35</t>
  </si>
  <si>
    <t>" b68" 4,2</t>
  </si>
  <si>
    <t>967041112.S</t>
  </si>
  <si>
    <t>Prikresanie rovných ostení bez odstupu, po hrubom vybúraní otvorov, v betóne,  -0,06600t</t>
  </si>
  <si>
    <t>96471771</t>
  </si>
  <si>
    <t>"b19" (1,0+2*2,3)*0,25</t>
  </si>
  <si>
    <t>968061125.S</t>
  </si>
  <si>
    <t>Vyvesenie dreveného dverného krídla do suti plochy do 2 m2, -0,02400t</t>
  </si>
  <si>
    <t>-1008647884</t>
  </si>
  <si>
    <t>"b08" 9</t>
  </si>
  <si>
    <t>"b09" 1</t>
  </si>
  <si>
    <t>"b14" 3</t>
  </si>
  <si>
    <t>"b23" 8</t>
  </si>
  <si>
    <t>"b24" 1</t>
  </si>
  <si>
    <t>"b39" 1</t>
  </si>
  <si>
    <t>968071116.S</t>
  </si>
  <si>
    <t>Demontáž dverí kovových vchodových, 1 bm obvodu - 0,005t</t>
  </si>
  <si>
    <t>60146415</t>
  </si>
  <si>
    <t>"b04" 2*(1,185+1,97)</t>
  </si>
  <si>
    <t>"b49" 2*(0,9+1,97)</t>
  </si>
  <si>
    <t>-487711240</t>
  </si>
  <si>
    <t>"b20" 1</t>
  </si>
  <si>
    <t>968071126.S</t>
  </si>
  <si>
    <t>Vyvesenie kovového dverného krídla do suti plochy nad 2 m2</t>
  </si>
  <si>
    <t>403273918</t>
  </si>
  <si>
    <t>"b04" 1</t>
  </si>
  <si>
    <t>"b18" 1</t>
  </si>
  <si>
    <t>2028071410</t>
  </si>
  <si>
    <t>"b08" 9*0,8*1,97</t>
  </si>
  <si>
    <t>"b09" 1*1,1*1,97</t>
  </si>
  <si>
    <t>"b14" 1*0,9*1,97</t>
  </si>
  <si>
    <t>"b18" 0,9*2,05</t>
  </si>
  <si>
    <t>"b20" 1,62</t>
  </si>
  <si>
    <t>"b22" 0,6*1,97*8</t>
  </si>
  <si>
    <t>"b24" 0,6*1,97</t>
  </si>
  <si>
    <t>"b39" 0,8*1,97</t>
  </si>
  <si>
    <t>971033341.S</t>
  </si>
  <si>
    <t>Vybúranie otvoru v murive tehl. plochy do 0,09 m2 hr. do 300 mm,  -0,05700t</t>
  </si>
  <si>
    <t>-1021386046</t>
  </si>
  <si>
    <t>"b29" 1</t>
  </si>
  <si>
    <t>"b30" 1</t>
  </si>
  <si>
    <t>"su36" 1</t>
  </si>
  <si>
    <t>"uk2" 17</t>
  </si>
  <si>
    <t>"uk2a" 2</t>
  </si>
  <si>
    <t>"uk4" 1</t>
  </si>
  <si>
    <t>"uk6" 1</t>
  </si>
  <si>
    <t>971033541.S</t>
  </si>
  <si>
    <t>Vybúranie otvorov v murive tehl. plochy do 1 m2 hr. do 300 mm,  -1,87500t</t>
  </si>
  <si>
    <t>-962695594</t>
  </si>
  <si>
    <t>"b37" 1,3*0,25*0,25</t>
  </si>
  <si>
    <t>971036014.S</t>
  </si>
  <si>
    <t>Jadrové vrty diamantovými korunkami do D 150 mm do stien - murivo tehlové -0,00028t</t>
  </si>
  <si>
    <t>cm</t>
  </si>
  <si>
    <t>496009889</t>
  </si>
  <si>
    <t>"uk10"  30*(3+5)</t>
  </si>
  <si>
    <t>"uk11" 30</t>
  </si>
  <si>
    <t>"uk16" 30</t>
  </si>
  <si>
    <t>"ch1" 30*2</t>
  </si>
  <si>
    <t>971036018.S</t>
  </si>
  <si>
    <t>Jadrové vrty diamantovými korunkami do D 200 mm do stien - murivo tehlové -0,00050t</t>
  </si>
  <si>
    <t>1027725645</t>
  </si>
  <si>
    <t>"el1" 30*9</t>
  </si>
  <si>
    <t>"sl2" 30*8</t>
  </si>
  <si>
    <t>971038341.S</t>
  </si>
  <si>
    <t>Vybúranie otvoru v murive z tvárnic veľ. plochy do 0,09 m2 hr. do 300 mm,  -0,03100t</t>
  </si>
  <si>
    <t>1188105467</t>
  </si>
  <si>
    <t>"ST1" 3</t>
  </si>
  <si>
    <t>971042441.S</t>
  </si>
  <si>
    <t>Vybúranie otvoru v betónových priečkach a stenách plochy do 0,25 m2, hr. do 300 mm,  -0,16500t</t>
  </si>
  <si>
    <t>1072057904</t>
  </si>
  <si>
    <t>"b70" 21</t>
  </si>
  <si>
    <t>"b72" 3</t>
  </si>
  <si>
    <t>971042451.S</t>
  </si>
  <si>
    <t>Vybúranie otvoru v betónových priečkach a stenách plochy do 0,25 m2, hr. do 450 mm,  -0,24700t</t>
  </si>
  <si>
    <t>-1185904273</t>
  </si>
  <si>
    <t>"b17" 1</t>
  </si>
  <si>
    <t>971042551.S</t>
  </si>
  <si>
    <t>Vybúranie otvoru v betónových priečkach a stenách plochy do 1 m2, akejkolvek hr.,  -2,20000t</t>
  </si>
  <si>
    <t>1771401523</t>
  </si>
  <si>
    <t>"su31" 0,4*0,3*0,7</t>
  </si>
  <si>
    <t>971046014.S</t>
  </si>
  <si>
    <t>Jadrové vrty diamantovými korunkami do D 150 mm do stien - betónových, obkladov -0,00039t</t>
  </si>
  <si>
    <t>333852475</t>
  </si>
  <si>
    <t>"b73" 25</t>
  </si>
  <si>
    <t>971052331.S</t>
  </si>
  <si>
    <t>Vybúranie otvoru v želzobet. priečkach a stenách plochy do 0,09 m2, do 150 mm,  -0,03400t</t>
  </si>
  <si>
    <t>640917809</t>
  </si>
  <si>
    <t>"uk3" 3</t>
  </si>
  <si>
    <t>"uk5" 2</t>
  </si>
  <si>
    <t>971052651.S</t>
  </si>
  <si>
    <t>Vybúranie otvoru v želzobet. priečkach a stenách plochy do 4 m2, hr. do 600 mm,  -2,40000t</t>
  </si>
  <si>
    <t>-1963688885</t>
  </si>
  <si>
    <t>"b19" 1,0*0,25*2,3</t>
  </si>
  <si>
    <t>971055021.R</t>
  </si>
  <si>
    <t>Rezanie konštrukcií z pórobetónu hr. panelu 250 mm stenovou pílou -0,03000t</t>
  </si>
  <si>
    <t>1740520757</t>
  </si>
  <si>
    <t>971056011.S</t>
  </si>
  <si>
    <t>Jadrové vrty diamantovými korunkami do D 120 mm do stien - železobetónových -0,00027t</t>
  </si>
  <si>
    <t>1922746336</t>
  </si>
  <si>
    <t>"UK1" 25</t>
  </si>
  <si>
    <t>971056018.S</t>
  </si>
  <si>
    <t>Jadrové vrty diamantovými korunkami do D 200 mm do stien, stropov - železobetónových -0,00075t</t>
  </si>
  <si>
    <t>-1650892888</t>
  </si>
  <si>
    <t>"SL1" 25*(6+5)</t>
  </si>
  <si>
    <t>972054141.S</t>
  </si>
  <si>
    <t>Vybúranie otvoru v stropoch a klenbách železob. plochy do 0,0225 m2, hr.n ad 120 mm,  -0,00800t</t>
  </si>
  <si>
    <t>-57845723</t>
  </si>
  <si>
    <t>"uk8" 29</t>
  </si>
  <si>
    <t>"uk13" 2</t>
  </si>
  <si>
    <t>"uk8" 14</t>
  </si>
  <si>
    <t>"uk9" 1</t>
  </si>
  <si>
    <t>973049451.S</t>
  </si>
  <si>
    <t>Vysekanie kapsy v murive betónovom veľkosti do 200/200 mm, hl. do300 mm,  -0,02100t</t>
  </si>
  <si>
    <t>-443203998</t>
  </si>
  <si>
    <t>"b19" 2</t>
  </si>
  <si>
    <t>974031164.S</t>
  </si>
  <si>
    <t>Vysekávanie rýh v akomkoľvek murive tehlovom na akúkoľvek maltu do hĺbky 150 mm a š. do 150 mm,  -0,04000t</t>
  </si>
  <si>
    <t>-548114033</t>
  </si>
  <si>
    <t>"b73" 2,7</t>
  </si>
  <si>
    <t>974042564.S</t>
  </si>
  <si>
    <t>Vysekanie rýh v betónovej dlažbe do hĺbky 150 mm a šírky do 150 mm,  -0,05000t</t>
  </si>
  <si>
    <t>1925153795</t>
  </si>
  <si>
    <t>"uk12" 10*1,175</t>
  </si>
  <si>
    <t>"uk12a"  2*1,175</t>
  </si>
  <si>
    <t>974042587.S</t>
  </si>
  <si>
    <t>Vysekanie rýh v betónovej dlažbe do hĺbky 250 mm a šírky do 300 mm,  -0,22000t</t>
  </si>
  <si>
    <t>2136162805</t>
  </si>
  <si>
    <t>"b17" 0,7</t>
  </si>
  <si>
    <t>976071111.S</t>
  </si>
  <si>
    <t>Vybúranie kovových rebríkov,  madiel a zábradlí,  -0,03700t</t>
  </si>
  <si>
    <t>-1222841814</t>
  </si>
  <si>
    <t>"b15" 16,8</t>
  </si>
  <si>
    <t>"b42" 3,0</t>
  </si>
  <si>
    <t>"b54" 3,6</t>
  </si>
  <si>
    <t>"b56" 13,2</t>
  </si>
  <si>
    <t>"b78" 8,0</t>
  </si>
  <si>
    <t>976082141.S</t>
  </si>
  <si>
    <t>Vybúranie objímky, držiaka, vešiaka, záclonovej konzoly a pod. z muriva betónového,  -0,00100t</t>
  </si>
  <si>
    <t>1858659215</t>
  </si>
  <si>
    <t>"b52" 2</t>
  </si>
  <si>
    <t>976083141.R</t>
  </si>
  <si>
    <t>Vybúranie anténneho systému, vrátane stožiaru a betónových podkládok,  -0,01000t</t>
  </si>
  <si>
    <t>688113215</t>
  </si>
  <si>
    <t>-672211575</t>
  </si>
  <si>
    <t>"b13" 1</t>
  </si>
  <si>
    <t>"b35" 1</t>
  </si>
  <si>
    <t>976088111.R</t>
  </si>
  <si>
    <t>Demontáž exteriérovej lavičky s operadlom, -0,17400t</t>
  </si>
  <si>
    <t>-14519708</t>
  </si>
  <si>
    <t>"b76" 1</t>
  </si>
  <si>
    <t>976089111.R</t>
  </si>
  <si>
    <t>Demontáž umeleckého diela</t>
  </si>
  <si>
    <t>1434587789</t>
  </si>
  <si>
    <t>"b75" 1</t>
  </si>
  <si>
    <t>978011141.S</t>
  </si>
  <si>
    <t>Otlčenie omietok stropov vnútorných vápenných alebo vápennocementových v rozsahu do 30 %,  -0,01000t</t>
  </si>
  <si>
    <t>-303631797</t>
  </si>
  <si>
    <t>"SU33</t>
  </si>
  <si>
    <t>"1np" 777,35</t>
  </si>
  <si>
    <t>"2np" 574,95</t>
  </si>
  <si>
    <t>978011161.S</t>
  </si>
  <si>
    <t>Otlčenie omietok stropov vnútorných vápenných alebo vápennocementových v rozsahu do 50 %,  -0,02000t</t>
  </si>
  <si>
    <t>-960335640</t>
  </si>
  <si>
    <t>"1pp" 734,5</t>
  </si>
  <si>
    <t>-1005729676</t>
  </si>
  <si>
    <t>"b06" 49,91</t>
  </si>
  <si>
    <t>"b26" 5,38</t>
  </si>
  <si>
    <t>978013141.S</t>
  </si>
  <si>
    <t>Otlčenie omietok stien vnútorných vápenných alebo vápennocementových v rozsahu do 30 %,  -0,01000t</t>
  </si>
  <si>
    <t>-737929500</t>
  </si>
  <si>
    <t>-1381748547</t>
  </si>
  <si>
    <t>"b06" 201,32-49,91</t>
  </si>
  <si>
    <t>"b26" 35,6-5,38</t>
  </si>
  <si>
    <t>978059531.S</t>
  </si>
  <si>
    <t>Odsekanie a odobratie obkladov stien z obkladačiek vnútorných vrátane podkladovej omietky nad 2 m2,  -0,06800t</t>
  </si>
  <si>
    <t>1619941474</t>
  </si>
  <si>
    <t>"b66" 98,68</t>
  </si>
  <si>
    <t>"SU16" 29,4</t>
  </si>
  <si>
    <t>-984624973</t>
  </si>
  <si>
    <t>1924354879</t>
  </si>
  <si>
    <t>587514837</t>
  </si>
  <si>
    <t>317,521*24 'Prepočítané koeficientom množstva</t>
  </si>
  <si>
    <t>54497384</t>
  </si>
  <si>
    <t>-1903287011</t>
  </si>
  <si>
    <t>317,521*4 'Prepočítané koeficientom množstva</t>
  </si>
  <si>
    <t>-1840170902</t>
  </si>
  <si>
    <t>215723677</t>
  </si>
  <si>
    <t>-1087455169</t>
  </si>
  <si>
    <t>"SU28" 40,6</t>
  </si>
  <si>
    <t>"SU29" 1,92</t>
  </si>
  <si>
    <t>246170000900.S</t>
  </si>
  <si>
    <t>Lak asfaltový penetračný</t>
  </si>
  <si>
    <t>109736001</t>
  </si>
  <si>
    <t>42,52*0,0003 'Prepočítané koeficientom množstva</t>
  </si>
  <si>
    <t>711111010.S</t>
  </si>
  <si>
    <t>Izolácia proti zemnej vlhkosti,povrchovej a tlakovej vode do 1,5bar jednozložkovým HI tmelom na báze cementu vodorovná</t>
  </si>
  <si>
    <t>862155572</t>
  </si>
  <si>
    <t>1207838505</t>
  </si>
  <si>
    <t>hipod*2</t>
  </si>
  <si>
    <t>284837077</t>
  </si>
  <si>
    <t>42,52*1,15 'Prepočítané koeficientom množstva</t>
  </si>
  <si>
    <t>711210125.S</t>
  </si>
  <si>
    <t>Zhotovenie dvojnásobného izol. náteru pod keramické obklady v interiéri na ploche zvislej</t>
  </si>
  <si>
    <t>-823564436</t>
  </si>
  <si>
    <t>245660000550.S</t>
  </si>
  <si>
    <t>Náter hydroizolačný tekutá vodonepriepustná membrána na báze živice</t>
  </si>
  <si>
    <t>1321049004</t>
  </si>
  <si>
    <t>221,1*1,35 'Prepočítané koeficientom množstva</t>
  </si>
  <si>
    <t>697596676</t>
  </si>
  <si>
    <t>"SU11" 3,13*3</t>
  </si>
  <si>
    <t>"SU12" 2,5*3</t>
  </si>
  <si>
    <t>"SU13" 1,7*3</t>
  </si>
  <si>
    <t>711300831.R</t>
  </si>
  <si>
    <t>Odstránenie hydroizolačnej asfaltovej fólie jednovrstvovej,  -0,00600t</t>
  </si>
  <si>
    <t>454774409</t>
  </si>
  <si>
    <t>"b33" 28,92</t>
  </si>
  <si>
    <t>"b69" 34,0*2</t>
  </si>
  <si>
    <t>"b71" 1,26*2</t>
  </si>
  <si>
    <t>711461103.S</t>
  </si>
  <si>
    <t>Zhotovenie vodorovnej izolácie proti povrchovej a tlakovej vode gumami prilepenými na celej ploche</t>
  </si>
  <si>
    <t>623795477</t>
  </si>
  <si>
    <t>283220001300.1</t>
  </si>
  <si>
    <t>PCI Pecilastic® U – hydroizolácia pod dlažbu, alebo ekvivalent</t>
  </si>
  <si>
    <t>1099089508</t>
  </si>
  <si>
    <t>31,11*1,15 'Prepočítané koeficientom množstva</t>
  </si>
  <si>
    <t>-996104949</t>
  </si>
  <si>
    <t>1502588913</t>
  </si>
  <si>
    <t>"b45" 13,5</t>
  </si>
  <si>
    <t>1430335831</t>
  </si>
  <si>
    <t>-1396874843</t>
  </si>
  <si>
    <t>"b45" 13,5*2</t>
  </si>
  <si>
    <t>713122131.S</t>
  </si>
  <si>
    <t>Montáž tepelnej izolácie podláh polystyrénom, kladeným do lepidla</t>
  </si>
  <si>
    <t>-1218247056</t>
  </si>
  <si>
    <t>-649809684</t>
  </si>
  <si>
    <t>su18*(0,08+0,1)*0,5</t>
  </si>
  <si>
    <t>2,8*1,02 'Prepočítané koeficientom množstva</t>
  </si>
  <si>
    <t>-1255674613</t>
  </si>
  <si>
    <t>"uk8"  29</t>
  </si>
  <si>
    <t>98788554</t>
  </si>
  <si>
    <t>-1422875109</t>
  </si>
  <si>
    <t>713530390.S</t>
  </si>
  <si>
    <t>Montáž protipožiarnych stenových prestupov potrubí DN otvoru/DN potrubia 160/100 mm izolované tmelom El90-180, s vloženou TI</t>
  </si>
  <si>
    <t>966201490</t>
  </si>
  <si>
    <t>-333784990</t>
  </si>
  <si>
    <t>-388425069</t>
  </si>
  <si>
    <t>283000000001</t>
  </si>
  <si>
    <t>Štítok na označenie prestupu s požiarnou odolnosťou</t>
  </si>
  <si>
    <t>1750928246</t>
  </si>
  <si>
    <t>34106248</t>
  </si>
  <si>
    <t>763115612.S</t>
  </si>
  <si>
    <t>Priečka SDK hr. 100 mm, kca CW+UW 50, dvojito opláštená doskou protipožiarnou DF 2x12,5 mm, TI 50 mm</t>
  </si>
  <si>
    <t>-1767390373</t>
  </si>
  <si>
    <t>"sdk04"</t>
  </si>
  <si>
    <t>"125" (0,75+0,25)*3,35</t>
  </si>
  <si>
    <t>763115613.S</t>
  </si>
  <si>
    <t>Priečka SDK hr. 125 mm, kca CW+UW 75, dvojito opláštená doskou protipožiarnou DF 2x12,5 mm, TI 75 mm</t>
  </si>
  <si>
    <t>661506531</t>
  </si>
  <si>
    <t>"sdk02</t>
  </si>
  <si>
    <t>"095" 2,6*3,0*2-1,0*2,0</t>
  </si>
  <si>
    <t>763115614.S</t>
  </si>
  <si>
    <t>Priečka SDK hr. 150 mm, kca CW+UW 100, dvojito opláštená doskou protipožiarnou DF 2x12,5 mm, TI 100 mm</t>
  </si>
  <si>
    <t>367040882</t>
  </si>
  <si>
    <t>"sdk03</t>
  </si>
  <si>
    <t>"004"  (0,75+0,25)*3,35</t>
  </si>
  <si>
    <t>763126621.R</t>
  </si>
  <si>
    <t>Predsadená SDK stena hr. 75 mm, na oceľovej konštrukcií CD+UD, dvojito opláštená doskou protipožiarnou DF 2x12.5 mm, bez TI</t>
  </si>
  <si>
    <t>-194070882</t>
  </si>
  <si>
    <t>"125" (0,6+0,2)*3,35</t>
  </si>
  <si>
    <t>763126621.S</t>
  </si>
  <si>
    <t>Predsadená SDK stena hr. 75 mm, na oceľovej konštrukcií CD+UD, dvojito opláštená doskou protipožiarnou DF 2x12.5 mm, TI 50 mm</t>
  </si>
  <si>
    <t>1662271569</t>
  </si>
  <si>
    <t>"sdk01"</t>
  </si>
  <si>
    <t>"201" 2*(1,0+0,6)*3,2</t>
  </si>
  <si>
    <t>-1108200910</t>
  </si>
  <si>
    <t>"b59" 3,25</t>
  </si>
  <si>
    <t>763138231.S</t>
  </si>
  <si>
    <t>Podhľad SDK závesný na dvojúrovňovej oceľovej podkonštrukcií CD+UD, doska protipožiarna DF 2x12.5 mm</t>
  </si>
  <si>
    <t>-1207040659</t>
  </si>
  <si>
    <t>"SDK21"</t>
  </si>
  <si>
    <t>"118" 3,05*(1,0+0,5)</t>
  </si>
  <si>
    <t>763139542.S</t>
  </si>
  <si>
    <t>Demontáž sadrokartónového podhľadu s dvojvrstvou nosnou konštrukciou z oceľových profilov, dvojité opláštenie, -0,02964t</t>
  </si>
  <si>
    <t>107277485</t>
  </si>
  <si>
    <t>"b22" 2,5</t>
  </si>
  <si>
    <t>610258974</t>
  </si>
  <si>
    <t>764323830.S</t>
  </si>
  <si>
    <t>Demontáž odkvapov na strechách s lepenkovou krytinou rš 330 mm,  -0,00320t</t>
  </si>
  <si>
    <t>-319512871</t>
  </si>
  <si>
    <t>"b33" 27,5</t>
  </si>
  <si>
    <t>764359810.S</t>
  </si>
  <si>
    <t>Demontáž kotlíka kónického, so sklonom žľabu do 30st.,  -0,00110t</t>
  </si>
  <si>
    <t>-1521304477</t>
  </si>
  <si>
    <t>"b40" 7</t>
  </si>
  <si>
    <t>1339028569</t>
  </si>
  <si>
    <t>"b44" 11,3</t>
  </si>
  <si>
    <t>764454232.S</t>
  </si>
  <si>
    <t>Montáž kruhovej odbočky z pozinkovaného PZ plechu, pre zvodové rúry s priemerom 80 - 150 mm</t>
  </si>
  <si>
    <t>-2112284112</t>
  </si>
  <si>
    <t>"V01" 2</t>
  </si>
  <si>
    <t>553440038800.S</t>
  </si>
  <si>
    <t>Odbočka zvodová pozinkovaná, priemer 150/150 mm</t>
  </si>
  <si>
    <t>171994858</t>
  </si>
  <si>
    <t>764454255.S</t>
  </si>
  <si>
    <t>Zvodové rúry z pozinkovaného PZ plechu, kruhové priemer 150 mm</t>
  </si>
  <si>
    <t>-67569534</t>
  </si>
  <si>
    <t>"V01" 2,0*2</t>
  </si>
  <si>
    <t>764454801.S</t>
  </si>
  <si>
    <t>Demontáž odpadových rúr kruhových, s priemerom 75 a 100 mm,  -0,00226t</t>
  </si>
  <si>
    <t>1475560012</t>
  </si>
  <si>
    <t>"b40" 46,6</t>
  </si>
  <si>
    <t>764456855.S</t>
  </si>
  <si>
    <t>Demontáž odpadového kolena výtokového kruhového, s priemerom 120,150 a 200 mm,  -0,00116t</t>
  </si>
  <si>
    <t>-1506073111</t>
  </si>
  <si>
    <t>" 40" 7</t>
  </si>
  <si>
    <t>-275851352</t>
  </si>
  <si>
    <t>766112820.S</t>
  </si>
  <si>
    <t>Demontáž drevených stien zasklených,  -0,01638t</t>
  </si>
  <si>
    <t>2079437122</t>
  </si>
  <si>
    <t>"b38" 2,6*3,25</t>
  </si>
  <si>
    <t>766662112.S</t>
  </si>
  <si>
    <t>Montáž dverového krídla otočného jednokrídlového poldrážkového, do existujúcej zárubne, vrátane kovania</t>
  </si>
  <si>
    <t>1129574592</t>
  </si>
  <si>
    <t>"d02" 6</t>
  </si>
  <si>
    <t>"d03" 1</t>
  </si>
  <si>
    <t>611610002900.1</t>
  </si>
  <si>
    <t>Dvere vnútorné jednokrídlové 900x1970mm, výplň DTD doska, povrch CPL laminát, mechanicky odolné plné, vrátane kovania, tesniacej padacej lišty, podrobná špecifikácia podľa PD,pol. D01</t>
  </si>
  <si>
    <t>-2005997768</t>
  </si>
  <si>
    <t>611610002900.2</t>
  </si>
  <si>
    <t>Dvere vnútorné jednokrídlové 800x1970mm, výplň DTD doska, povrch CPL laminát, mechanicky odolné plné, vrátane kovania, tesniacej padacej lišty, podrobná špecifikácia podľa PD,pol. D02</t>
  </si>
  <si>
    <t>289363688</t>
  </si>
  <si>
    <t>"d02" 5</t>
  </si>
  <si>
    <t>611610002900.2a</t>
  </si>
  <si>
    <t>Dvere vnútorné jednokrídlové 800x1970mm, výplň DTD doska, povrch CPL laminát, mechanicky odolné plné, vrátane kovania, tesniacej padacej lišty,a 2x obojstrannej vetracej mriežky 453x91mm,  podrobná špecifikácia podľa PD,pol. D02a</t>
  </si>
  <si>
    <t>529608131</t>
  </si>
  <si>
    <t>"d02a" 1</t>
  </si>
  <si>
    <t>611610002900.3</t>
  </si>
  <si>
    <t>Dvere vnútorné jednokrídlové 800x1970mm, výplň DTD doska, povrch CPL laminát, mechanicky odolné plné, vrátane kovania, tesniacej padacej lišty, 1x držadla z vnút.strany dverí, nápisu a piktogramu ,  podrobná špecifikácia podľa PD,pol. D03</t>
  </si>
  <si>
    <t>-586573576</t>
  </si>
  <si>
    <t>611610002900.4</t>
  </si>
  <si>
    <t>Dvere vnútorné jednokrídlové 900x1970mm, výplň DTD doska, povrch CPL laminát, mechanicky odolné plné, vrátane kovania, tesniacej padacej lišty, podrobná špecifikácia podľa PD,pol. D04</t>
  </si>
  <si>
    <t>699884678</t>
  </si>
  <si>
    <t>551918734</t>
  </si>
  <si>
    <t>213</t>
  </si>
  <si>
    <t>767163100.S</t>
  </si>
  <si>
    <t>Montáž zábradlia oceľového na terasy a balkóny, výplň rebrovanie, kotvenie do podlahy</t>
  </si>
  <si>
    <t>131398145</t>
  </si>
  <si>
    <t>"Z06" 4,905</t>
  </si>
  <si>
    <t>"z07" 0,885+1,745+2,455+0,725</t>
  </si>
  <si>
    <t>"Z08" 6,726+2,9</t>
  </si>
  <si>
    <t>767211112.S</t>
  </si>
  <si>
    <t>Montáž schodov rovných a podiest, osadených na oceľovú konštrukciu zváraním</t>
  </si>
  <si>
    <t>-672618473</t>
  </si>
  <si>
    <t>"ST-036</t>
  </si>
  <si>
    <t>"plech hr.6mm" 367,4</t>
  </si>
  <si>
    <t>"pororošty"  21,3*9</t>
  </si>
  <si>
    <t>592270118351</t>
  </si>
  <si>
    <t>Schodiskový stupeň POROROŠT 1200 x 300 x 30 mm – 34/38 mm, žiarovo pozinkovaný</t>
  </si>
  <si>
    <t>-752224977</t>
  </si>
  <si>
    <t>136110000601</t>
  </si>
  <si>
    <t>Plech oceľový hr.6mm, povrchová úprava protišmyková, (ryhovaný plech) povrchová úprava pozinkovaním</t>
  </si>
  <si>
    <t>-1631378499</t>
  </si>
  <si>
    <t>"st-06" 0,3674*1,05</t>
  </si>
  <si>
    <t>767230030.S</t>
  </si>
  <si>
    <t>Montáž zábradlia oceľového na schody, výplň rebrovanie, kotvenie do podlahy</t>
  </si>
  <si>
    <t>1012721255</t>
  </si>
  <si>
    <t>"Z06" 3,084</t>
  </si>
  <si>
    <t>"z07" 3,038</t>
  </si>
  <si>
    <t>215</t>
  </si>
  <si>
    <t>553000000Z06</t>
  </si>
  <si>
    <t>Exteriérové zábradlie oceľové, 3084+4905mm, 1x základný náter, podrobná špecifikácia podľa PD, pol.Z06</t>
  </si>
  <si>
    <t>36767687</t>
  </si>
  <si>
    <t>212,5</t>
  </si>
  <si>
    <t>553000000Z07</t>
  </si>
  <si>
    <t>Exteriérové zábradlie oceľové, 885+1745+2455+725+3038mm, 1x základný náter, podrobná špecifikácia podľa PD, pol.Z07</t>
  </si>
  <si>
    <t>2066431390</t>
  </si>
  <si>
    <t>301,7</t>
  </si>
  <si>
    <t>217</t>
  </si>
  <si>
    <t>553000000Z08</t>
  </si>
  <si>
    <t>Exteriérové zábradlie oceľové, 6726+2900mm, 1x základný náter, podrobná špecifikácia podľa PD, pol.Z08</t>
  </si>
  <si>
    <t>-1058359278</t>
  </si>
  <si>
    <t>234,0</t>
  </si>
  <si>
    <t>767612100.R</t>
  </si>
  <si>
    <t>Montáž stien a priečok  z AL-profilov  interiérových s požiarnou odolnosťou</t>
  </si>
  <si>
    <t>608625079</t>
  </si>
  <si>
    <t>"E11" 2*(2,6+3,0)</t>
  </si>
  <si>
    <t>"E12"  2*(2,6+3,25)</t>
  </si>
  <si>
    <t>"E13" 2*(2,6+3,25)</t>
  </si>
  <si>
    <t>"E14" 2*(2,6+3,25)</t>
  </si>
  <si>
    <t>219</t>
  </si>
  <si>
    <t>553410033400.1</t>
  </si>
  <si>
    <t>Interiérová zasklená stena s 1krídlovými dverami, nadsvetlíkom a bočnými svetlíkmi,  požiarna odolnosť  EI30 D3+C, izolačné bezpečnostné 2sklo, 2600x3000 mm, podrobná špecifikácia podľa PD.pol.E11</t>
  </si>
  <si>
    <t>-1961750994</t>
  </si>
  <si>
    <t>553410033400.2</t>
  </si>
  <si>
    <t>Interiérová zasklená stena s 1krídlovými dverami, nadsvetlíkom a bočnými svetlíkmi,  požiarna odolnosť  EI30 D3+C, izolačné bezpečnostné 2sklo, 2600x3250 mm, podrobná špecifikácia podľa PD.pol.E12</t>
  </si>
  <si>
    <t>-942324862</t>
  </si>
  <si>
    <t>221</t>
  </si>
  <si>
    <t>553410033400.3</t>
  </si>
  <si>
    <t>Interiérová zasklená stena s 1krídlovými dverami, nadsvetlíkom a bočnými svetlíkmi,  požiarna odolnosť  EI30 D3+C, izolačné bezpečnostné 2sklo, 2600x3250 mm, podrobná špecifikácia podľa PD.pol.E13</t>
  </si>
  <si>
    <t>118645100</t>
  </si>
  <si>
    <t>553410033400.4</t>
  </si>
  <si>
    <t>Interiérová zasklená stena s 1krídlovými dverami, nadsvetlíkom a bočnými svetlíkmi,  požiarna odolnosť  EI30 D3+C, izolačné bezpečnostné 2sklo, 2600x3250 mm, podrobná špecifikácia podľa PD.pol.E14</t>
  </si>
  <si>
    <t>-521733112</t>
  </si>
  <si>
    <t>223</t>
  </si>
  <si>
    <t>767657521.S</t>
  </si>
  <si>
    <t>Montáž vrát - protipožiarnych uzáverov, výšky do 1970 mm</t>
  </si>
  <si>
    <t>1385432032</t>
  </si>
  <si>
    <t>553410031907.1</t>
  </si>
  <si>
    <t>Dvere požiarne, interiérové, jednokrídlové plné hladké s polodrážkou, PO EI45 D1+C, vrátane kovania,samozatvárača a padacieho protipož.prahu a konečnej povrchovej úpravy, 1000x1970mm, podrob.špecifikácia podľa PD, pol.E 01</t>
  </si>
  <si>
    <t>1085822099</t>
  </si>
  <si>
    <t>225</t>
  </si>
  <si>
    <t>553410031907.2</t>
  </si>
  <si>
    <t>Dvere požiarne, interiérové, jednokrídlové plné hladké s polodrážkou, PO EI45 D1+C, vrátane kovania,samozatvárača a padacieho protipož.prahu a konečnej povrchovej úpravy, 800x1970mm, podrob.špecifikácia podľa PD, pol.E 02</t>
  </si>
  <si>
    <t>-983666890</t>
  </si>
  <si>
    <t>553410031907.3</t>
  </si>
  <si>
    <t>Dvere požiarne, interiérové, jednokrídlové plné hladké s polodrážkou, PO EW45 D1+C, vrátane kovania,samozatvárača a padacieho protipož.prahu a konečnej povrchovej úpravy, 900x1970mm, podrob.špecifikácia podľa PD, pol.E 03</t>
  </si>
  <si>
    <t>-1065689167</t>
  </si>
  <si>
    <t>227</t>
  </si>
  <si>
    <t>553410031907.4</t>
  </si>
  <si>
    <t>Dvere požiarne, interiérové, jednokrídlové plné hladké s polodrážkou, PO EW45 D1+C, vrátane kovania,samozatvárača a padacieho protipož.prahu a konečnej povrchovej úpravy, 800x1970mm, podrob.špecifikácia podľa PD, pol.E 04</t>
  </si>
  <si>
    <t>-603341850</t>
  </si>
  <si>
    <t>553410031907.5</t>
  </si>
  <si>
    <t>Dvere požiarne, interiérové, jednokrídlové plné hladké s polodrážkou, PO EW30 D3+C, vrátane kovania,samozatvárača a padacieho protipož.prahu a konečnej povrchovej úpravy, 900x1970mm, podrob.špecifikácia podľa PD, pol.E 05</t>
  </si>
  <si>
    <t>-29930463</t>
  </si>
  <si>
    <t>229</t>
  </si>
  <si>
    <t>553410031907.6</t>
  </si>
  <si>
    <t>Dvere požiarne, interiérové, jednokrídlové plné hladké s polodrážkou, PO EW30 D3+C, vrátane kovania,samozatvárača a padacieho protipož.prahu a konečnej povrchovej úpravy, 800x1970mm, podrob.špecifikácia podľa PD, pol.E 06</t>
  </si>
  <si>
    <t>-1858106646</t>
  </si>
  <si>
    <t>553410031907.7</t>
  </si>
  <si>
    <t>Dvere požiarne, interiérové, jednokrídlové plné hladké s polodrážkou, PO EW30 D3+C, vrátane kovania,samozatvárača a padacieho protipož.prahu a konečnej povrchovej úpravy, 900x1970mm, podrob.špecifikácia podľa PD, pol.E 07</t>
  </si>
  <si>
    <t>1889544005</t>
  </si>
  <si>
    <t>767871207.S</t>
  </si>
  <si>
    <t xml:space="preserve">Montáž zemnej skrutky </t>
  </si>
  <si>
    <t>"kotvenie zábradlia</t>
  </si>
  <si>
    <t>311490002900.S</t>
  </si>
  <si>
    <t>Zemná skrutka 76x800-M12, d 76 mm, dĺ. 800 mm so šesťhrannou hlavou a závitom, pozinkovaná oceľ</t>
  </si>
  <si>
    <t>231</t>
  </si>
  <si>
    <t>767995104.S</t>
  </si>
  <si>
    <t>Montáž ostatných atypických kovových stavebných doplnkových konštrukcií nad 20 do 50 kg</t>
  </si>
  <si>
    <t>-457524262</t>
  </si>
  <si>
    <t xml:space="preserve">"prekrytie D5,D6" </t>
  </si>
  <si>
    <t>135,386</t>
  </si>
  <si>
    <t>Oceľová konštrukcia prekrytia otvorov D5, D6, 1xzákl.náter+ st.v.č.02</t>
  </si>
  <si>
    <t>-273948784</t>
  </si>
  <si>
    <t>233</t>
  </si>
  <si>
    <t>1894418304</t>
  </si>
  <si>
    <t>"oceľové plošiny" 879,907</t>
  </si>
  <si>
    <t>Oceľová konštrukcia plošiny, 1xzákl.náter, st.v.č.ST-06</t>
  </si>
  <si>
    <t>798026649</t>
  </si>
  <si>
    <t>235</t>
  </si>
  <si>
    <t>767995106.S</t>
  </si>
  <si>
    <t>Montáž ostatných atypických kovových stavebných doplnkových konštrukcií nad 100 do 250 kg</t>
  </si>
  <si>
    <t>-807720414</t>
  </si>
  <si>
    <t>"z01" 179,47</t>
  </si>
  <si>
    <t>"z02" 227,4*22</t>
  </si>
  <si>
    <t>"z03" 142,7*4</t>
  </si>
  <si>
    <t>"z04" 324,2*2</t>
  </si>
  <si>
    <t>"z05" 3213,9</t>
  </si>
  <si>
    <t>553000000Z01</t>
  </si>
  <si>
    <t>Prevádzkový priečľový rebrík na strechu oceľový, hmot.176,47kg, 1x zákl.náter, podrobná dokumentácia podľa PD, pol. Z1</t>
  </si>
  <si>
    <t>590674117</t>
  </si>
  <si>
    <t>237</t>
  </si>
  <si>
    <t>553000000Z02</t>
  </si>
  <si>
    <t>Exteriérová oceľová mreža 1340x2220mm, hmot. 227,4kg, 1xzákl.náter, pol. Z02</t>
  </si>
  <si>
    <t>1404845429</t>
  </si>
  <si>
    <t>553000000Z03</t>
  </si>
  <si>
    <t>Exteriérová oceľová mreža 1340x1365mm, hmot. 142,7kg, 1xzákl.náter, pol. Z03</t>
  </si>
  <si>
    <t>383312419</t>
  </si>
  <si>
    <t>239</t>
  </si>
  <si>
    <t>553000000Z04</t>
  </si>
  <si>
    <t>Exteriérová oceľová mreža 1480x3290mm, hmot. 324,2kg, 1xzákl.náter, pol. Z04</t>
  </si>
  <si>
    <t>1910159657</t>
  </si>
  <si>
    <t>553000000Z05</t>
  </si>
  <si>
    <t>Exteriérová oceľová mreža 1730x3100mm-15ks + 900x3100mm-1ks,  1xzákl.náter, pol. Z05</t>
  </si>
  <si>
    <t>1611841178</t>
  </si>
  <si>
    <t>3213,9</t>
  </si>
  <si>
    <t>241</t>
  </si>
  <si>
    <t>767996801.S</t>
  </si>
  <si>
    <t>Demontáž ostatných doplnkov stavieb s hmotnosťou jednotlivých dielov konštrukcií do 50 kg,  -0,00100t</t>
  </si>
  <si>
    <t>-2004599933</t>
  </si>
  <si>
    <t>"b21" 500</t>
  </si>
  <si>
    <t>"b30" 2440,41</t>
  </si>
  <si>
    <t>"b31" 263,6</t>
  </si>
  <si>
    <t>"b32" 3027,04</t>
  </si>
  <si>
    <t>767996802.S</t>
  </si>
  <si>
    <t>Demontáž ostatných doplnkov stavieb s hmotnosťou jednotlivých dielov konštr. nad 50 do 100 kg,  -0,00100t</t>
  </si>
  <si>
    <t>-243773585</t>
  </si>
  <si>
    <t>"b01" 3740,24</t>
  </si>
  <si>
    <t>"b02" 640,0</t>
  </si>
  <si>
    <t>"b10" 1200</t>
  </si>
  <si>
    <t>243</t>
  </si>
  <si>
    <t>767996803.S</t>
  </si>
  <si>
    <t>Demontáž ostatných doplnkov stavieb s hmotnosťou jednotlivých dielov konšt. nad 100 do 250 kg,  -0,00100t</t>
  </si>
  <si>
    <t>1506483202</t>
  </si>
  <si>
    <t>"b16" 3500</t>
  </si>
  <si>
    <t>-1014527829</t>
  </si>
  <si>
    <t>769011010.S</t>
  </si>
  <si>
    <t>Montáž ventilátora malého axiálneho nástenného na stenu veľkosť: 150</t>
  </si>
  <si>
    <t>1814695831</t>
  </si>
  <si>
    <t>"SU36" 1</t>
  </si>
  <si>
    <t>429110005500.S</t>
  </si>
  <si>
    <t>Ventilátor malý, axiálny, max. prietok od 240 do 399 m3/h</t>
  </si>
  <si>
    <t>1515084900</t>
  </si>
  <si>
    <t>247</t>
  </si>
  <si>
    <t>998769203.S</t>
  </si>
  <si>
    <t>Presun hmôt pre montáž vzduchotechnických zariadení v stavbe (objekte) výšky nad 7 do 24 m</t>
  </si>
  <si>
    <t>-1356833826</t>
  </si>
  <si>
    <t>771275901.S</t>
  </si>
  <si>
    <t>Montáž profilu schodiskovej hrany</t>
  </si>
  <si>
    <t>92152145</t>
  </si>
  <si>
    <t>"SU7" 20,54</t>
  </si>
  <si>
    <t>"su18" 27,0</t>
  </si>
  <si>
    <t>249</t>
  </si>
  <si>
    <t>Profil ukončovací L elox. hliník, strieborný</t>
  </si>
  <si>
    <t>502713153</t>
  </si>
  <si>
    <t>20,54*1,04 'Prepočítané koeficientom množstva</t>
  </si>
  <si>
    <t>597000000001</t>
  </si>
  <si>
    <t>Rohová mrazuvzdorná keramická tvarovka</t>
  </si>
  <si>
    <t>597667887</t>
  </si>
  <si>
    <t>"SU18" 27,0</t>
  </si>
  <si>
    <t>27*1,04 'Prepočítané koeficientom množstva</t>
  </si>
  <si>
    <t>251</t>
  </si>
  <si>
    <t>2017670416</t>
  </si>
  <si>
    <t>"SU14" 30,5</t>
  </si>
  <si>
    <t>"su18" 34,5</t>
  </si>
  <si>
    <t>"su22" 9,2</t>
  </si>
  <si>
    <t>597640001200.1</t>
  </si>
  <si>
    <t>Soklík keramický</t>
  </si>
  <si>
    <t>-234741111</t>
  </si>
  <si>
    <t>84,95*1,04 'Prepočítané koeficientom množstva</t>
  </si>
  <si>
    <t>253</t>
  </si>
  <si>
    <t xml:space="preserve">Montáž podláh z dlaždíc terazzových kladených do malty na báze cementu </t>
  </si>
  <si>
    <t>-733120252</t>
  </si>
  <si>
    <t>"su11" 3,13</t>
  </si>
  <si>
    <t>"su13" 1,3</t>
  </si>
  <si>
    <t>"SU14" 38,0</t>
  </si>
  <si>
    <t>"su22" 8,6</t>
  </si>
  <si>
    <t xml:space="preserve">Dlaždica terazzová z normálného cementu HBT, </t>
  </si>
  <si>
    <t>-670361071</t>
  </si>
  <si>
    <t>51,03*1,04 'Prepočítané koeficientom množstva</t>
  </si>
  <si>
    <t>255</t>
  </si>
  <si>
    <t>771561125.R</t>
  </si>
  <si>
    <t>Montáž podláh z betónových dlaždíc do flexibilného tmelu hr. 25 mm</t>
  </si>
  <si>
    <t>-1940038538</t>
  </si>
  <si>
    <t>"SU6" 16,78</t>
  </si>
  <si>
    <t>592460021800.1</t>
  </si>
  <si>
    <t>Mrazuvzdorná betónová dlažba do exteriéru v protišmykovej úprave hr.25mm</t>
  </si>
  <si>
    <t>533585076</t>
  </si>
  <si>
    <t>16,78*1,04 'Prepočítané koeficientom množstva</t>
  </si>
  <si>
    <t>257</t>
  </si>
  <si>
    <t>771576119.S</t>
  </si>
  <si>
    <t>Montáž podláh z dlaždíc keramických do tmelu flexibilného mrazuvzdorného</t>
  </si>
  <si>
    <t>1027333579</t>
  </si>
  <si>
    <t>"su21" 54,2</t>
  </si>
  <si>
    <t>"Uk12a" 2,0*2</t>
  </si>
  <si>
    <t>Dlaždice keramické, hutné glazované</t>
  </si>
  <si>
    <t>-697369404</t>
  </si>
  <si>
    <t>"uk12a" 2*2,0</t>
  </si>
  <si>
    <t>89,31*1,04 'Prepočítané koeficientom množstva</t>
  </si>
  <si>
    <t>259</t>
  </si>
  <si>
    <t>-1066166557</t>
  </si>
  <si>
    <t>-1634904646</t>
  </si>
  <si>
    <t>"b26" 2*(2,63+2,0)-0,9</t>
  </si>
  <si>
    <t>261</t>
  </si>
  <si>
    <t>-197878889</t>
  </si>
  <si>
    <t>"su23" 73,3</t>
  </si>
  <si>
    <t>72576015</t>
  </si>
  <si>
    <t>73,3*1,04 'Prepočítané koeficientom množstva</t>
  </si>
  <si>
    <t>263</t>
  </si>
  <si>
    <t>-469298618</t>
  </si>
  <si>
    <t>"b27" 67,31</t>
  </si>
  <si>
    <t>-840242109</t>
  </si>
  <si>
    <t>265</t>
  </si>
  <si>
    <t>776521101.S</t>
  </si>
  <si>
    <t>Oprava povlakových podláh PVC v pásoch lepením</t>
  </si>
  <si>
    <t>-1573740720</t>
  </si>
  <si>
    <t>"uk12" 10*2,0</t>
  </si>
  <si>
    <t>-353274127</t>
  </si>
  <si>
    <t>106,4*1,04 'Prepočítané koeficientom množstva</t>
  </si>
  <si>
    <t>267</t>
  </si>
  <si>
    <t>-1197524941</t>
  </si>
  <si>
    <t>-520834966</t>
  </si>
  <si>
    <t>"SU17" 18,52</t>
  </si>
  <si>
    <t>269</t>
  </si>
  <si>
    <t>679072374</t>
  </si>
  <si>
    <t>68,22*1,02 'Prepočítané koeficientom množstva</t>
  </si>
  <si>
    <t>-1614163760</t>
  </si>
  <si>
    <t>40,0</t>
  </si>
  <si>
    <t>271</t>
  </si>
  <si>
    <t>-440665611</t>
  </si>
  <si>
    <t>40*1,04 'Prepočítané koeficientom množstva</t>
  </si>
  <si>
    <t>998781202.S</t>
  </si>
  <si>
    <t>Presun hmôt pre obklady keramické v objektoch výšky nad 6 do 12 m</t>
  </si>
  <si>
    <t>554513010</t>
  </si>
  <si>
    <t>273</t>
  </si>
  <si>
    <t>-109278597</t>
  </si>
  <si>
    <t>"zárubne</t>
  </si>
  <si>
    <t>"E01" 2*(1,0+1,97*2)*0,3</t>
  </si>
  <si>
    <t>"E02" 1*(0,8+1,97*2)*0,3</t>
  </si>
  <si>
    <t>"E03" 3*(0,9+1,97*2)*0,3</t>
  </si>
  <si>
    <t>"E04" 2*(0,8+1,97*2)*0,3</t>
  </si>
  <si>
    <t>"E05"  1*(0,9+1,97*2)*0,3</t>
  </si>
  <si>
    <t>"E06" 1*(0,8+1,97*2)*0,3</t>
  </si>
  <si>
    <t>"E07" 1*(0,9+1,97*2)*0,3</t>
  </si>
  <si>
    <t>"d01-900/1970" 2*(0,9+1,97*2)*0,3</t>
  </si>
  <si>
    <t>"d02-800/1970"6*(0,8+1,97*2)*0,3</t>
  </si>
  <si>
    <t>"d03-900-1970"1*(0,9+1,97*2)*0,3</t>
  </si>
  <si>
    <t>"d04-600-1970"5*(0,6+1,97*2)*0,3</t>
  </si>
  <si>
    <t>"Z01" 179,47*0,045</t>
  </si>
  <si>
    <t>"z02" 227,4*22*0,045</t>
  </si>
  <si>
    <t>"z03" 142,7*4*0,045</t>
  </si>
  <si>
    <t>"z04" 324,2*2*0,045</t>
  </si>
  <si>
    <t>"z05" 3213,9*0,045</t>
  </si>
  <si>
    <t>"z06" 212,5*0,045</t>
  </si>
  <si>
    <t>"z07" 301,7*0,045</t>
  </si>
  <si>
    <t>"z08" 234*0,045</t>
  </si>
  <si>
    <t>"prekrytie D5,D6" 135,386*0,045</t>
  </si>
  <si>
    <t>"oceľ.plošiny" 879,907*0,045</t>
  </si>
  <si>
    <t>783814230.R</t>
  </si>
  <si>
    <t>Nátery betónových povrchov univerzálnou farbou na betón  3x vrchný + 1x penetrácia</t>
  </si>
  <si>
    <t>-1472197513</t>
  </si>
  <si>
    <t>"SU8</t>
  </si>
  <si>
    <t>57,78</t>
  </si>
  <si>
    <t>275</t>
  </si>
  <si>
    <t>783903811.S</t>
  </si>
  <si>
    <t>Ostatné práce odmastenie chemickými rozpúšťadlami</t>
  </si>
  <si>
    <t>760114723</t>
  </si>
  <si>
    <t>64712861</t>
  </si>
  <si>
    <t>"SU9" 6,0</t>
  </si>
  <si>
    <t>"SU10" 39,5</t>
  </si>
  <si>
    <t>"SU13" 28,0</t>
  </si>
  <si>
    <t xml:space="preserve">"SU19" 121,25 </t>
  </si>
  <si>
    <t>"SU33 - stropy</t>
  </si>
  <si>
    <t>"SU34-steny</t>
  </si>
  <si>
    <t>277</t>
  </si>
  <si>
    <t>-302494582</t>
  </si>
  <si>
    <t xml:space="preserve"> realizácia miestnosti 027 strojovňa UK</t>
  </si>
  <si>
    <t>"otvory" 12,11</t>
  </si>
  <si>
    <t>"podlahy" 48,53</t>
  </si>
  <si>
    <t>-1836505206</t>
  </si>
  <si>
    <t>279</t>
  </si>
  <si>
    <t>787610010.S</t>
  </si>
  <si>
    <t xml:space="preserve">Montáž sklených dverí jednokrídlových </t>
  </si>
  <si>
    <t>-1702948392</t>
  </si>
  <si>
    <t>553410041700.1</t>
  </si>
  <si>
    <t>Dvere celosklenené 700x2000mm, otváravé, bezpečnostné sklo matované, hr.10mm, vr.kovania, pol. I01</t>
  </si>
  <si>
    <t>1579464774</t>
  </si>
  <si>
    <t>281</t>
  </si>
  <si>
    <t>998787202.S</t>
  </si>
  <si>
    <t>Presun hmôt pre zasklievanie v objektoch výšky nad 6 do 12 m</t>
  </si>
  <si>
    <t>-813689243</t>
  </si>
  <si>
    <t>210962965.S</t>
  </si>
  <si>
    <t xml:space="preserve">Demontáž - rozvádzač </t>
  </si>
  <si>
    <t>1249474378</t>
  </si>
  <si>
    <t>"b03" 1</t>
  </si>
  <si>
    <t>33-M</t>
  </si>
  <si>
    <t>Montáže dopravných zariadení, skladových zariadení a váh</t>
  </si>
  <si>
    <t>283</t>
  </si>
  <si>
    <t>330030330.S</t>
  </si>
  <si>
    <t>Zdvíhacia plošina pre osoby na indvalidnom vozíku nosnosť 250 kg, zdvih do 2 m</t>
  </si>
  <si>
    <t>1834949989</t>
  </si>
  <si>
    <t>471620000001</t>
  </si>
  <si>
    <t>Šikmá schodisková plošina 0,1m/s, nosnosť 250kg, 1000x800mm, vodiaca koľajnica 4m</t>
  </si>
  <si>
    <t>1408036535</t>
  </si>
  <si>
    <t>Hodinové zúčtovacie sadzby</t>
  </si>
  <si>
    <t>285</t>
  </si>
  <si>
    <t>HZS000111.S</t>
  </si>
  <si>
    <t>Stavebno montážne práce menej náročne, pomocné alebo manupulačné (Tr. 1) v rozsahu viac ako 8 hodín</t>
  </si>
  <si>
    <t>512</t>
  </si>
  <si>
    <t>-734791095</t>
  </si>
  <si>
    <t>"b41 - demontáž kabeláže na streche a fasáde" 330</t>
  </si>
  <si>
    <t>E1.4. 01.2 - zdravotechnika – SV, kanalizácia a požiarny vnútorný vodovod</t>
  </si>
  <si>
    <t>283310002700</t>
  </si>
  <si>
    <t>Izolačná PE trubica TUBOLIT DG alebo ekvivalent 18x13 mm (d potrubia x hr. izolácie), nadrezaná</t>
  </si>
  <si>
    <t>283310002900</t>
  </si>
  <si>
    <t>Izolačná PE trubica TUBOLIT DG alebo ekvivalent 22x13 mm (d potrubia x hr. izolácie), nadrezaná</t>
  </si>
  <si>
    <t>283310003100</t>
  </si>
  <si>
    <t>Izolačná PE trubica TUBOLIT DG alebo ekvivalent 28x13 mm (d potrubia x hr. izolácie), nadrezaná</t>
  </si>
  <si>
    <t>36202035K2.1</t>
  </si>
  <si>
    <t>Napojenie na existujúce rozvody kanalizacie</t>
  </si>
  <si>
    <t>sub</t>
  </si>
  <si>
    <t>721173208.S</t>
  </si>
  <si>
    <t>Potrubie z PVC - U odpadné hrdlové  D 110 mm</t>
  </si>
  <si>
    <t>721171110.S</t>
  </si>
  <si>
    <t>Potrubie z PVC - U odpadové hrdlové D 125 mm</t>
  </si>
  <si>
    <t>721171112.S</t>
  </si>
  <si>
    <t>Potrubie z PVC - U odpadové hrdlové D 160 mm</t>
  </si>
  <si>
    <t>721173204HT</t>
  </si>
  <si>
    <t>Potrubie z HT rúr pripájacie D 40x1, 8</t>
  </si>
  <si>
    <t>721173205HT</t>
  </si>
  <si>
    <t>Potrubie z HT rúr pripájacie D 50x1, 8</t>
  </si>
  <si>
    <t>721173206.S</t>
  </si>
  <si>
    <t>Potrubie z HT rúr odpadové D 63 mm</t>
  </si>
  <si>
    <t>721173207.S</t>
  </si>
  <si>
    <t>Potrubie z HT rúr  pripájacie D 75 mm</t>
  </si>
  <si>
    <t>721213000.S</t>
  </si>
  <si>
    <t>Montáž podlahového vpustu s vodorovným odtokom DN 50</t>
  </si>
  <si>
    <t>286630023600.S</t>
  </si>
  <si>
    <t>Podlahový vpust horizontálny odtok DN 50, mriežka/krytka nerez, zápachová uzávierka</t>
  </si>
  <si>
    <t>721213015.S</t>
  </si>
  <si>
    <t>Montáž podlahového vpustu s zvislým odtokom DN 110</t>
  </si>
  <si>
    <t>286630024700</t>
  </si>
  <si>
    <t>Podlahový vpust HL310N, (0,6 l/s), vertikálny odtok DN 50/75/110, izolačná príruba, mriežka nerez 115x115 mm, PP/PE</t>
  </si>
  <si>
    <t>722172225</t>
  </si>
  <si>
    <t>Potrubie z plastických rúrok PP DN 32x4, 5 polyfúznym zváraním</t>
  </si>
  <si>
    <t>721213012.S</t>
  </si>
  <si>
    <t>Podlahový vpust do exteriéru so suchou zápachovou uzávierkou</t>
  </si>
  <si>
    <t>721194104</t>
  </si>
  <si>
    <t>Zriadenie prípojky na potrubí vyvedenie a upevnenie odpadových výpustiek D 40x1, 8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</si>
  <si>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</si>
  <si>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</si>
  <si>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</si>
  <si>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</si>
  <si>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721242120.S</t>
  </si>
  <si>
    <t>Lapač strešných splavenín plastový univerzálny priamy DN 110</t>
  </si>
  <si>
    <t>725869301</t>
  </si>
  <si>
    <t>Montáž zápachovej uzávierky pre zariaďovacie predmety, umývadlová do D 40</t>
  </si>
  <si>
    <t>5514703200</t>
  </si>
  <si>
    <t>Uzávierka zápachová sifón umývadlový HL137/40, biely invalidný DN40</t>
  </si>
  <si>
    <t>725869311</t>
  </si>
  <si>
    <t>Montáž zápachovej uzávierky pre zariaďovacie predmety, drezová do D 50 (pre jeden drez)</t>
  </si>
  <si>
    <t>2863120185</t>
  </si>
  <si>
    <t>Drezový odtok jednodielny d50 úsporný</t>
  </si>
  <si>
    <t>725869371.S</t>
  </si>
  <si>
    <t>Montáž zápachovej uzávierky pre zariaďovacie predmety, pisoárovej do D 50 mm</t>
  </si>
  <si>
    <t>551620011000.S</t>
  </si>
  <si>
    <t>Zápachová uzávierka - sifón pre pisoáre DN 50</t>
  </si>
  <si>
    <t>721290111</t>
  </si>
  <si>
    <t>Ostatné - skúška tesnosti kanalizácie v objektoch vodou do DN 125</t>
  </si>
  <si>
    <t>998721102.S</t>
  </si>
  <si>
    <t>871221006.S</t>
  </si>
  <si>
    <t>Montáž vodovodného potrubia z dvojvsrtvového PE 100 SDR11/PN16 zváraných natupo D 63x5,8 mm</t>
  </si>
  <si>
    <t>286130033700.S</t>
  </si>
  <si>
    <t>Rúra HDPE na vodu PE100 PN16 SDR11 63x5,8x100 m</t>
  </si>
  <si>
    <t>36202035K3.1</t>
  </si>
  <si>
    <t>Napojenie na existujúce rozvody vodovodu</t>
  </si>
  <si>
    <t>722130213.S</t>
  </si>
  <si>
    <t>Potrubie z oceľových rúr pozink. bezšvíkových bežných-11 353.0, 10 004.0 zvarov. bežných-11 343.00 DN 25</t>
  </si>
  <si>
    <t>722130214.S</t>
  </si>
  <si>
    <t>Potrubie z oceľových rúr pozink. bezšvíkových bežných-11 353.0, 10 004.0 zvarov. bežných-11 343.00 DN 32</t>
  </si>
  <si>
    <t>722130215.S</t>
  </si>
  <si>
    <t>Potrubie z oceľových rúr pozink. bezšvíkových bežných-11 353.0, 10 004.0 zvarov. bežných-11 343.00 DN 40</t>
  </si>
  <si>
    <t>722130216.S</t>
  </si>
  <si>
    <t>Potrubie z oceľových rúr pozink. bezšvíkových bežných-11 353.0, 10 004.0 zvarov. bežných-11 343.00 DN 50</t>
  </si>
  <si>
    <t>722181113.S</t>
  </si>
  <si>
    <t>Ochrana potrubia plstenými pásmi DN 25</t>
  </si>
  <si>
    <t>722181114.S</t>
  </si>
  <si>
    <t>Ochrana potrubia plstenými pásmi DN 32 a DN 40</t>
  </si>
  <si>
    <t>722181116.S</t>
  </si>
  <si>
    <t>Ochrana potrubia plstenými pásmi DN 50 a DN 65</t>
  </si>
  <si>
    <t>722190401</t>
  </si>
  <si>
    <t>Vyvedenie a upevnenie výpustky DN 15</t>
  </si>
  <si>
    <t>722220111</t>
  </si>
  <si>
    <t>Montáž armatúry závitovej s jedným závitom, nástenka pre výtokový ventil G 1/2</t>
  </si>
  <si>
    <t>2864828700</t>
  </si>
  <si>
    <t>Nástenka 16x1/2"</t>
  </si>
  <si>
    <t>722220121</t>
  </si>
  <si>
    <t>Montáž armatúry závitovej s jedným závitom, nástenka pre batériu G 1/2</t>
  </si>
  <si>
    <t>pár</t>
  </si>
  <si>
    <t>2864828800</t>
  </si>
  <si>
    <t>Dvojitá nástenka 16x1/2"</t>
  </si>
  <si>
    <t>722229102</t>
  </si>
  <si>
    <t>Montáž ventilu výtok., plavák.,vypúšť.,odvodňov.,kohút.plniaceho,vypúšťacieho PN 0.6, ventilov G 3/4</t>
  </si>
  <si>
    <t>551210025200</t>
  </si>
  <si>
    <t>Ventil poistný 3/4" FF, 6 bar, PN 10, mosadz, IVAR.PV 311</t>
  </si>
  <si>
    <t>422820012300</t>
  </si>
  <si>
    <t>Spätná klapka závitová nerez, 3/4", dĺ. 79 mm, nerez oceľ ASTM A351 CF8M, nerez oceľ AISI 316</t>
  </si>
  <si>
    <t>551110013800</t>
  </si>
  <si>
    <t>Guľový uzáver pre vodu , 3/4" FF, páčka, niklovaná mosadz</t>
  </si>
  <si>
    <t>722229103</t>
  </si>
  <si>
    <t>Montáž ventilu výtok., plavák.,vypúšť.,odvodňov.,kohút.plniaceho,vypúšťacieho PN 0.6, ventilov G 1</t>
  </si>
  <si>
    <t>551110004300</t>
  </si>
  <si>
    <t>Guľový uzáver pre vodu, 1" FF, plnoprietokový, páčka, niklovaná mosadz</t>
  </si>
  <si>
    <t>722229106.S</t>
  </si>
  <si>
    <t>Montáž ventilu vypúšťacieho, plniaceho, G 2</t>
  </si>
  <si>
    <t>551110004600</t>
  </si>
  <si>
    <t>Guľový uzáver pre vodu, 2" FF, plnoprietokový, páčka, niklovaná mosadz</t>
  </si>
  <si>
    <t>725119308</t>
  </si>
  <si>
    <t>Montáž záchodovej misy kombinovanej</t>
  </si>
  <si>
    <t>642340001225</t>
  </si>
  <si>
    <t>Kombinované WC keramické, vrátane inštalačnej sady,  WC musí patriť do dvoch najlepších tried spotreby vody podľa platného vodného štítku</t>
  </si>
  <si>
    <t>642340001226</t>
  </si>
  <si>
    <t>Kombinované WC,  vrátane inštalačnej sady, antivandal,  WC musí patriť do dvoch najlepších tried spotreby vody podľa platného vodného štítku</t>
  </si>
  <si>
    <t>7251193081O</t>
  </si>
  <si>
    <t>Obmurovanie záchodovej misy kombinovanej do výšky 0,5m tehlou hr.150mm, vrátane omietky a malovky</t>
  </si>
  <si>
    <t>7251193082O</t>
  </si>
  <si>
    <t>Obmurovanie umývadla do výšky 0,8m tehlou hr.100mm, vrátane omietky a malovky</t>
  </si>
  <si>
    <t>725291112</t>
  </si>
  <si>
    <t>Montáž doplnkov zariadení kúpeľní a záchodov, toaletná doska</t>
  </si>
  <si>
    <t>64201404402</t>
  </si>
  <si>
    <t>WC sedadlo upevnenie zdola: Automatické plynulé zatváranie=Nie, Upevnenie=Zdola, Biela</t>
  </si>
  <si>
    <t>725219401.S</t>
  </si>
  <si>
    <t>Montáž umývadla keramického na skrutky do muriva, bez výtokovej armatúry</t>
  </si>
  <si>
    <t>6421100001001</t>
  </si>
  <si>
    <t>Malé umývadlo keramické DN40, biele</t>
  </si>
  <si>
    <t>6421100001002</t>
  </si>
  <si>
    <t>Malé umývadlo antivandal DN40</t>
  </si>
  <si>
    <t>725333360.S</t>
  </si>
  <si>
    <t>Montáž výlevky keramickej voľne stojacej bez výtokovej armatúry</t>
  </si>
  <si>
    <t>642710000100.S</t>
  </si>
  <si>
    <t>Výlevka keramická s plastovou mrežou</t>
  </si>
  <si>
    <t>725819202</t>
  </si>
  <si>
    <t>Montáž ventilu nástenného G 3/4</t>
  </si>
  <si>
    <t>Ventil rohový   3/4"</t>
  </si>
  <si>
    <t>725829201.S</t>
  </si>
  <si>
    <t>Montáž batérie umývadlovej a drezovej nástennej pákovej alebo klasickej s mechanickým ovládaním</t>
  </si>
  <si>
    <t>551450003400</t>
  </si>
  <si>
    <t>Batéria umývadlová nástenná páková, výtokové rameno 210 mm, rozteč 150 mm, chróm, aktívny perlátor, batéria musí patriť do dvoch najlepších tried spotreby vody podľa platného vodného štítku</t>
  </si>
  <si>
    <t>551450000200.S</t>
  </si>
  <si>
    <t>Batéria drezová nástenná jednopáková, chróm, aktívny perlátor, batéria musí patriť do dvoch najlepších tried spotreby vody podľa platného vodného štítku</t>
  </si>
  <si>
    <t>725849201</t>
  </si>
  <si>
    <t>Montáž batérie sprchovej nástennej pákovej, klasickej</t>
  </si>
  <si>
    <t>5514513100</t>
  </si>
  <si>
    <t>Batéria sprchová mosadzná s ručnou sprchou TU 8120 XPS 1/2"x 100 mm, aktívny perlátor, batéria musí patriť do dvoch najlepších tried spotreby vody podľa platného vodného štítku</t>
  </si>
  <si>
    <t>725829801.S</t>
  </si>
  <si>
    <t>Montáž batérie výlevkovej nástennej pákovej alebo klasickej s mechanickým ovládaním</t>
  </si>
  <si>
    <t>5514512300</t>
  </si>
  <si>
    <t>Batéria vaňová mosadzná s ručnou sprchou TU 8115 XPS 1/2"x 100 mm, aktívny perlátor, batéria musí patriť do dvoch najlepších tried spotreby vody podľa platného vodného štítku</t>
  </si>
  <si>
    <t>5514812000</t>
  </si>
  <si>
    <t>Predĺženie s nátr. a čapom T 216 1/2"x 100 mm</t>
  </si>
  <si>
    <t>E1.7.B 01.2 - elektroinštalácia – ostatná a bleskozvod</t>
  </si>
  <si>
    <t xml:space="preserve">    22-M - Montáže oznamovacích a zabezpečovacích zariadení   </t>
  </si>
  <si>
    <t xml:space="preserve">    95-M - Revízie   </t>
  </si>
  <si>
    <t xml:space="preserve">    D2 - Dverový systém   </t>
  </si>
  <si>
    <t xml:space="preserve">HZS - Hodinové zúčtovacie sadzby   </t>
  </si>
  <si>
    <t>Lišta vkladacia z PVC LV 18x13 mm, KOPOS alebo ekvivalent</t>
  </si>
  <si>
    <t>210010109.S</t>
  </si>
  <si>
    <t>Lišta elektroinštalačná z PVC 40x20, uložená pevne, vkladacia</t>
  </si>
  <si>
    <t>345750065100</t>
  </si>
  <si>
    <t>Lišta hranatá z PVC, LHD 40X20 mm, KOPOS alebo ekvivalent</t>
  </si>
  <si>
    <t>210010113.S</t>
  </si>
  <si>
    <t>Lišta elektroinštalačná z PVC 100x40, uložená pevne, vkladacia</t>
  </si>
  <si>
    <t>345750057200</t>
  </si>
  <si>
    <t>Kanál elektroinštalačný HD z PVC, EKD 100x40 mm, KOPOS alebo ekvivalent</t>
  </si>
  <si>
    <t>210010141.S</t>
  </si>
  <si>
    <t>Parapetný kanál dutý z PVC 160x65, vrátane príslušenstva</t>
  </si>
  <si>
    <t>345750058200.S</t>
  </si>
  <si>
    <t>Kanál parapetný dutý z PVC, 160X65 mm</t>
  </si>
  <si>
    <t>210010149.S</t>
  </si>
  <si>
    <t>Rúrka ohybná elektroinštalačná z HDPE, D 40 uložená pevne</t>
  </si>
  <si>
    <t>345710005500.S</t>
  </si>
  <si>
    <t>Rúrka ohybná 09040 dvojplášťová korugovaná z HDPE, bezhalogénová, D 40 mm</t>
  </si>
  <si>
    <t>EXX000002541</t>
  </si>
  <si>
    <t>Sádra štukatérska 30kg sivá</t>
  </si>
  <si>
    <t>210010371.S</t>
  </si>
  <si>
    <t>Elektromontážna krabica viacnásobná do zateplenia KEZ-3 50-200 mm</t>
  </si>
  <si>
    <t>345410007600</t>
  </si>
  <si>
    <t>Krabica do zateplenia z PP, KEZ-3 KB, šxvxh 120x230x250 mm, KOPOS alebo ekvivalent</t>
  </si>
  <si>
    <t>210100001.S</t>
  </si>
  <si>
    <t>Ukončenie vodičov v rozvádzač. vrátane zapojenia a vodičovej koncovky do 2,5 mm2</t>
  </si>
  <si>
    <t>210100003.S</t>
  </si>
  <si>
    <t>Ukončenie vodičov v rozvádzač. vrátane zapojenia a vodičovej koncovky do 16 mm2</t>
  </si>
  <si>
    <t>210100012.S</t>
  </si>
  <si>
    <t>Ukončenie vodičov v rozvádzač. vrátane zapojenia a vodičovej koncovky do 240 mm2</t>
  </si>
  <si>
    <t>354310015000.S</t>
  </si>
  <si>
    <t>Káblové oko hliníkové lisovacie 240 Al 617210</t>
  </si>
  <si>
    <t>210100251.S</t>
  </si>
  <si>
    <t>Ukončenie celoplastových káblov zmrašť. záklopkou alebo páskou do 5 x 10 mm2</t>
  </si>
  <si>
    <t>343430004100.S</t>
  </si>
  <si>
    <t>Bužírka zmrašťovacia 4,8x2,4 mm, dĺžka 1 m</t>
  </si>
  <si>
    <t>210100257.S</t>
  </si>
  <si>
    <t>Ukončenie celoplastových káblov zmrašť. záklopkou alebo páskou do 4 x 240 mm2</t>
  </si>
  <si>
    <t>343430005600.S</t>
  </si>
  <si>
    <t>Bužírka zmrašťovacia 25,4x12,7 mm, dĺžka 1 m</t>
  </si>
  <si>
    <t>345810007800.S</t>
  </si>
  <si>
    <t>Zmršťovacia káblová koncovka VE8035 4x150 - 4x240 mm2</t>
  </si>
  <si>
    <t>345840000728.S</t>
  </si>
  <si>
    <t>Teplom zmraštiteľný káblový uzáver TZUKG 120/45 s lepidlom</t>
  </si>
  <si>
    <t>210111012.S</t>
  </si>
  <si>
    <t>Domová zásuvka polozapustená alebo zapustená, 10/16 A 250 V 2P + Z 2 x zapojenie do krabice</t>
  </si>
  <si>
    <t>EZA000002967</t>
  </si>
  <si>
    <t>Zásuvka Valena Life 753180 alebo ekvivalent 1-násobná s clonkami biela</t>
  </si>
  <si>
    <t>210111021.S</t>
  </si>
  <si>
    <t>Domová zásuvka pre zapustenú montáž IP 44, vrátane zapojenia 250 V / 16A,  2P + PE</t>
  </si>
  <si>
    <t>EZA000002966</t>
  </si>
  <si>
    <t>Zásuvka Valena Life 753179 alebo ekvivalent 1-násobná s clonkami IP44 biela</t>
  </si>
  <si>
    <t>210140485.S</t>
  </si>
  <si>
    <t>Ovládacie hlavice M22 nepodsvietené hríbovité s aretáciou</t>
  </si>
  <si>
    <t>ERS000003143</t>
  </si>
  <si>
    <t>Tlačidlo požiarne 13180 M131800000 100x100x50mm IP55 na stenu</t>
  </si>
  <si>
    <t>210190052.S</t>
  </si>
  <si>
    <t>Montáž rozvádzača skriňového, panelového za l pole - delený rozvádzač do váhy 300 kg</t>
  </si>
  <si>
    <t>210193074.S</t>
  </si>
  <si>
    <t>Domova rozvodnica do 144 M pre zapustenú montáž bez sekacích prác</t>
  </si>
  <si>
    <t>357150000400</t>
  </si>
  <si>
    <t>Rozvodnicová skriňa RMS1 pre montáž na povrchu</t>
  </si>
  <si>
    <t>357150000400_rh</t>
  </si>
  <si>
    <t>Hlavný rozvádzač RH 2 polia skriňový 600+800*2000*400 + podstavec</t>
  </si>
  <si>
    <t>357150000400_1</t>
  </si>
  <si>
    <t>Rozvodnicová skriňa RMS2 pre montáž na povrchu</t>
  </si>
  <si>
    <t>210193202.S</t>
  </si>
  <si>
    <t>Rozvodnica do 18 M povrchová montáž IP 65 zásuvková rozvodnica</t>
  </si>
  <si>
    <t>ERS000003488</t>
  </si>
  <si>
    <t>Rozvodnica zásuvková ROS-I 1602 A 2x230V 1x16A+1x32A/400V 4P</t>
  </si>
  <si>
    <t>210220001.S</t>
  </si>
  <si>
    <t>Uzemňovacie vedenie na povrchu FeZn drôt zvodový O 8-10</t>
  </si>
  <si>
    <t>354410054700.S</t>
  </si>
  <si>
    <t>Drôt bleskozvodový FeZn, d 8 mm</t>
  </si>
  <si>
    <t>210220020.S</t>
  </si>
  <si>
    <t>Uzemňovacie vedenie v zemi FeZn do 120 mm2 vrátane izolácie spojov</t>
  </si>
  <si>
    <t>354410058800.S</t>
  </si>
  <si>
    <t>Pásovina uzemňovacia FeZn 30 x 4 mm</t>
  </si>
  <si>
    <t>210220021.S</t>
  </si>
  <si>
    <t>Uzemňovacie vedenie v zemi FeZn vrátane izolácie spojov O 10 mm</t>
  </si>
  <si>
    <t>354410054800.S</t>
  </si>
  <si>
    <t>Drôt bleskozvodový FeZn, d 10 mm</t>
  </si>
  <si>
    <t>210220030.S</t>
  </si>
  <si>
    <t>Ekvipotenciálna svorkovnica EPS 3 v krabici KO 100 E</t>
  </si>
  <si>
    <t>345410000200</t>
  </si>
  <si>
    <t>Krabica odbočná z PVC s viečkom pod omietku KO 100 E, šxvxh 128x128x70 mm, KOPOS alebo ekvivalent</t>
  </si>
  <si>
    <t>345610005000</t>
  </si>
  <si>
    <t>Svorkovnica ekvipotencionálna z PP šedá EPS 3 XX, šxvxh 104x40x60 mm, KOPOS alebo ekvivalent</t>
  </si>
  <si>
    <t>210220040.S</t>
  </si>
  <si>
    <t>Svorka na potrubie Bernard vrátane pásika Cu</t>
  </si>
  <si>
    <t>354410006200.S</t>
  </si>
  <si>
    <t>Svorka uzemňovacia Bernard ZSA 16</t>
  </si>
  <si>
    <t>354410066900.S</t>
  </si>
  <si>
    <t>Páska CU, bleskozvodný a uzemňovací materiál, dĺžka 0,5 m</t>
  </si>
  <si>
    <t>210220050.S</t>
  </si>
  <si>
    <t>Označenie zvodov číselnými štítkami</t>
  </si>
  <si>
    <t>354410064600.S</t>
  </si>
  <si>
    <t>Štítok orientačný nerezový zemniaci na zvody</t>
  </si>
  <si>
    <t>210220096.S</t>
  </si>
  <si>
    <t>Montáž pevného rebríka na strechách budov do 10 m výšky k hrebeňu strechy na 1 zvode</t>
  </si>
  <si>
    <t>210220101.S</t>
  </si>
  <si>
    <t>Podpery vedenia FeZn na plochú strechu PV21</t>
  </si>
  <si>
    <t>354410034800.S</t>
  </si>
  <si>
    <t>Podpera vedenia FeZn na ploché strechy označenie PV 21 oceľ</t>
  </si>
  <si>
    <t>354410034900.S</t>
  </si>
  <si>
    <t>Podložka plastová k podpere vedenia FeZn označenie podložka k PV 21</t>
  </si>
  <si>
    <t>210220241.S</t>
  </si>
  <si>
    <t>Svorka FeZn krížová SK a diagonálna krížová DKS</t>
  </si>
  <si>
    <t>354410002500.S</t>
  </si>
  <si>
    <t>Svorka FeZn krížová označenie SK</t>
  </si>
  <si>
    <t>210220243.S</t>
  </si>
  <si>
    <t>Svorka FeZn spojovacia SS</t>
  </si>
  <si>
    <t>354410003600.S</t>
  </si>
  <si>
    <t>Svorka FeZn spojovacia označenie SS m. 2 skrutky s príložkou</t>
  </si>
  <si>
    <t>210220245.S</t>
  </si>
  <si>
    <t>Svorka FeZn pripojovacia SP</t>
  </si>
  <si>
    <t>354410004000.S</t>
  </si>
  <si>
    <t>Svorka FeZn pripájaca označenie SP 1</t>
  </si>
  <si>
    <t>210220246.S</t>
  </si>
  <si>
    <t>Svorka FeZn na odkvapový žľab SO</t>
  </si>
  <si>
    <t>354410004200.S</t>
  </si>
  <si>
    <t>Svorka FeZn odkvapová označenie SO</t>
  </si>
  <si>
    <t>210220247.S</t>
  </si>
  <si>
    <t>Svorka FeZn skúšobná SZ</t>
  </si>
  <si>
    <t>354410004300.S</t>
  </si>
  <si>
    <t>Svorka FeZn skúšobná označenie SZ</t>
  </si>
  <si>
    <t>210220253.S</t>
  </si>
  <si>
    <t>Svorka FeZn uzemňovacia SR03</t>
  </si>
  <si>
    <t>354410000900.S</t>
  </si>
  <si>
    <t>Svorka FeZn uzemňovacia označenie SR 03 A</t>
  </si>
  <si>
    <t>210220254.S</t>
  </si>
  <si>
    <t>Svorka FeZn odbočovacia spojovacia SR 02 (pásovina do 300mm2)</t>
  </si>
  <si>
    <t>354410006220.S</t>
  </si>
  <si>
    <t>Svorka na pásovinu SJ 60/5</t>
  </si>
  <si>
    <t>210220280.S</t>
  </si>
  <si>
    <t>Uzemňovacia tyč FeZn ZT</t>
  </si>
  <si>
    <t>354410055700.S</t>
  </si>
  <si>
    <t>Tyč uzemňovacia FeZn označenie ZT 2 m</t>
  </si>
  <si>
    <t>210220300.S</t>
  </si>
  <si>
    <t>Ochranné pospájanie v práčovniach, kúpeľniach, voľné uloženie CY 4-6 mm2</t>
  </si>
  <si>
    <t>341110012200.S</t>
  </si>
  <si>
    <t>Vodič medený H07V-U 4 mm2</t>
  </si>
  <si>
    <t>210290742.S</t>
  </si>
  <si>
    <t>Montáž motorického spotrebiča, elektromotora (s prenesením do vzdialenosti 5 m) do 3 kW, bez zapojenia</t>
  </si>
  <si>
    <t>210290743.S</t>
  </si>
  <si>
    <t>Montáž  ventilátora 230V do 500W</t>
  </si>
  <si>
    <t>210290751.S</t>
  </si>
  <si>
    <t>Montáž motorického spotrebiča, ventilátora do 1.5 kW, bez zapojenia</t>
  </si>
  <si>
    <t>210800140.S</t>
  </si>
  <si>
    <t>Kábel medený uložený pevne CYKY 450/750 V 2x1,5</t>
  </si>
  <si>
    <t>341110000100.S</t>
  </si>
  <si>
    <t>Kábel medený CYKY 2x1,5 mm2</t>
  </si>
  <si>
    <t>210800147.S</t>
  </si>
  <si>
    <t>Kábel medený uložený pevne CYKY 450/750 V 3x2,5</t>
  </si>
  <si>
    <t>341110000800.S</t>
  </si>
  <si>
    <t>Kábel medený CYKY 3x2,5 mm2</t>
  </si>
  <si>
    <t>210800152.S</t>
  </si>
  <si>
    <t>Kábel medený uložený pevne CYKY 450/750 V 4x1,5</t>
  </si>
  <si>
    <t>341110001300.S</t>
  </si>
  <si>
    <t>Kábel medený CYKY 4x1,5 mm2</t>
  </si>
  <si>
    <t>210800161.S</t>
  </si>
  <si>
    <t>Kábel medený uložený pevne CYKY 450/750 V 5x10</t>
  </si>
  <si>
    <t>341110002200.S</t>
  </si>
  <si>
    <t>Kábel medený CYKY 5x10 mm2</t>
  </si>
  <si>
    <t>210800519.S</t>
  </si>
  <si>
    <t>Vodič medený uložený pevne H07V-U (CY) 450/750 V  6</t>
  </si>
  <si>
    <t>KVO000000128</t>
  </si>
  <si>
    <t>Vodič ohybný H07V-K 1x6 zeleno/žltý pvc</t>
  </si>
  <si>
    <t>210880238.S</t>
  </si>
  <si>
    <t>Montáž -kábel J-H(St)H 1x2x0,8 mm</t>
  </si>
  <si>
    <t>K00017280</t>
  </si>
  <si>
    <t>Kábel JE-H(St)H 1x2x0,8 mm</t>
  </si>
  <si>
    <t>K00017283</t>
  </si>
  <si>
    <t>Kábel JE-H(St)H 4x2x0,8 mm</t>
  </si>
  <si>
    <t>210902110.S</t>
  </si>
  <si>
    <t>Kábel hliníkový silový uložený pevne 1-AYKY 0,6/1 kV 3x120+70</t>
  </si>
  <si>
    <t>341110030100.S</t>
  </si>
  <si>
    <t>Kábel hliníkový 1-AYKY 3x120+70 mm2</t>
  </si>
  <si>
    <t>210961062.S</t>
  </si>
  <si>
    <t>Demontáž do sute - domová zásuvka polozapustená alebo zapustená 10/16 A 250 V 2P + Z 2 x zapojenie   -0,00010 t</t>
  </si>
  <si>
    <t>210962976.S</t>
  </si>
  <si>
    <t>Demontáž - domova rozvodnica     -0,01643 t</t>
  </si>
  <si>
    <t>22-M</t>
  </si>
  <si>
    <t xml:space="preserve">Montáže oznamovacích a zabezpečovacích zariadení   </t>
  </si>
  <si>
    <t>220511021.S</t>
  </si>
  <si>
    <t>Zapojenie zásuvky 2xRJ45</t>
  </si>
  <si>
    <t>EZA000002963</t>
  </si>
  <si>
    <t>Zásuvka dátová Valena Life 753154 2xRJ45 FTP 5E alebo ekvivalent, biela</t>
  </si>
  <si>
    <t>220511025.S</t>
  </si>
  <si>
    <t>Montáž konektoru (zástrčky)</t>
  </si>
  <si>
    <t>383150009400</t>
  </si>
  <si>
    <t>Konektor RJ45/s ACS, 8p8c, univerzálny (lanko/drôt) Cat.5, tienený, 50um Au, 58G6912U, KELine</t>
  </si>
  <si>
    <t>220511034.S</t>
  </si>
  <si>
    <t>Kábel volne uložený na  kabelovú lávku, alebo do žľabu</t>
  </si>
  <si>
    <t>KDP000001481</t>
  </si>
  <si>
    <t>Kábel dátový pevný 26000037 STP cat.6a B2cas1d1a1 AWG23 LSOH 500MHz interiér</t>
  </si>
  <si>
    <t>95-M</t>
  </si>
  <si>
    <t xml:space="preserve">Revízie   </t>
  </si>
  <si>
    <t>950103009.S</t>
  </si>
  <si>
    <t>Východisková odborná prehliadka</t>
  </si>
  <si>
    <t>D2</t>
  </si>
  <si>
    <t xml:space="preserve">Dverový systém   </t>
  </si>
  <si>
    <t>ds1</t>
  </si>
  <si>
    <t>Dodávka 1784/1, DVERNÉ TABLO, MIKRA1, 1083/20A, ZDROJ PRE 2VOICE,1083/50, INTERFACE 2 VSTUPY, 4 STUPAČKY,1183/7, DOMOVÝ TELEFÓN HANDS-FREE PRE SYSTÉM 1083, 3 SERVISNÉ TL., (MOD. 1150),FD-125-002, IPASSAN PRE 4 ČÍTAČKY S ETHERNETOM, 12V (OVLÁDANIE CEZ CLOU</t>
  </si>
  <si>
    <t xml:space="preserve">Hodinové zúčtovacie sadzby   </t>
  </si>
  <si>
    <t>Elektro demontážne práce menej náročne, pomocné alebo manupulačné (Tr. 1) v rozsahu viac ako 8 hodín</t>
  </si>
  <si>
    <t>HZS000113.S</t>
  </si>
  <si>
    <t>Elektro montážne práce náročné ucelené - odborné, tvorivé remeselné (Tr. 3) v rozsahu viac ako 8 hodín</t>
  </si>
  <si>
    <t>SO 02 - Prípojka vody a vodomerná šachta</t>
  </si>
  <si>
    <t>722 - Zdravotechnika - vnútorný vodovod</t>
  </si>
  <si>
    <t xml:space="preserve">    23-M - Montáže potrubia</t>
  </si>
  <si>
    <t xml:space="preserve">    35-M - Ostatné</t>
  </si>
  <si>
    <t xml:space="preserve">    46-M - Zemné práce vykonávané pri externých montážnych prácach</t>
  </si>
  <si>
    <t>113107112</t>
  </si>
  <si>
    <t>Odstránenie krytu v ploche do 200m2 z kameniva ťaženého, hr.100-200mm,  -0,24000t</t>
  </si>
  <si>
    <t>113107132</t>
  </si>
  <si>
    <t>113107141</t>
  </si>
  <si>
    <t>Odstránenie  krytuv ploche do 200 m2 asfaltového, hr. vrstvy do 50 mm,  -0,09800t</t>
  </si>
  <si>
    <t>130201001</t>
  </si>
  <si>
    <t>130001101</t>
  </si>
  <si>
    <t>Príplatok k cenám za sťaženie výkopu pre všetky triedy</t>
  </si>
  <si>
    <t>132201201.S</t>
  </si>
  <si>
    <t>Výkop ryhy šírky 600-2000mm horn.3 do 100m3</t>
  </si>
  <si>
    <t>132201209</t>
  </si>
  <si>
    <t>Hĺbenie rýh š. nad 600 do 2 000 mm zapažených i nezapažených, s urovnaním dna. Príplatok k cenám za lepivosť horniny 3</t>
  </si>
  <si>
    <t>151101101</t>
  </si>
  <si>
    <t>Paženie a rozopretie stien rýh pre podzemné vedenie, príložné do 2 m</t>
  </si>
  <si>
    <t>151101111</t>
  </si>
  <si>
    <t>Odstránenie paženia rýh pre podzemné vedenie, príložné hĺbky do 2 m</t>
  </si>
  <si>
    <t>161101501</t>
  </si>
  <si>
    <t>Zvislé premiestnenie výkopku z horniny I až IV, nosením za každé 3 m výšky</t>
  </si>
  <si>
    <t>174101002</t>
  </si>
  <si>
    <t>175101101</t>
  </si>
  <si>
    <t>5833725100</t>
  </si>
  <si>
    <t>Štrkopiesok 0-63 b</t>
  </si>
  <si>
    <t>175101109</t>
  </si>
  <si>
    <t>Príplatok k cene za prehodenie sypaniny</t>
  </si>
  <si>
    <t>451573111</t>
  </si>
  <si>
    <t>Lôžko pod potrubie, stoky a drobné objekty, v otvorenom výkope z piesku a štrkopiesku do 63 mm</t>
  </si>
  <si>
    <t>565181011</t>
  </si>
  <si>
    <t>Podklad z kameniva obaleného asfaltom s rozprestrením a zhutnením tr.I., po zhutnení hr.150 mm</t>
  </si>
  <si>
    <t>567121115</t>
  </si>
  <si>
    <t>Podklad z prostého betónu tr. B 7, 5 hr.150 mm</t>
  </si>
  <si>
    <t>572952112</t>
  </si>
  <si>
    <t>Upravenie krytu vozovky po prekopoch pre inžinier. siete asfaltovým betónom po zhutnení hr. 50-70 mm</t>
  </si>
  <si>
    <t>857242121</t>
  </si>
  <si>
    <t>Montáž liatin. tvarovky jednoosovej na potrubí z rúr prírubových DN 80</t>
  </si>
  <si>
    <t>552520040700.S</t>
  </si>
  <si>
    <t>Prechod z tvárnej liatiny, prírubový DN 80/50, PN 40</t>
  </si>
  <si>
    <t>871251066.S</t>
  </si>
  <si>
    <t>Montáž vodovodného potrubia z dvojvsrtvového PE 100 SDR17/PN10 zváraných natupo D 90x5,4 mm</t>
  </si>
  <si>
    <t>286130031200.S</t>
  </si>
  <si>
    <t>Rúra HDPE na vodu PE100 PN10 SDR17 90x5,4x12 m</t>
  </si>
  <si>
    <t>891249111.S</t>
  </si>
  <si>
    <t>Montáž navrtávacieho pásu s ventilom menovitého tlaku 1 MPa na potrubí z rúr liat., oceľ.,plast. DN 80</t>
  </si>
  <si>
    <t>551180007000.S</t>
  </si>
  <si>
    <t>Navrtávací pás univerzálny s prírubovým výstupom DN 80 - do 50 na vodu, z tvárnej liatiny, strmeň nerez</t>
  </si>
  <si>
    <t>892241111</t>
  </si>
  <si>
    <t>Ostatné práce na rúrovom vedení, tlakové skúšky vodovodného potrubia DN do 80</t>
  </si>
  <si>
    <t>892233111</t>
  </si>
  <si>
    <t>Preplach a dezinfekcia vodovodného potrubia DN od 40 do 70</t>
  </si>
  <si>
    <t>89325211121</t>
  </si>
  <si>
    <t>D+M vodomerná šachta s rozmermi 1200 x 900 x 1800 vrátane vstupného komínu a liatinového poklopu D600</t>
  </si>
  <si>
    <t>998276101.S</t>
  </si>
  <si>
    <t>Presun hmôt pre rúrové vedenie hĺbené z rúr z plast., hmôt alebo sklolamin. v otvorenom výkope</t>
  </si>
  <si>
    <t>722262151.S</t>
  </si>
  <si>
    <t>Montáž vodomeru pre vodu do 30°C prírubového skrutkového vertikálneho DN 50</t>
  </si>
  <si>
    <t>388240000401;</t>
  </si>
  <si>
    <t xml:space="preserve"> Vodomer združený prírubový DN 50, WPV-MS T50 MAP16 DN50 Q3_250 R2500  , menovitý prietok Qn 7,5 l/s – 2,0 l/s,  studená voda</t>
  </si>
  <si>
    <t>23-M</t>
  </si>
  <si>
    <t>Montáže potrubia</t>
  </si>
  <si>
    <t>230120095</t>
  </si>
  <si>
    <t>Montáž  vývodu signalizačného vodiča</t>
  </si>
  <si>
    <t>3410702100</t>
  </si>
  <si>
    <t>Kábel/vodič pre pevné uloženie - hliníkový AY   6 tmavomodrý</t>
  </si>
  <si>
    <t>230204193.S</t>
  </si>
  <si>
    <t>Montáž nákružku integrovaného lemového PE 100 SDR 11 D 90 mm</t>
  </si>
  <si>
    <t>286530153900.S</t>
  </si>
  <si>
    <t>Elektrotvarovka lemový nákružok s integrovanou prírubou PE 100 SDR 11 D/DN 90/80</t>
  </si>
  <si>
    <t>35-M</t>
  </si>
  <si>
    <t>HZ01</t>
  </si>
  <si>
    <t>práce</t>
  </si>
  <si>
    <t>46-M</t>
  </si>
  <si>
    <t>Zemné práce vykonávané pri externých montážnych prácach</t>
  </si>
  <si>
    <t>460490012</t>
  </si>
  <si>
    <t>Rozvinutie a uloženie výstražnej fólie z PVC do ryhy, šírka 33 cm</t>
  </si>
  <si>
    <t>2830010600</t>
  </si>
  <si>
    <t>Výstražná fólia BIELA - VODOVOD, 1 kotúč=500m</t>
  </si>
  <si>
    <t xml:space="preserve">SO 03 - Areálový vodovod </t>
  </si>
  <si>
    <t>3199107217</t>
  </si>
  <si>
    <t>Spojovacie prostriedky vodárenských armatúr- Prírubové koleno 90° s pätkou DN 80</t>
  </si>
  <si>
    <t>3199101120</t>
  </si>
  <si>
    <t>Spojovacie prostriedky vodárenských armatúr- FF-kus DN  80/ 200</t>
  </si>
  <si>
    <t>871171056.S</t>
  </si>
  <si>
    <t>Montáž vodovodného potrubia z dvojvsrtvového PE 100 SDR17/PN10 zváraných natupo D 32x2,0 mm</t>
  </si>
  <si>
    <t>286130030700.S</t>
  </si>
  <si>
    <t>Rúra HDPE na vodu PE100 PN10 SDR17 32x2x100 m</t>
  </si>
  <si>
    <t>871221062.S</t>
  </si>
  <si>
    <t>Montáž vodovodného potrubia z dvojvsrtvového PE 100 SDR17/PN10 zváraných natupo D 63x3,8 mm</t>
  </si>
  <si>
    <t>286130031000.S</t>
  </si>
  <si>
    <t>Rúra HDPE na vodu PE100 PN10 SDR17 63x3,8x100 m</t>
  </si>
  <si>
    <t>891241111</t>
  </si>
  <si>
    <t>Montáž vodovodného posúvača s osadením zemnej súpravy (bez poklopov) DN 80</t>
  </si>
  <si>
    <t>4222520086</t>
  </si>
  <si>
    <t>Posúvač DN 80 mm - s prírubami typ E2 voda HAWLE alebo ekvivalent</t>
  </si>
  <si>
    <t>4229126114</t>
  </si>
  <si>
    <t>Zemná súprava teleskopická RD=1.30-1.80 m DN  80</t>
  </si>
  <si>
    <t>899401112</t>
  </si>
  <si>
    <t>Osadenie poklopu liatinového posúvačového</t>
  </si>
  <si>
    <t>4229135200</t>
  </si>
  <si>
    <t>Poklop Y 4504 - posúvačový</t>
  </si>
  <si>
    <t>4222520203</t>
  </si>
  <si>
    <t>Podkladová doska pre posúvače</t>
  </si>
  <si>
    <t>899401113</t>
  </si>
  <si>
    <t>Osadenie poklopu liatinového hydrantového</t>
  </si>
  <si>
    <t>4229150018</t>
  </si>
  <si>
    <t>Poklop uličny "tuhý" hydrantový</t>
  </si>
  <si>
    <t>3199106317</t>
  </si>
  <si>
    <t>Podkladová doska pre podz. hydranty</t>
  </si>
  <si>
    <t>230203818.S</t>
  </si>
  <si>
    <t>Montáž T-kusu s dlhými ramenami PE 100 SDR11 D 90 mm</t>
  </si>
  <si>
    <t>286530074500</t>
  </si>
  <si>
    <t>T-kus T PE 100 SDR 11 D 90 mm</t>
  </si>
  <si>
    <t xml:space="preserve">SO 04 - Areálová  kanalizácia  </t>
  </si>
  <si>
    <t>SO 04.1 - Areálová kanalizácia splašková</t>
  </si>
  <si>
    <t xml:space="preserve">    36-M - Montáž prevádzkových, meracích a regulačných zariadení</t>
  </si>
  <si>
    <t>151101102.S</t>
  </si>
  <si>
    <t>Paženie a rozopretie stien rýh pre podzemné vedenie, príložné do 4 m</t>
  </si>
  <si>
    <t>151101112.S</t>
  </si>
  <si>
    <t>Odstránenie paženia rýh pre podzemné vedenie, príložné hĺbky do 4 m</t>
  </si>
  <si>
    <t>871315542.S</t>
  </si>
  <si>
    <t>Potrubie kanalizačné PVC-U gravitačné hladké plnostenné SN 8 DN 150</t>
  </si>
  <si>
    <t>871355545.S</t>
  </si>
  <si>
    <t>Potrubie kanalizačné PVC-U gravitačné hladké plnostenné SN 8 DN 200</t>
  </si>
  <si>
    <t>871375551.S</t>
  </si>
  <si>
    <t>Potrubie kanalizačné PVC-U gravitačné hladké plnostenné SN 8 DN 300</t>
  </si>
  <si>
    <t>8932521112</t>
  </si>
  <si>
    <t>D+M prečerpávacia šachta ČŠ s rozmermi 1200 x 900 x 1800 vrátane vstupného komínu a liatinového poklopu D600</t>
  </si>
  <si>
    <t>892311000</t>
  </si>
  <si>
    <t>Skúška tesnosti kanalizácie D 150</t>
  </si>
  <si>
    <t>892351000.S</t>
  </si>
  <si>
    <t>Skúška tesnosti kanalizácie D 200 mm</t>
  </si>
  <si>
    <t>892371000.S</t>
  </si>
  <si>
    <t>Skúška tesnosti kanalizácie D 300 mm</t>
  </si>
  <si>
    <t>894810009.S</t>
  </si>
  <si>
    <t>Montáž PP revíznej kanalizačnej šachty priemeru 600 mm do výšky šachty 2 m s roznášacím prstencom a poklopom</t>
  </si>
  <si>
    <t>286610037600.S</t>
  </si>
  <si>
    <t>Šachtové dno zberné DN 315, ku kanalizačnej revíznej šachte 600 mm, PP</t>
  </si>
  <si>
    <t>286610045100.S</t>
  </si>
  <si>
    <t>Vlnovcová šachtová rúra s hrdlom kanalizačná 600 mm, dĺžka 3,65 m, PP</t>
  </si>
  <si>
    <t>286710035900.S</t>
  </si>
  <si>
    <t>Gumové tesnenie šachtovej rúry 600 mm ku kanalizačnej revíznej šachte 600 mm</t>
  </si>
  <si>
    <t>552410002100.S</t>
  </si>
  <si>
    <t>Poklop liatinový A15 priemer 600 mm</t>
  </si>
  <si>
    <t>592240009400.S</t>
  </si>
  <si>
    <t>Betónový roznášací prstenec pre revízne šachty DN 600 až 1000</t>
  </si>
  <si>
    <t>919735111</t>
  </si>
  <si>
    <t>Rezanie existujúceho asfaltového krytu alebo podkladu hĺbky do 50 mm</t>
  </si>
  <si>
    <t>919735123</t>
  </si>
  <si>
    <t>Rezanie betónového krytu alebo podkladu tr. nad C 12/15 hr. nad 100 do 150 mm</t>
  </si>
  <si>
    <t>36-M</t>
  </si>
  <si>
    <t>Montáž prevádzkových, meracích a regulačných zariadení</t>
  </si>
  <si>
    <t>361410308</t>
  </si>
  <si>
    <t>Montáž čerpadla, napájanie 220 V, 50 Hz</t>
  </si>
  <si>
    <t>4268142627</t>
  </si>
  <si>
    <t>Kalový prečerpávač ponorný, výtlak 5-8 m, 230V/400W vr príslušenstva</t>
  </si>
  <si>
    <t>2830010610</t>
  </si>
  <si>
    <t>Výstražná fólia HNEDÁ - KANALIZÁCIA, 1 kotúč=500m</t>
  </si>
  <si>
    <t>SO 04.2 - Areálová kanalizácia dažďová</t>
  </si>
  <si>
    <t>174101004</t>
  </si>
  <si>
    <t>Zásyp sypaninou so zhutnením jám, šachiet, rýh, zárezov alebo okolo objektov do 10000 m3</t>
  </si>
  <si>
    <t>583810001800.S</t>
  </si>
  <si>
    <t>Kameň lomový</t>
  </si>
  <si>
    <t>871265539.S</t>
  </si>
  <si>
    <t>Potrubie kanalizačné PVC-U gravitačné hladké plnostenné SN 8 DN 125</t>
  </si>
  <si>
    <t>894401111</t>
  </si>
  <si>
    <t>Osadenie betónového dielca pre šachty, rovná alebo prechodová skruž TBS</t>
  </si>
  <si>
    <t>1000100090</t>
  </si>
  <si>
    <t>Skruž 1000/1000/90, KLARTEC alebo ekvivalent</t>
  </si>
  <si>
    <t>894411311</t>
  </si>
  <si>
    <t>Osadenie železobetónového dielca pre šachty, skruž rovná alebo prechodová TZS</t>
  </si>
  <si>
    <t>100062560090</t>
  </si>
  <si>
    <t>Kónus 1000-625/600/90, KLARTEC alebo ekvivalent</t>
  </si>
  <si>
    <t>899211111.S</t>
  </si>
  <si>
    <t>Osadenie liatinovej mreže s rámom na šachtách tunelovej stoky, hmotnosti jednotlivo do 50 kg</t>
  </si>
  <si>
    <t>552410002900.S</t>
  </si>
  <si>
    <t>Mreža liatinová 620x420 mm so závesmi, uzamykateľná, d=600 mm, tr. zaťaženia D400</t>
  </si>
  <si>
    <t>SO 05 - NN prípojka, areálový rozvod NN a VO</t>
  </si>
  <si>
    <t xml:space="preserve">    46-M - Zemné práce vykonávané pri externých montážnych prácach   </t>
  </si>
  <si>
    <t>210100001</t>
  </si>
  <si>
    <t>Ukončenie vodičov v rozvádzač. vrátane zapojenia a vodičovej koncovky do 2.5 mm2</t>
  </si>
  <si>
    <t>210100009.S</t>
  </si>
  <si>
    <t>Ukončenie vodičov v rozvádzač. vrátane zapojenia a vodičovej koncovky do 120 mm2</t>
  </si>
  <si>
    <t>354310014100.S</t>
  </si>
  <si>
    <t>Káblové oko hliníkové lisovacie 120 Al 617144</t>
  </si>
  <si>
    <t>210100012</t>
  </si>
  <si>
    <t>354310015000</t>
  </si>
  <si>
    <t>210100252</t>
  </si>
  <si>
    <t>Ukončenie celoplastových káblov zmršť. záklapkou alebo páskou do 4 x 25 mm2</t>
  </si>
  <si>
    <t>354310013100</t>
  </si>
  <si>
    <t>Káblové oko 25 Al 617064</t>
  </si>
  <si>
    <t>210100255.S</t>
  </si>
  <si>
    <t>Ukončenie celoplastových káblov zmrašť. záklopkou alebo páskou do 4 x 150 mm2</t>
  </si>
  <si>
    <t>343430005300.S</t>
  </si>
  <si>
    <t>Bužírka zmrašťovacia 19x9,5 mm, dĺžka 1 m</t>
  </si>
  <si>
    <t>345840000722.S</t>
  </si>
  <si>
    <t>Teplom zmraštiteľný káblový uzáver TZUKG 75/35 s lepidlom</t>
  </si>
  <si>
    <t>210100257</t>
  </si>
  <si>
    <t>343430001800</t>
  </si>
  <si>
    <t>Teplom zmrštiteľná stredne hrubá trubica z polyolefinu MWTM bez lepidla, na cievkach 35/12-A/U 13-31,5, dĺ. 1000 mm</t>
  </si>
  <si>
    <t>210101444</t>
  </si>
  <si>
    <t>Chránička delená</t>
  </si>
  <si>
    <t>286130071900</t>
  </si>
  <si>
    <t>Chránička delená KOPOHALF BA 06110/2 BA, červená, DN 110, KOPOS alebo ekvivalent</t>
  </si>
  <si>
    <t>210120103</t>
  </si>
  <si>
    <t>Poistka nožová veľkost 1 do 250 A 500 V</t>
  </si>
  <si>
    <t>345290006700</t>
  </si>
  <si>
    <t>Poistková vložka PNA1 xxA gG, Un AC 500 V/DC 440 V, veľkosť 1, gG</t>
  </si>
  <si>
    <t>210193001.S</t>
  </si>
  <si>
    <t>Rozpájacia a istiaca plastová skriňa pilierová - typ SR 1</t>
  </si>
  <si>
    <t>357110000100.S</t>
  </si>
  <si>
    <t>Skriňa rozpájacia a istiaca, plastová, pilierová SR 1 DIN00 VV 2x400A P2</t>
  </si>
  <si>
    <t>210193003.S</t>
  </si>
  <si>
    <t>Rozpájacia a istiaca plastová skriňa pilierová - typ SR 3</t>
  </si>
  <si>
    <t>357110001200.S</t>
  </si>
  <si>
    <t>Skriňa rozpájacia a istiaca, plastová, pilierová SR 3 DIN00 VV S/4x400A P2</t>
  </si>
  <si>
    <t>210193006</t>
  </si>
  <si>
    <t>Plastová skriňa pilierová</t>
  </si>
  <si>
    <t>357110005300</t>
  </si>
  <si>
    <t>RVO</t>
  </si>
  <si>
    <t>210193007.S</t>
  </si>
  <si>
    <t>Rozpájacia a istiaca plastová skriňa pilierová - typ SR 7</t>
  </si>
  <si>
    <t>357110007300.S</t>
  </si>
  <si>
    <t>Skriňa rozpájacia a istiaca, plastová, pilierová SR 7 DIN1 VV 4x400A/4x160A P2</t>
  </si>
  <si>
    <t>210193031.S</t>
  </si>
  <si>
    <t>Rozpájacia a istiaca plastová skriňa VRIS 1 - 3x250 A</t>
  </si>
  <si>
    <t>357110013900.S</t>
  </si>
  <si>
    <t>Skriňa rozpájacia istiaca vonkajšia VRIS 1 II P4 3x250A</t>
  </si>
  <si>
    <t>357110014890.S</t>
  </si>
  <si>
    <t>Upínací nerezový pás</t>
  </si>
  <si>
    <t>210201871</t>
  </si>
  <si>
    <t>Montáž základového roštu pre uličné svietidlá 5-12m</t>
  </si>
  <si>
    <t>348370004600B</t>
  </si>
  <si>
    <t>Základový rošt ZR 1-5</t>
  </si>
  <si>
    <t>210201964</t>
  </si>
  <si>
    <t>Montáž svietidla na stožiar  do 10 kg</t>
  </si>
  <si>
    <t>3484301160B</t>
  </si>
  <si>
    <t>Svietidlo Philips Mini Luma 20 LED alebo ekvivalent</t>
  </si>
  <si>
    <t>210204002</t>
  </si>
  <si>
    <t>Osvetľovací stožiar sadový - oceľový</t>
  </si>
  <si>
    <t>316720001400</t>
  </si>
  <si>
    <t>Stožiar kužeľový STK STK60/60/3P prírubový zinkový, výška 6 m, ELV PRODUKT alebo ekvivalent</t>
  </si>
  <si>
    <t>210204201</t>
  </si>
  <si>
    <t>Elektrovýstroj stožiara pre 1 okruh</t>
  </si>
  <si>
    <t>348370004900</t>
  </si>
  <si>
    <t>Svorkovnica stožiarová SR 721/E14/4xAl</t>
  </si>
  <si>
    <t>210220020</t>
  </si>
  <si>
    <t>Uzemňovacie vedenie v zemi FeZn vrátane izolácie spojov</t>
  </si>
  <si>
    <t>354410058800</t>
  </si>
  <si>
    <t>210220245</t>
  </si>
  <si>
    <t>354410004000</t>
  </si>
  <si>
    <t>210220252</t>
  </si>
  <si>
    <t>Svorka FeZn odbočovacia spojovacia SR01-02</t>
  </si>
  <si>
    <t>354410000400</t>
  </si>
  <si>
    <t>Svorka FeZn odbočovacia spojovacia označenie SR 01</t>
  </si>
  <si>
    <t>210800159.S</t>
  </si>
  <si>
    <t>Kábel medený uložený pevne CYKY 450/750 V 5x2,5</t>
  </si>
  <si>
    <t>341110002000.S</t>
  </si>
  <si>
    <t>Kábel medený CYKY 5x2,5 mm2</t>
  </si>
  <si>
    <t>210812019</t>
  </si>
  <si>
    <t>Kábel medený silový uložený voľne NYY 0,6/1 kV 3x1,5</t>
  </si>
  <si>
    <t>341110000700</t>
  </si>
  <si>
    <t>210902141</t>
  </si>
  <si>
    <t>Kábel hliníkový silový uložený v trubke 1-AYKY 0,6/1 kV 4x25</t>
  </si>
  <si>
    <t>341110030500</t>
  </si>
  <si>
    <t>Kábel hliníkový 1-AYKY 4x25 mm2</t>
  </si>
  <si>
    <t>210902146.S</t>
  </si>
  <si>
    <t>Kábel hliníkový silový uložený v rúrke 1-AYKY 0,6/1 kV 4x120</t>
  </si>
  <si>
    <t>341110031000.S</t>
  </si>
  <si>
    <t>Kábel hliníkový 1-AYKY 4x120 mm2</t>
  </si>
  <si>
    <t>210902149</t>
  </si>
  <si>
    <t>Kábel hliníkový silový uložený v trubke 1-AYKY 0,6/1 kV 4x240</t>
  </si>
  <si>
    <t>341110031300</t>
  </si>
  <si>
    <t>Kábel hliníkový 1-AYKY 4x240 mm2</t>
  </si>
  <si>
    <t>210950203</t>
  </si>
  <si>
    <t>Príplatok na zaťahovanie káblov, váha kábla do 4 kg</t>
  </si>
  <si>
    <t xml:space="preserve">Zemné práce vykonávané pri externých montážnych prácach   </t>
  </si>
  <si>
    <t>460202303</t>
  </si>
  <si>
    <t>Hĺbenie káblovej ryhy strojne 50 cm širokej a 120 cm hlbokej, v zemine triedy 3</t>
  </si>
  <si>
    <t>460420022</t>
  </si>
  <si>
    <t>Zriadenie, rekonšt. káblového lôžka z piesku bez zakrytia, v ryhe šír. do 65 cm, hrúbky vrstvy 10 cm</t>
  </si>
  <si>
    <t>583110000300</t>
  </si>
  <si>
    <t>Drvina vápencová frakcia 0-4 mm</t>
  </si>
  <si>
    <t>Rozvinutie a uloženie výstražnej fólie z PVC do ryhy, šírka do 33 cm</t>
  </si>
  <si>
    <t>283230008000</t>
  </si>
  <si>
    <t>Výstražná fóla PE, šxhr 300x0,1 mm, dĺ. 250 m, farba červená</t>
  </si>
  <si>
    <t>460560303</t>
  </si>
  <si>
    <t>Zásyp nezap. káblovej ryhy bez zhutn. zeminy, 50 cm širokej, 120 cm hlbokej v zemine tr. 3</t>
  </si>
  <si>
    <t>950103006</t>
  </si>
  <si>
    <t>El. inšt. kontrola stavu el. okruhu vrátane inštal., ovládacích a istiacich prvkov, ale bez pripoj. spotrebičov v priestore nebezp. nad 10 vývodov</t>
  </si>
  <si>
    <t>"I03" 5+3</t>
  </si>
  <si>
    <t>5+3</t>
  </si>
  <si>
    <t>Montáž vodovodnej armatúry na potrubí, hydrant nadzemný DN 80</t>
  </si>
  <si>
    <t>891247111.S</t>
  </si>
  <si>
    <t>449160003100.S</t>
  </si>
  <si>
    <t>Nadzemný hydrant DN 80, výstup 2B, zákopová hĺbka 1,00 m, na vodu</t>
  </si>
  <si>
    <r>
      <t xml:space="preserve">Doska spádová EPS, pevnosť v tlaku 150 kPa, šedý polystyrén pre vyspádovanie plochých striech </t>
    </r>
    <r>
      <rPr>
        <b/>
        <i/>
        <sz val="9"/>
        <color rgb="FFFF0000"/>
        <rFont val="Arial CE"/>
        <family val="2"/>
        <charset val="238"/>
      </rPr>
      <t>Austrotherm 150 S Biely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</si>
</sst>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  <charset val="1"/>
    </font>
    <font>
      <sz val="10"/>
      <color rgb="FF969696"/>
      <name val="Arial CE"/>
      <charset val="1"/>
    </font>
    <font>
      <sz val="10"/>
      <name val="Arial CE"/>
      <charset val="1"/>
    </font>
    <font>
      <b/>
      <sz val="11"/>
      <name val="Arial CE"/>
      <charset val="1"/>
    </font>
    <font>
      <b/>
      <sz val="12"/>
      <name val="Arial CE"/>
      <charset val="1"/>
    </font>
    <font>
      <sz val="11"/>
      <name val="Arial CE"/>
      <charset val="1"/>
    </font>
    <font>
      <sz val="12"/>
      <color rgb="FF003366"/>
      <name val="Arial CE"/>
      <charset val="1"/>
    </font>
    <font>
      <sz val="10"/>
      <color rgb="FF003366"/>
      <name val="Arial CE"/>
      <charset val="1"/>
    </font>
    <font>
      <sz val="8"/>
      <color rgb="FF003366"/>
      <name val="Arial CE"/>
      <charset val="1"/>
    </font>
    <font>
      <sz val="8"/>
      <color rgb="FF800080"/>
      <name val="Arial CE"/>
      <charset val="1"/>
    </font>
    <font>
      <sz val="8"/>
      <color rgb="FF505050"/>
      <name val="Arial CE"/>
      <charset val="1"/>
    </font>
    <font>
      <sz val="8"/>
      <color rgb="FFFF0000"/>
      <name val="Arial CE"/>
      <charset val="1"/>
    </font>
    <font>
      <sz val="8"/>
      <color rgb="FF0000A8"/>
      <name val="Arial CE"/>
      <charset val="1"/>
    </font>
    <font>
      <sz val="8"/>
      <color rgb="FFFFFFFF"/>
      <name val="Arial CE"/>
      <charset val="1"/>
    </font>
    <font>
      <sz val="8"/>
      <color rgb="FF3366FF"/>
      <name val="Arial CE"/>
      <charset val="1"/>
    </font>
    <font>
      <b/>
      <sz val="14"/>
      <name val="Arial CE"/>
      <charset val="1"/>
    </font>
    <font>
      <b/>
      <sz val="12"/>
      <color rgb="FF969696"/>
      <name val="Arial CE"/>
      <charset val="1"/>
    </font>
    <font>
      <b/>
      <sz val="8"/>
      <color rgb="FF969696"/>
      <name val="Arial CE"/>
      <charset val="1"/>
    </font>
    <font>
      <b/>
      <sz val="10"/>
      <name val="Arial CE"/>
      <charset val="1"/>
    </font>
    <font>
      <sz val="10"/>
      <color rgb="FFFFFFFF"/>
      <name val="Arial CE"/>
      <charset val="1"/>
    </font>
    <font>
      <b/>
      <sz val="10"/>
      <color rgb="FFFFFFFF"/>
      <name val="Arial CE"/>
      <charset val="1"/>
    </font>
    <font>
      <b/>
      <sz val="10"/>
      <color rgb="FF969696"/>
      <name val="Arial CE"/>
      <charset val="1"/>
    </font>
    <font>
      <b/>
      <sz val="10"/>
      <color rgb="FF464646"/>
      <name val="Arial CE"/>
      <charset val="1"/>
    </font>
    <font>
      <sz val="12"/>
      <color rgb="FF969696"/>
      <name val="Arial CE"/>
      <charset val="1"/>
    </font>
    <font>
      <sz val="9"/>
      <name val="Arial CE"/>
      <charset val="1"/>
    </font>
    <font>
      <sz val="9"/>
      <color rgb="FF969696"/>
      <name val="Arial CE"/>
      <charset val="1"/>
    </font>
    <font>
      <b/>
      <sz val="12"/>
      <color rgb="FF960000"/>
      <name val="Arial CE"/>
      <charset val="1"/>
    </font>
    <font>
      <sz val="12"/>
      <name val="Arial CE"/>
      <charset val="1"/>
    </font>
    <font>
      <b/>
      <sz val="11"/>
      <color rgb="FF003366"/>
      <name val="Arial CE"/>
      <charset val="1"/>
    </font>
    <font>
      <sz val="11"/>
      <color rgb="FF003366"/>
      <name val="Arial CE"/>
      <charset val="1"/>
    </font>
    <font>
      <sz val="11"/>
      <color rgb="FF969696"/>
      <name val="Arial CE"/>
      <charset val="1"/>
    </font>
    <font>
      <b/>
      <sz val="10"/>
      <color rgb="FF003366"/>
      <name val="Arial CE"/>
      <charset val="1"/>
    </font>
    <font>
      <sz val="18"/>
      <color rgb="FF0000FF"/>
      <name val="Wingdings 2"/>
      <charset val="1"/>
    </font>
    <font>
      <sz val="8"/>
      <color rgb="FF000000"/>
      <name val="Arial CE"/>
      <charset val="1"/>
    </font>
    <font>
      <sz val="10"/>
      <color rgb="FF3366FF"/>
      <name val="Arial CE"/>
      <charset val="1"/>
    </font>
    <font>
      <sz val="8"/>
      <color rgb="FF969696"/>
      <name val="Arial CE"/>
      <charset val="1"/>
    </font>
    <font>
      <b/>
      <sz val="12"/>
      <color rgb="FF800000"/>
      <name val="Arial CE"/>
      <charset val="1"/>
    </font>
    <font>
      <sz val="8"/>
      <color rgb="FF960000"/>
      <name val="Arial CE"/>
      <charset val="1"/>
    </font>
    <font>
      <b/>
      <sz val="8"/>
      <name val="Arial CE"/>
      <charset val="1"/>
    </font>
    <font>
      <sz val="7"/>
      <color rgb="FF969696"/>
      <name val="Arial CE"/>
      <charset val="1"/>
    </font>
    <font>
      <i/>
      <sz val="9"/>
      <color rgb="FF0000FF"/>
      <name val="Arial CE"/>
      <charset val="1"/>
    </font>
    <font>
      <i/>
      <sz val="8"/>
      <color rgb="FF0000FF"/>
      <name val="Arial CE"/>
      <charset val="1"/>
    </font>
    <font>
      <u/>
      <sz val="11"/>
      <color rgb="FF0000FF"/>
      <name val="Calibri"/>
      <charset val="1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8"/>
      <color rgb="FF505050"/>
      <name val="Arial CE"/>
      <family val="2"/>
      <charset val="238"/>
    </font>
    <font>
      <sz val="9"/>
      <name val="Arial CE"/>
      <family val="2"/>
      <charset val="238"/>
    </font>
    <font>
      <b/>
      <i/>
      <sz val="9"/>
      <color rgb="FFFF000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BEBEBE"/>
      </patternFill>
    </fill>
    <fill>
      <patternFill patternType="solid">
        <fgColor rgb="FFFFFFCC"/>
        <bgColor rgb="FFFFFFFF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2" fillId="0" borderId="0" applyBorder="0" applyProtection="0"/>
  </cellStyleXfs>
  <cellXfs count="3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8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32" fillId="0" borderId="0" xfId="1" applyFont="1" applyBorder="1" applyAlignment="1" applyProtection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7" fillId="0" borderId="12" xfId="0" applyNumberFormat="1" applyFont="1" applyBorder="1" applyAlignment="1"/>
    <xf numFmtId="166" fontId="37" fillId="0" borderId="13" xfId="0" applyNumberFormat="1" applyFont="1" applyBorder="1" applyAlignment="1"/>
    <xf numFmtId="4" fontId="3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8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4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4" fillId="6" borderId="22" xfId="0" applyFont="1" applyFill="1" applyBorder="1" applyAlignment="1" applyProtection="1">
      <alignment horizontal="center" vertical="center"/>
      <protection locked="0"/>
    </xf>
    <xf numFmtId="49" fontId="24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24" fillId="6" borderId="22" xfId="0" applyFont="1" applyFill="1" applyBorder="1" applyAlignment="1" applyProtection="1">
      <alignment horizontal="left" vertical="center" wrapText="1"/>
      <protection locked="0"/>
    </xf>
    <xf numFmtId="0" fontId="24" fillId="6" borderId="22" xfId="0" applyFont="1" applyFill="1" applyBorder="1" applyAlignment="1" applyProtection="1">
      <alignment horizontal="center" vertical="center" wrapText="1"/>
      <protection locked="0"/>
    </xf>
    <xf numFmtId="167" fontId="24" fillId="6" borderId="22" xfId="0" applyNumberFormat="1" applyFont="1" applyFill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8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4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0" fontId="40" fillId="6" borderId="22" xfId="0" applyFont="1" applyFill="1" applyBorder="1" applyAlignment="1" applyProtection="1">
      <alignment horizontal="center" vertical="center"/>
      <protection locked="0"/>
    </xf>
    <xf numFmtId="49" fontId="40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40" fillId="6" borderId="22" xfId="0" applyFont="1" applyFill="1" applyBorder="1" applyAlignment="1" applyProtection="1">
      <alignment horizontal="left" vertical="center" wrapText="1"/>
      <protection locked="0"/>
    </xf>
    <xf numFmtId="0" fontId="40" fillId="6" borderId="22" xfId="0" applyFont="1" applyFill="1" applyBorder="1" applyAlignment="1" applyProtection="1">
      <alignment horizontal="center" vertical="center" wrapText="1"/>
      <protection locked="0"/>
    </xf>
    <xf numFmtId="167" fontId="40" fillId="6" borderId="22" xfId="0" applyNumberFormat="1" applyFont="1" applyFill="1" applyBorder="1" applyAlignment="1" applyProtection="1">
      <alignment vertical="center"/>
      <protection locked="0"/>
    </xf>
    <xf numFmtId="4" fontId="40" fillId="3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 locked="0"/>
    </xf>
    <xf numFmtId="0" fontId="41" fillId="0" borderId="22" xfId="0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3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40" fillId="0" borderId="22" xfId="0" applyFont="1" applyBorder="1" applyAlignment="1" applyProtection="1">
      <alignment horizontal="center"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0" fontId="24" fillId="7" borderId="22" xfId="0" applyFont="1" applyFill="1" applyBorder="1" applyAlignment="1" applyProtection="1">
      <alignment horizontal="center" vertical="center"/>
      <protection locked="0"/>
    </xf>
    <xf numFmtId="49" fontId="24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24" fillId="7" borderId="22" xfId="0" applyFont="1" applyFill="1" applyBorder="1" applyAlignment="1" applyProtection="1">
      <alignment horizontal="left" vertical="center" wrapText="1"/>
      <protection locked="0"/>
    </xf>
    <xf numFmtId="0" fontId="24" fillId="7" borderId="22" xfId="0" applyFont="1" applyFill="1" applyBorder="1" applyAlignment="1" applyProtection="1">
      <alignment horizontal="center" vertical="center" wrapText="1"/>
      <protection locked="0"/>
    </xf>
    <xf numFmtId="167" fontId="24" fillId="7" borderId="22" xfId="0" applyNumberFormat="1" applyFont="1" applyFill="1" applyBorder="1" applyAlignment="1" applyProtection="1">
      <alignment vertical="center"/>
      <protection locked="0"/>
    </xf>
    <xf numFmtId="0" fontId="10" fillId="6" borderId="0" xfId="0" applyFont="1" applyFill="1" applyAlignment="1">
      <alignment vertical="center"/>
    </xf>
    <xf numFmtId="0" fontId="39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 wrapText="1"/>
    </xf>
    <xf numFmtId="167" fontId="10" fillId="6" borderId="0" xfId="0" applyNumberFormat="1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1" fillId="6" borderId="0" xfId="0" applyFont="1" applyFill="1" applyAlignment="1">
      <alignment horizontal="left" vertical="center"/>
    </xf>
    <xf numFmtId="0" fontId="11" fillId="6" borderId="0" xfId="0" applyFont="1" applyFill="1" applyAlignment="1">
      <alignment horizontal="left" vertical="center" wrapText="1"/>
    </xf>
    <xf numFmtId="167" fontId="11" fillId="6" borderId="0" xfId="0" applyNumberFormat="1" applyFont="1" applyFill="1" applyAlignment="1">
      <alignment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40" fillId="3" borderId="19" xfId="0" applyFont="1" applyFill="1" applyBorder="1" applyAlignment="1" applyProtection="1">
      <alignment horizontal="left" vertical="center"/>
      <protection locked="0"/>
    </xf>
    <xf numFmtId="0" fontId="4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40" fillId="7" borderId="22" xfId="0" applyFont="1" applyFill="1" applyBorder="1" applyAlignment="1" applyProtection="1">
      <alignment horizontal="center" vertical="center"/>
      <protection locked="0"/>
    </xf>
    <xf numFmtId="49" fontId="40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40" fillId="7" borderId="22" xfId="0" applyFont="1" applyFill="1" applyBorder="1" applyAlignment="1" applyProtection="1">
      <alignment horizontal="left" vertical="center" wrapText="1"/>
      <protection locked="0"/>
    </xf>
    <xf numFmtId="0" fontId="40" fillId="7" borderId="22" xfId="0" applyFont="1" applyFill="1" applyBorder="1" applyAlignment="1" applyProtection="1">
      <alignment horizontal="center" vertical="center" wrapText="1"/>
      <protection locked="0"/>
    </xf>
    <xf numFmtId="167" fontId="40" fillId="7" borderId="22" xfId="0" applyNumberFormat="1" applyFont="1" applyFill="1" applyBorder="1" applyAlignment="1" applyProtection="1">
      <alignment vertical="center"/>
      <protection locked="0"/>
    </xf>
    <xf numFmtId="167" fontId="40" fillId="3" borderId="22" xfId="0" applyNumberFormat="1" applyFont="1" applyFill="1" applyBorder="1" applyAlignment="1" applyProtection="1">
      <alignment vertical="center"/>
      <protection locked="0"/>
    </xf>
    <xf numFmtId="0" fontId="10" fillId="7" borderId="0" xfId="0" applyFont="1" applyFill="1" applyAlignment="1">
      <alignment vertical="center"/>
    </xf>
    <xf numFmtId="0" fontId="39" fillId="7" borderId="0" xfId="0" applyFont="1" applyFill="1" applyAlignment="1">
      <alignment horizontal="left" vertical="center"/>
    </xf>
    <xf numFmtId="0" fontId="10" fillId="7" borderId="0" xfId="0" applyFont="1" applyFill="1" applyAlignment="1">
      <alignment horizontal="left" vertical="center"/>
    </xf>
    <xf numFmtId="0" fontId="10" fillId="7" borderId="0" xfId="0" applyFont="1" applyFill="1" applyAlignment="1">
      <alignment horizontal="left" vertical="center" wrapText="1"/>
    </xf>
    <xf numFmtId="167" fontId="10" fillId="7" borderId="0" xfId="0" applyNumberFormat="1" applyFont="1" applyFill="1" applyAlignment="1">
      <alignment vertical="center"/>
    </xf>
    <xf numFmtId="0" fontId="41" fillId="0" borderId="0" xfId="0" applyFont="1" applyBorder="1" applyAlignment="1" applyProtection="1">
      <alignment vertical="center"/>
      <protection locked="0"/>
    </xf>
    <xf numFmtId="0" fontId="43" fillId="0" borderId="0" xfId="0" applyFont="1" applyAlignment="1">
      <alignment horizontal="left" vertical="center"/>
    </xf>
    <xf numFmtId="4" fontId="43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164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vertical="center"/>
    </xf>
    <xf numFmtId="49" fontId="43" fillId="3" borderId="0" xfId="0" applyNumberFormat="1" applyFont="1" applyFill="1" applyAlignment="1" applyProtection="1">
      <alignment horizontal="left" vertical="center"/>
      <protection locked="0"/>
    </xf>
    <xf numFmtId="0" fontId="46" fillId="0" borderId="22" xfId="0" applyFont="1" applyBorder="1" applyAlignment="1" applyProtection="1">
      <alignment horizontal="left" vertical="center" wrapText="1"/>
      <protection locked="0"/>
    </xf>
    <xf numFmtId="0" fontId="47" fillId="0" borderId="0" xfId="0" applyFont="1" applyAlignment="1">
      <alignment horizontal="left" vertical="center" wrapText="1"/>
    </xf>
    <xf numFmtId="0" fontId="48" fillId="0" borderId="22" xfId="0" applyFont="1" applyBorder="1" applyAlignment="1" applyProtection="1">
      <alignment horizontal="left" vertical="center" wrapText="1"/>
      <protection locked="0"/>
    </xf>
    <xf numFmtId="49" fontId="48" fillId="0" borderId="22" xfId="0" applyNumberFormat="1" applyFont="1" applyBorder="1" applyAlignment="1" applyProtection="1">
      <alignment horizontal="left" vertical="center" wrapText="1"/>
      <protection locked="0"/>
    </xf>
    <xf numFmtId="49" fontId="46" fillId="0" borderId="22" xfId="0" applyNumberFormat="1" applyFont="1" applyBorder="1" applyAlignment="1" applyProtection="1">
      <alignment horizontal="left" vertical="center" wrapText="1"/>
      <protection locked="0"/>
    </xf>
    <xf numFmtId="0" fontId="24" fillId="5" borderId="6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9" fontId="43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horizontal="left" vertical="center"/>
    </xf>
    <xf numFmtId="4" fontId="45" fillId="0" borderId="0" xfId="0" applyNumberFormat="1" applyFont="1" applyBorder="1" applyAlignment="1">
      <alignment vertical="center"/>
    </xf>
    <xf numFmtId="164" fontId="43" fillId="0" borderId="0" xfId="0" applyNumberFormat="1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left" vertical="center"/>
    </xf>
    <xf numFmtId="4" fontId="4" fillId="4" borderId="8" xfId="0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4" fillId="5" borderId="8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7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4" fontId="29" fillId="0" borderId="0" xfId="0" applyNumberFormat="1" applyFont="1" applyBorder="1" applyAlignment="1">
      <alignment horizontal="right" vertical="center"/>
    </xf>
    <xf numFmtId="4" fontId="29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A8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FFF99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0505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6"/>
  <sheetViews>
    <sheetView showGridLines="0" tabSelected="1" zoomScaleNormal="100" workbookViewId="0">
      <selection activeCell="K6" sqref="K6:AJ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58" max="70" width="8.83203125" customWidth="1"/>
    <col min="71" max="91" width="9.33203125" hidden="1" customWidth="1"/>
    <col min="92" max="1025" width="8.83203125" customWidth="1"/>
  </cols>
  <sheetData>
    <row r="1" spans="1:74">
      <c r="A1" s="16" t="s">
        <v>0</v>
      </c>
      <c r="AZ1" s="16"/>
      <c r="BA1" s="16" t="s">
        <v>1</v>
      </c>
      <c r="BB1" s="16"/>
      <c r="BT1" s="16" t="s">
        <v>2</v>
      </c>
      <c r="BU1" s="16" t="s">
        <v>2</v>
      </c>
      <c r="BV1" s="16" t="s">
        <v>3</v>
      </c>
    </row>
    <row r="2" spans="1:74" ht="36.950000000000003" customHeight="1">
      <c r="AR2" s="280" t="s">
        <v>4</v>
      </c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S2" s="17" t="s">
        <v>5</v>
      </c>
      <c r="BT2" s="17" t="s">
        <v>6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5</v>
      </c>
      <c r="BT3" s="17" t="s">
        <v>6</v>
      </c>
    </row>
    <row r="4" spans="1:74" ht="24.95" customHeight="1">
      <c r="B4" s="20"/>
      <c r="D4" s="21" t="s">
        <v>7</v>
      </c>
      <c r="AR4" s="20"/>
      <c r="AS4" s="22" t="s">
        <v>8</v>
      </c>
      <c r="BE4" s="23" t="s">
        <v>9</v>
      </c>
      <c r="BS4" s="17" t="s">
        <v>10</v>
      </c>
    </row>
    <row r="5" spans="1:74" ht="12" customHeight="1">
      <c r="B5" s="20"/>
      <c r="D5" s="24" t="s">
        <v>11</v>
      </c>
      <c r="K5" s="282" t="s">
        <v>12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R5" s="20"/>
      <c r="BE5" s="281" t="s">
        <v>13</v>
      </c>
      <c r="BS5" s="17" t="s">
        <v>5</v>
      </c>
    </row>
    <row r="6" spans="1:74" ht="36.950000000000003" customHeight="1">
      <c r="B6" s="20"/>
      <c r="D6" s="25" t="s">
        <v>14</v>
      </c>
      <c r="K6" s="283" t="s">
        <v>15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R6" s="20"/>
      <c r="BE6" s="281"/>
      <c r="BS6" s="17" t="s">
        <v>5</v>
      </c>
    </row>
    <row r="7" spans="1:74" ht="12" customHeight="1">
      <c r="B7" s="20"/>
      <c r="D7" s="26" t="s">
        <v>16</v>
      </c>
      <c r="K7" s="27"/>
      <c r="AK7" s="26" t="s">
        <v>17</v>
      </c>
      <c r="AN7" s="27"/>
      <c r="AR7" s="20"/>
      <c r="BE7" s="281"/>
      <c r="BS7" s="17" t="s">
        <v>5</v>
      </c>
    </row>
    <row r="8" spans="1:74" ht="12" customHeight="1">
      <c r="B8" s="20"/>
      <c r="D8" s="26" t="s">
        <v>18</v>
      </c>
      <c r="K8" s="27" t="s">
        <v>19</v>
      </c>
      <c r="AK8" s="26" t="s">
        <v>20</v>
      </c>
      <c r="AN8" s="28" t="s">
        <v>21</v>
      </c>
      <c r="AR8" s="20"/>
      <c r="BE8" s="281"/>
      <c r="BS8" s="17" t="s">
        <v>5</v>
      </c>
    </row>
    <row r="9" spans="1:74" ht="14.45" customHeight="1">
      <c r="B9" s="20"/>
      <c r="AR9" s="20"/>
      <c r="BE9" s="281"/>
      <c r="BS9" s="17" t="s">
        <v>5</v>
      </c>
    </row>
    <row r="10" spans="1:74" ht="12" customHeight="1">
      <c r="B10" s="20"/>
      <c r="D10" s="26" t="s">
        <v>22</v>
      </c>
      <c r="AK10" s="26" t="s">
        <v>23</v>
      </c>
      <c r="AN10" s="27" t="s">
        <v>24</v>
      </c>
      <c r="AR10" s="20"/>
      <c r="BE10" s="281"/>
      <c r="BS10" s="17" t="s">
        <v>5</v>
      </c>
    </row>
    <row r="11" spans="1:74" ht="18.399999999999999" customHeight="1">
      <c r="B11" s="20"/>
      <c r="E11" s="27" t="s">
        <v>25</v>
      </c>
      <c r="AK11" s="26" t="s">
        <v>26</v>
      </c>
      <c r="AN11" s="27"/>
      <c r="AR11" s="20"/>
      <c r="BE11" s="281"/>
      <c r="BS11" s="17" t="s">
        <v>5</v>
      </c>
    </row>
    <row r="12" spans="1:74" ht="6.95" customHeight="1">
      <c r="B12" s="20"/>
      <c r="AR12" s="20"/>
      <c r="BE12" s="281"/>
      <c r="BS12" s="17" t="s">
        <v>5</v>
      </c>
    </row>
    <row r="13" spans="1:74" ht="12" customHeight="1">
      <c r="B13" s="20"/>
      <c r="D13" s="26" t="s">
        <v>27</v>
      </c>
      <c r="AK13" s="26" t="s">
        <v>23</v>
      </c>
      <c r="AN13" s="271"/>
      <c r="AR13" s="20"/>
      <c r="BE13" s="281"/>
      <c r="BS13" s="17" t="s">
        <v>5</v>
      </c>
    </row>
    <row r="14" spans="1:74" ht="12.75">
      <c r="B14" s="20"/>
      <c r="E14" s="284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6" t="s">
        <v>26</v>
      </c>
      <c r="AN14" s="271"/>
      <c r="AR14" s="20"/>
      <c r="BE14" s="281"/>
      <c r="BS14" s="17" t="s">
        <v>5</v>
      </c>
    </row>
    <row r="15" spans="1:74" ht="6.95" customHeight="1">
      <c r="B15" s="20"/>
      <c r="AR15" s="20"/>
      <c r="BE15" s="281"/>
      <c r="BS15" s="17" t="s">
        <v>2</v>
      </c>
    </row>
    <row r="16" spans="1:74" ht="12" customHeight="1">
      <c r="B16" s="20"/>
      <c r="D16" s="26" t="s">
        <v>28</v>
      </c>
      <c r="AK16" s="26" t="s">
        <v>23</v>
      </c>
      <c r="AN16" s="27" t="s">
        <v>29</v>
      </c>
      <c r="AR16" s="20"/>
      <c r="BE16" s="281"/>
      <c r="BS16" s="17" t="s">
        <v>2</v>
      </c>
    </row>
    <row r="17" spans="1:71" ht="18.399999999999999" customHeight="1">
      <c r="B17" s="20"/>
      <c r="E17" s="27" t="s">
        <v>30</v>
      </c>
      <c r="AK17" s="26" t="s">
        <v>26</v>
      </c>
      <c r="AN17" s="27" t="s">
        <v>31</v>
      </c>
      <c r="AR17" s="20"/>
      <c r="BE17" s="281"/>
      <c r="BS17" s="17" t="s">
        <v>32</v>
      </c>
    </row>
    <row r="18" spans="1:71" ht="6.95" customHeight="1">
      <c r="B18" s="20"/>
      <c r="AR18" s="20"/>
      <c r="BE18" s="281"/>
      <c r="BS18" s="17" t="s">
        <v>5</v>
      </c>
    </row>
    <row r="19" spans="1:71" ht="12" customHeight="1">
      <c r="B19" s="20"/>
      <c r="D19" s="26" t="s">
        <v>33</v>
      </c>
      <c r="AK19" s="26" t="s">
        <v>23</v>
      </c>
      <c r="AN19" s="27"/>
      <c r="AR19" s="20"/>
      <c r="BE19" s="281"/>
      <c r="BS19" s="17" t="s">
        <v>5</v>
      </c>
    </row>
    <row r="20" spans="1:71" ht="18.399999999999999" customHeight="1">
      <c r="B20" s="20"/>
      <c r="E20" s="27" t="s">
        <v>34</v>
      </c>
      <c r="AK20" s="26" t="s">
        <v>26</v>
      </c>
      <c r="AN20" s="27"/>
      <c r="AR20" s="20"/>
      <c r="BE20" s="281"/>
      <c r="BS20" s="17" t="s">
        <v>32</v>
      </c>
    </row>
    <row r="21" spans="1:71" ht="6.95" customHeight="1">
      <c r="B21" s="20"/>
      <c r="AR21" s="20"/>
      <c r="BE21" s="281"/>
    </row>
    <row r="22" spans="1:71" ht="12" customHeight="1">
      <c r="B22" s="20"/>
      <c r="D22" s="26" t="s">
        <v>35</v>
      </c>
      <c r="AR22" s="20"/>
      <c r="BE22" s="281"/>
    </row>
    <row r="23" spans="1:71" ht="16.5" customHeight="1">
      <c r="B23" s="20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R23" s="20"/>
      <c r="BE23" s="281"/>
    </row>
    <row r="24" spans="1:71" ht="6.95" customHeight="1">
      <c r="B24" s="20"/>
      <c r="AR24" s="20"/>
      <c r="BE24" s="281"/>
    </row>
    <row r="25" spans="1:71" ht="6.95" customHeight="1">
      <c r="B25" s="2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0"/>
      <c r="BE25" s="281"/>
    </row>
    <row r="26" spans="1:71" s="1" customFormat="1" ht="25.9" customHeight="1">
      <c r="A26" s="30"/>
      <c r="B26" s="31"/>
      <c r="C26" s="30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87">
        <f>ROUND(AG94,2)</f>
        <v>1452693.04</v>
      </c>
      <c r="AL26" s="287"/>
      <c r="AM26" s="287"/>
      <c r="AN26" s="287"/>
      <c r="AO26" s="287"/>
      <c r="AP26" s="30"/>
      <c r="AQ26" s="30"/>
      <c r="AR26" s="31"/>
      <c r="BE26" s="281"/>
    </row>
    <row r="27" spans="1:71" s="1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281"/>
    </row>
    <row r="28" spans="1:71" s="1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88" t="s">
        <v>37</v>
      </c>
      <c r="M28" s="288"/>
      <c r="N28" s="288"/>
      <c r="O28" s="288"/>
      <c r="P28" s="288"/>
      <c r="Q28" s="30"/>
      <c r="R28" s="30"/>
      <c r="S28" s="30"/>
      <c r="T28" s="30"/>
      <c r="U28" s="30"/>
      <c r="V28" s="30"/>
      <c r="W28" s="288" t="s">
        <v>38</v>
      </c>
      <c r="X28" s="288"/>
      <c r="Y28" s="288"/>
      <c r="Z28" s="288"/>
      <c r="AA28" s="288"/>
      <c r="AB28" s="288"/>
      <c r="AC28" s="288"/>
      <c r="AD28" s="288"/>
      <c r="AE28" s="288"/>
      <c r="AF28" s="30"/>
      <c r="AG28" s="30"/>
      <c r="AH28" s="30"/>
      <c r="AI28" s="30"/>
      <c r="AJ28" s="30"/>
      <c r="AK28" s="288" t="s">
        <v>39</v>
      </c>
      <c r="AL28" s="288"/>
      <c r="AM28" s="288"/>
      <c r="AN28" s="288"/>
      <c r="AO28" s="288"/>
      <c r="AP28" s="30"/>
      <c r="AQ28" s="30"/>
      <c r="AR28" s="31"/>
      <c r="BE28" s="281"/>
    </row>
    <row r="29" spans="1:71" s="2" customFormat="1" ht="14.45" customHeight="1">
      <c r="B29" s="34"/>
      <c r="D29" s="26" t="s">
        <v>40</v>
      </c>
      <c r="F29" s="35" t="s">
        <v>41</v>
      </c>
      <c r="L29" s="290">
        <v>0.2</v>
      </c>
      <c r="M29" s="290"/>
      <c r="N29" s="290"/>
      <c r="O29" s="290"/>
      <c r="P29" s="290"/>
      <c r="Q29" s="36"/>
      <c r="R29" s="36"/>
      <c r="S29" s="36"/>
      <c r="T29" s="36"/>
      <c r="U29" s="36"/>
      <c r="V29" s="36"/>
      <c r="W29" s="289">
        <f>ROUND(AZ94, 2)</f>
        <v>0</v>
      </c>
      <c r="X29" s="289"/>
      <c r="Y29" s="289"/>
      <c r="Z29" s="289"/>
      <c r="AA29" s="289"/>
      <c r="AB29" s="289"/>
      <c r="AC29" s="289"/>
      <c r="AD29" s="289"/>
      <c r="AE29" s="289"/>
      <c r="AF29" s="36"/>
      <c r="AG29" s="36"/>
      <c r="AH29" s="36"/>
      <c r="AI29" s="36"/>
      <c r="AJ29" s="36"/>
      <c r="AK29" s="289">
        <f>ROUND(AV94, 2)</f>
        <v>0</v>
      </c>
      <c r="AL29" s="289"/>
      <c r="AM29" s="289"/>
      <c r="AN29" s="289"/>
      <c r="AO29" s="289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81"/>
    </row>
    <row r="30" spans="1:71" s="2" customFormat="1" ht="14.45" customHeight="1">
      <c r="B30" s="34"/>
      <c r="F30" s="35" t="s">
        <v>42</v>
      </c>
      <c r="G30" s="270"/>
      <c r="H30" s="270"/>
      <c r="I30" s="270"/>
      <c r="J30" s="270"/>
      <c r="K30" s="270"/>
      <c r="L30" s="292">
        <v>0.2</v>
      </c>
      <c r="M30" s="292"/>
      <c r="N30" s="292"/>
      <c r="O30" s="292"/>
      <c r="P30" s="292"/>
      <c r="Q30" s="270"/>
      <c r="R30" s="270"/>
      <c r="S30" s="270"/>
      <c r="T30" s="270"/>
      <c r="U30" s="270"/>
      <c r="V30" s="270"/>
      <c r="W30" s="291">
        <f>ROUND(BA94, 2)</f>
        <v>1452693.04</v>
      </c>
      <c r="X30" s="291"/>
      <c r="Y30" s="291"/>
      <c r="Z30" s="291"/>
      <c r="AA30" s="291"/>
      <c r="AB30" s="291"/>
      <c r="AC30" s="291"/>
      <c r="AD30" s="291"/>
      <c r="AE30" s="291"/>
      <c r="AF30" s="270"/>
      <c r="AG30" s="270"/>
      <c r="AH30" s="270"/>
      <c r="AI30" s="270"/>
      <c r="AJ30" s="270"/>
      <c r="AK30" s="291">
        <f>ROUND((AK26/100)*20,2)</f>
        <v>290538.61</v>
      </c>
      <c r="AL30" s="291"/>
      <c r="AM30" s="291"/>
      <c r="AN30" s="291"/>
      <c r="AO30" s="291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81"/>
    </row>
    <row r="31" spans="1:71" s="2" customFormat="1" ht="14.45" hidden="1" customHeight="1">
      <c r="B31" s="34"/>
      <c r="F31" s="26" t="s">
        <v>43</v>
      </c>
      <c r="L31" s="294">
        <v>0.2</v>
      </c>
      <c r="M31" s="294"/>
      <c r="N31" s="294"/>
      <c r="O31" s="294"/>
      <c r="P31" s="294"/>
      <c r="W31" s="293">
        <f>ROUND(BB94, 2)</f>
        <v>0</v>
      </c>
      <c r="X31" s="293"/>
      <c r="Y31" s="293"/>
      <c r="Z31" s="293"/>
      <c r="AA31" s="293"/>
      <c r="AB31" s="293"/>
      <c r="AC31" s="293"/>
      <c r="AD31" s="293"/>
      <c r="AE31" s="293"/>
      <c r="AK31" s="293">
        <v>0</v>
      </c>
      <c r="AL31" s="293"/>
      <c r="AM31" s="293"/>
      <c r="AN31" s="293"/>
      <c r="AO31" s="293"/>
      <c r="AR31" s="34"/>
      <c r="BE31" s="281"/>
    </row>
    <row r="32" spans="1:71" s="2" customFormat="1" ht="14.45" hidden="1" customHeight="1">
      <c r="B32" s="34"/>
      <c r="F32" s="26" t="s">
        <v>44</v>
      </c>
      <c r="L32" s="294">
        <v>0.2</v>
      </c>
      <c r="M32" s="294"/>
      <c r="N32" s="294"/>
      <c r="O32" s="294"/>
      <c r="P32" s="294"/>
      <c r="W32" s="293">
        <f>ROUND(BC94, 2)</f>
        <v>0</v>
      </c>
      <c r="X32" s="293"/>
      <c r="Y32" s="293"/>
      <c r="Z32" s="293"/>
      <c r="AA32" s="293"/>
      <c r="AB32" s="293"/>
      <c r="AC32" s="293"/>
      <c r="AD32" s="293"/>
      <c r="AE32" s="293"/>
      <c r="AK32" s="293">
        <v>0</v>
      </c>
      <c r="AL32" s="293"/>
      <c r="AM32" s="293"/>
      <c r="AN32" s="293"/>
      <c r="AO32" s="293"/>
      <c r="AR32" s="34"/>
      <c r="BE32" s="281"/>
    </row>
    <row r="33" spans="1:57" s="2" customFormat="1" ht="14.45" hidden="1" customHeight="1">
      <c r="B33" s="34"/>
      <c r="F33" s="35" t="s">
        <v>45</v>
      </c>
      <c r="L33" s="290">
        <v>0</v>
      </c>
      <c r="M33" s="290"/>
      <c r="N33" s="290"/>
      <c r="O33" s="290"/>
      <c r="P33" s="290"/>
      <c r="Q33" s="36"/>
      <c r="R33" s="36"/>
      <c r="S33" s="36"/>
      <c r="T33" s="36"/>
      <c r="U33" s="36"/>
      <c r="V33" s="36"/>
      <c r="W33" s="289">
        <f>ROUND(BD94, 2)</f>
        <v>0</v>
      </c>
      <c r="X33" s="289"/>
      <c r="Y33" s="289"/>
      <c r="Z33" s="289"/>
      <c r="AA33" s="289"/>
      <c r="AB33" s="289"/>
      <c r="AC33" s="289"/>
      <c r="AD33" s="289"/>
      <c r="AE33" s="289"/>
      <c r="AF33" s="36"/>
      <c r="AG33" s="36"/>
      <c r="AH33" s="36"/>
      <c r="AI33" s="36"/>
      <c r="AJ33" s="36"/>
      <c r="AK33" s="289">
        <v>0</v>
      </c>
      <c r="AL33" s="289"/>
      <c r="AM33" s="289"/>
      <c r="AN33" s="289"/>
      <c r="AO33" s="289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81"/>
    </row>
    <row r="34" spans="1:57" s="1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281"/>
    </row>
    <row r="35" spans="1:57" s="1" customFormat="1" ht="25.9" customHeight="1">
      <c r="A35" s="30"/>
      <c r="B35" s="31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96" t="s">
        <v>48</v>
      </c>
      <c r="Y35" s="296"/>
      <c r="Z35" s="296"/>
      <c r="AA35" s="296"/>
      <c r="AB35" s="296"/>
      <c r="AC35" s="40"/>
      <c r="AD35" s="40"/>
      <c r="AE35" s="40"/>
      <c r="AF35" s="40"/>
      <c r="AG35" s="40"/>
      <c r="AH35" s="40"/>
      <c r="AI35" s="40"/>
      <c r="AJ35" s="40"/>
      <c r="AK35" s="295">
        <f>SUM(AK26:AK33)</f>
        <v>1743231.65</v>
      </c>
      <c r="AL35" s="295"/>
      <c r="AM35" s="295"/>
      <c r="AN35" s="295"/>
      <c r="AO35" s="295"/>
      <c r="AP35" s="38"/>
      <c r="AQ35" s="38"/>
      <c r="AR35" s="31"/>
      <c r="BE35" s="30"/>
    </row>
    <row r="36" spans="1:57" s="1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1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ht="14.45" customHeight="1">
      <c r="B38" s="20"/>
      <c r="AR38" s="20"/>
    </row>
    <row r="39" spans="1:57" ht="14.45" customHeight="1">
      <c r="B39" s="20"/>
      <c r="AR39" s="20"/>
    </row>
    <row r="40" spans="1:57" ht="14.45" customHeight="1">
      <c r="B40" s="20"/>
      <c r="AR40" s="20"/>
    </row>
    <row r="41" spans="1:57" ht="14.45" customHeight="1">
      <c r="B41" s="20"/>
      <c r="AR41" s="20"/>
    </row>
    <row r="42" spans="1:57" ht="14.45" customHeight="1">
      <c r="B42" s="20"/>
      <c r="AR42" s="20"/>
    </row>
    <row r="43" spans="1:57" ht="14.45" customHeight="1">
      <c r="B43" s="20"/>
      <c r="AR43" s="20"/>
    </row>
    <row r="44" spans="1:57" ht="14.45" customHeight="1">
      <c r="B44" s="20"/>
      <c r="AR44" s="20"/>
    </row>
    <row r="45" spans="1:57" ht="14.45" customHeight="1">
      <c r="B45" s="20"/>
      <c r="AR45" s="20"/>
    </row>
    <row r="46" spans="1:57" ht="14.45" customHeight="1">
      <c r="B46" s="20"/>
      <c r="AR46" s="20"/>
    </row>
    <row r="47" spans="1:57" ht="14.45" customHeight="1">
      <c r="B47" s="20"/>
      <c r="AR47" s="20"/>
    </row>
    <row r="48" spans="1:57" ht="14.45" customHeight="1">
      <c r="B48" s="20"/>
      <c r="AR48" s="20"/>
    </row>
    <row r="49" spans="1:57" s="1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1" customFormat="1" ht="12.75">
      <c r="A60" s="30"/>
      <c r="B60" s="31"/>
      <c r="C60" s="30"/>
      <c r="D60" s="45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5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5" t="s">
        <v>51</v>
      </c>
      <c r="AI60" s="33"/>
      <c r="AJ60" s="33"/>
      <c r="AK60" s="33"/>
      <c r="AL60" s="33"/>
      <c r="AM60" s="45" t="s">
        <v>52</v>
      </c>
      <c r="AN60" s="33"/>
      <c r="AO60" s="33"/>
      <c r="AP60" s="30"/>
      <c r="AQ60" s="30"/>
      <c r="AR60" s="31"/>
      <c r="BE60" s="30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1" customFormat="1" ht="12.75">
      <c r="A64" s="30"/>
      <c r="B64" s="31"/>
      <c r="C64" s="30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0"/>
      <c r="AQ64" s="30"/>
      <c r="AR64" s="31"/>
      <c r="BE64" s="30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1" customFormat="1" ht="12.75">
      <c r="A75" s="30"/>
      <c r="B75" s="31"/>
      <c r="C75" s="30"/>
      <c r="D75" s="45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5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5" t="s">
        <v>51</v>
      </c>
      <c r="AI75" s="33"/>
      <c r="AJ75" s="33"/>
      <c r="AK75" s="33"/>
      <c r="AL75" s="33"/>
      <c r="AM75" s="45" t="s">
        <v>52</v>
      </c>
      <c r="AN75" s="33"/>
      <c r="AO75" s="33"/>
      <c r="AP75" s="30"/>
      <c r="AQ75" s="30"/>
      <c r="AR75" s="31"/>
      <c r="BE75" s="30"/>
    </row>
    <row r="76" spans="1:57" s="1" customForma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1" customFormat="1" ht="6.95" customHeight="1">
      <c r="A77" s="30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1"/>
      <c r="BE77" s="30"/>
    </row>
    <row r="81" spans="1:91" s="1" customFormat="1" ht="6.95" customHeight="1">
      <c r="A81" s="30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1"/>
      <c r="BE81" s="30"/>
    </row>
    <row r="82" spans="1:91" s="1" customFormat="1" ht="24.95" customHeight="1">
      <c r="A82" s="30"/>
      <c r="B82" s="31"/>
      <c r="C82" s="21" t="s">
        <v>55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1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3" customFormat="1" ht="12" customHeight="1">
      <c r="B84" s="51"/>
      <c r="C84" s="26" t="s">
        <v>11</v>
      </c>
      <c r="L84" s="3" t="str">
        <f>K5</f>
        <v>pot2301a</v>
      </c>
      <c r="AR84" s="51"/>
    </row>
    <row r="85" spans="1:91" s="4" customFormat="1" ht="36.950000000000003" customHeight="1">
      <c r="B85" s="52"/>
      <c r="C85" s="53" t="s">
        <v>14</v>
      </c>
      <c r="L85" s="297" t="str">
        <f>K6</f>
        <v xml:space="preserve"> Bratislava  OO PZ,  Rusovce - rekonštrukcia a modernizácia</v>
      </c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R85" s="52"/>
    </row>
    <row r="86" spans="1:91" s="1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1" customFormat="1" ht="12" customHeight="1">
      <c r="A87" s="30"/>
      <c r="B87" s="31"/>
      <c r="C87" s="26" t="s">
        <v>18</v>
      </c>
      <c r="D87" s="30"/>
      <c r="E87" s="30"/>
      <c r="F87" s="30"/>
      <c r="G87" s="30"/>
      <c r="H87" s="30"/>
      <c r="I87" s="30"/>
      <c r="J87" s="30"/>
      <c r="K87" s="30"/>
      <c r="L87" s="54" t="str">
        <f>IF(K8="","",K8)</f>
        <v>Rusovce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6" t="s">
        <v>20</v>
      </c>
      <c r="AJ87" s="30"/>
      <c r="AK87" s="30"/>
      <c r="AL87" s="30"/>
      <c r="AM87" s="298" t="str">
        <f>IF(AN8= "","",AN8)</f>
        <v>3. 11. 2023</v>
      </c>
      <c r="AN87" s="298"/>
      <c r="AO87" s="30"/>
      <c r="AP87" s="30"/>
      <c r="AQ87" s="30"/>
      <c r="AR87" s="31"/>
      <c r="BE87" s="30"/>
    </row>
    <row r="88" spans="1:91" s="1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1" customFormat="1" ht="25.7" customHeight="1">
      <c r="A89" s="30"/>
      <c r="B89" s="31"/>
      <c r="C89" s="26" t="s">
        <v>22</v>
      </c>
      <c r="D89" s="30"/>
      <c r="E89" s="30"/>
      <c r="F89" s="30"/>
      <c r="G89" s="30"/>
      <c r="H89" s="30"/>
      <c r="I89" s="30"/>
      <c r="J89" s="30"/>
      <c r="K89" s="30"/>
      <c r="L89" s="3" t="str">
        <f>IF(E11= "","",E11)</f>
        <v>Ministerstvo vnútra SR, Pribinova 2, Bratislava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6" t="s">
        <v>28</v>
      </c>
      <c r="AJ89" s="30"/>
      <c r="AK89" s="30"/>
      <c r="AL89" s="30"/>
      <c r="AM89" s="300" t="str">
        <f>IF(E17="","",E17)</f>
        <v>A+D Projekta, s.r.o., Pod Orešinou 226/2,  Nitra</v>
      </c>
      <c r="AN89" s="300"/>
      <c r="AO89" s="300"/>
      <c r="AP89" s="300"/>
      <c r="AQ89" s="30"/>
      <c r="AR89" s="31"/>
      <c r="AS89" s="299" t="s">
        <v>56</v>
      </c>
      <c r="AT89" s="299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0"/>
    </row>
    <row r="90" spans="1:91" s="1" customFormat="1" ht="15.2" customHeight="1">
      <c r="A90" s="30"/>
      <c r="B90" s="31"/>
      <c r="C90" s="26" t="s">
        <v>27</v>
      </c>
      <c r="D90" s="30"/>
      <c r="E90" s="30"/>
      <c r="F90" s="30"/>
      <c r="G90" s="30"/>
      <c r="H90" s="30"/>
      <c r="I90" s="30"/>
      <c r="J90" s="30"/>
      <c r="K90" s="30"/>
      <c r="L90" s="3">
        <f>IF(E14= "Vyplň údaj","",E14)</f>
        <v>0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6" t="s">
        <v>33</v>
      </c>
      <c r="AJ90" s="30"/>
      <c r="AK90" s="30"/>
      <c r="AL90" s="30"/>
      <c r="AM90" s="300" t="str">
        <f>IF(E20="","",E20)</f>
        <v>Ing.Igor Janečka</v>
      </c>
      <c r="AN90" s="300"/>
      <c r="AO90" s="300"/>
      <c r="AP90" s="300"/>
      <c r="AQ90" s="30"/>
      <c r="AR90" s="31"/>
      <c r="AS90" s="299"/>
      <c r="AT90" s="299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0"/>
    </row>
    <row r="91" spans="1:91" s="1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99"/>
      <c r="AT91" s="299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0"/>
    </row>
    <row r="92" spans="1:91" s="1" customFormat="1" ht="29.25" customHeight="1">
      <c r="A92" s="30"/>
      <c r="B92" s="31"/>
      <c r="C92" s="277" t="s">
        <v>57</v>
      </c>
      <c r="D92" s="277"/>
      <c r="E92" s="277"/>
      <c r="F92" s="277"/>
      <c r="G92" s="277"/>
      <c r="H92" s="59"/>
      <c r="I92" s="303" t="s">
        <v>58</v>
      </c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  <c r="AD92" s="303"/>
      <c r="AE92" s="303"/>
      <c r="AF92" s="303"/>
      <c r="AG92" s="302" t="s">
        <v>59</v>
      </c>
      <c r="AH92" s="302"/>
      <c r="AI92" s="302"/>
      <c r="AJ92" s="302"/>
      <c r="AK92" s="302"/>
      <c r="AL92" s="302"/>
      <c r="AM92" s="302"/>
      <c r="AN92" s="301" t="s">
        <v>60</v>
      </c>
      <c r="AO92" s="301"/>
      <c r="AP92" s="301"/>
      <c r="AQ92" s="60" t="s">
        <v>61</v>
      </c>
      <c r="AR92" s="31"/>
      <c r="AS92" s="61" t="s">
        <v>62</v>
      </c>
      <c r="AT92" s="62" t="s">
        <v>63</v>
      </c>
      <c r="AU92" s="62" t="s">
        <v>64</v>
      </c>
      <c r="AV92" s="62" t="s">
        <v>65</v>
      </c>
      <c r="AW92" s="62" t="s">
        <v>66</v>
      </c>
      <c r="AX92" s="62" t="s">
        <v>67</v>
      </c>
      <c r="AY92" s="62" t="s">
        <v>68</v>
      </c>
      <c r="AZ92" s="62" t="s">
        <v>69</v>
      </c>
      <c r="BA92" s="62" t="s">
        <v>70</v>
      </c>
      <c r="BB92" s="62" t="s">
        <v>71</v>
      </c>
      <c r="BC92" s="62" t="s">
        <v>72</v>
      </c>
      <c r="BD92" s="63" t="s">
        <v>73</v>
      </c>
      <c r="BE92" s="30"/>
    </row>
    <row r="93" spans="1:91" s="1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0"/>
    </row>
    <row r="94" spans="1:91" s="5" customFormat="1" ht="32.450000000000003" customHeight="1">
      <c r="B94" s="67"/>
      <c r="C94" s="68" t="s">
        <v>74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305">
        <f>ROUND(AG95+SUM(AG109:AG111)+AG114,2)</f>
        <v>1452693.04</v>
      </c>
      <c r="AH94" s="305"/>
      <c r="AI94" s="305"/>
      <c r="AJ94" s="305"/>
      <c r="AK94" s="305"/>
      <c r="AL94" s="305"/>
      <c r="AM94" s="305"/>
      <c r="AN94" s="304">
        <f t="shared" ref="AN94:AN114" si="0">SUM(AG94,AT94)</f>
        <v>1743231.65</v>
      </c>
      <c r="AO94" s="304"/>
      <c r="AP94" s="304"/>
      <c r="AQ94" s="70"/>
      <c r="AR94" s="67"/>
      <c r="AS94" s="71">
        <f>ROUND(AS95+SUM(AS109:AS111)+AS114,2)</f>
        <v>0</v>
      </c>
      <c r="AT94" s="72">
        <f t="shared" ref="AT94:AT114" si="1">ROUND(SUM(AV94:AW94),2)</f>
        <v>290538.61</v>
      </c>
      <c r="AU94" s="73">
        <f>ROUND(AU95+SUM(AU109:AU111)+AU114,5)</f>
        <v>0</v>
      </c>
      <c r="AV94" s="72">
        <f>ROUND(AZ94*L29,2)</f>
        <v>0</v>
      </c>
      <c r="AW94" s="72">
        <f>ROUND(BA94*L30,2)</f>
        <v>290538.61</v>
      </c>
      <c r="AX94" s="72">
        <f>ROUND(BB94*L29,2)</f>
        <v>0</v>
      </c>
      <c r="AY94" s="72">
        <f>ROUND(BC94*L30,2)</f>
        <v>0</v>
      </c>
      <c r="AZ94" s="72">
        <f>ROUND(AZ95+SUM(AZ109:AZ111)+AZ114,2)</f>
        <v>0</v>
      </c>
      <c r="BA94" s="72">
        <f>ROUND(BA95+SUM(BA109:BA111)+BA114,2)</f>
        <v>1452693.04</v>
      </c>
      <c r="BB94" s="72">
        <f>ROUND(BB95+SUM(BB109:BB111)+BB114,2)</f>
        <v>0</v>
      </c>
      <c r="BC94" s="72">
        <f>ROUND(BC95+SUM(BC109:BC111)+BC114,2)</f>
        <v>0</v>
      </c>
      <c r="BD94" s="74">
        <f>ROUND(BD95+SUM(BD109:BD111)+BD114,2)</f>
        <v>0</v>
      </c>
      <c r="BS94" s="75" t="s">
        <v>75</v>
      </c>
      <c r="BT94" s="75" t="s">
        <v>76</v>
      </c>
      <c r="BU94" s="76" t="s">
        <v>77</v>
      </c>
      <c r="BV94" s="75" t="s">
        <v>78</v>
      </c>
      <c r="BW94" s="75" t="s">
        <v>3</v>
      </c>
      <c r="BX94" s="75" t="s">
        <v>79</v>
      </c>
      <c r="CL94" s="75"/>
    </row>
    <row r="95" spans="1:91" s="6" customFormat="1" ht="16.5" customHeight="1">
      <c r="B95" s="77"/>
      <c r="C95" s="78"/>
      <c r="D95" s="278" t="s">
        <v>80</v>
      </c>
      <c r="E95" s="278"/>
      <c r="F95" s="278"/>
      <c r="G95" s="278"/>
      <c r="H95" s="278"/>
      <c r="I95" s="79"/>
      <c r="J95" s="278" t="s">
        <v>81</v>
      </c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306">
        <f>ROUND(AG96+AG105,2)</f>
        <v>1351928.9</v>
      </c>
      <c r="AH95" s="306"/>
      <c r="AI95" s="306"/>
      <c r="AJ95" s="306"/>
      <c r="AK95" s="306"/>
      <c r="AL95" s="306"/>
      <c r="AM95" s="306"/>
      <c r="AN95" s="307">
        <f t="shared" si="0"/>
        <v>1622314.68</v>
      </c>
      <c r="AO95" s="307"/>
      <c r="AP95" s="307"/>
      <c r="AQ95" s="80" t="s">
        <v>82</v>
      </c>
      <c r="AR95" s="77"/>
      <c r="AS95" s="81">
        <f>ROUND(AS96+AS105,2)</f>
        <v>0</v>
      </c>
      <c r="AT95" s="82">
        <f t="shared" si="1"/>
        <v>270385.78000000003</v>
      </c>
      <c r="AU95" s="83">
        <f>ROUND(AU96+AU105,5)</f>
        <v>0</v>
      </c>
      <c r="AV95" s="82">
        <f>ROUND(AZ95*L29,2)</f>
        <v>0</v>
      </c>
      <c r="AW95" s="82">
        <f>ROUND(BA95*L30,2)</f>
        <v>270385.78000000003</v>
      </c>
      <c r="AX95" s="82">
        <f>ROUND(BB95*L29,2)</f>
        <v>0</v>
      </c>
      <c r="AY95" s="82">
        <f>ROUND(BC95*L30,2)</f>
        <v>0</v>
      </c>
      <c r="AZ95" s="82">
        <f>ROUND(AZ96+AZ105,2)</f>
        <v>0</v>
      </c>
      <c r="BA95" s="82">
        <f>ROUND(BA96+BA105,2)</f>
        <v>1351928.9</v>
      </c>
      <c r="BB95" s="82">
        <f>ROUND(BB96+BB105,2)</f>
        <v>0</v>
      </c>
      <c r="BC95" s="82">
        <f>ROUND(BC96+BC105,2)</f>
        <v>0</v>
      </c>
      <c r="BD95" s="84">
        <f>ROUND(BD96+BD105,2)</f>
        <v>0</v>
      </c>
      <c r="BS95" s="85" t="s">
        <v>75</v>
      </c>
      <c r="BT95" s="85" t="s">
        <v>83</v>
      </c>
      <c r="BU95" s="85" t="s">
        <v>77</v>
      </c>
      <c r="BV95" s="85" t="s">
        <v>78</v>
      </c>
      <c r="BW95" s="85" t="s">
        <v>84</v>
      </c>
      <c r="BX95" s="85" t="s">
        <v>3</v>
      </c>
      <c r="CL95" s="85"/>
      <c r="CM95" s="85" t="s">
        <v>76</v>
      </c>
    </row>
    <row r="96" spans="1:91" s="3" customFormat="1" ht="23.25" customHeight="1">
      <c r="B96" s="51"/>
      <c r="C96" s="9"/>
      <c r="D96" s="9"/>
      <c r="E96" s="279" t="s">
        <v>85</v>
      </c>
      <c r="F96" s="279"/>
      <c r="G96" s="279"/>
      <c r="H96" s="279"/>
      <c r="I96" s="279"/>
      <c r="J96" s="9"/>
      <c r="K96" s="279" t="s">
        <v>86</v>
      </c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309">
        <f>ROUND(SUM(AG97:AG104),2)</f>
        <v>860206.67</v>
      </c>
      <c r="AH96" s="309"/>
      <c r="AI96" s="309"/>
      <c r="AJ96" s="309"/>
      <c r="AK96" s="309"/>
      <c r="AL96" s="309"/>
      <c r="AM96" s="309"/>
      <c r="AN96" s="308">
        <f t="shared" si="0"/>
        <v>1032248</v>
      </c>
      <c r="AO96" s="308"/>
      <c r="AP96" s="308"/>
      <c r="AQ96" s="86" t="s">
        <v>87</v>
      </c>
      <c r="AR96" s="51"/>
      <c r="AS96" s="87">
        <f>ROUND(SUM(AS97:AS104),2)</f>
        <v>0</v>
      </c>
      <c r="AT96" s="88">
        <f t="shared" si="1"/>
        <v>172041.33</v>
      </c>
      <c r="AU96" s="89">
        <f>ROUND(SUM(AU97:AU104),5)</f>
        <v>0</v>
      </c>
      <c r="AV96" s="88">
        <f>ROUND(AZ96*L29,2)</f>
        <v>0</v>
      </c>
      <c r="AW96" s="88">
        <f>ROUND(BA96*L30,2)</f>
        <v>172041.33</v>
      </c>
      <c r="AX96" s="88">
        <f>ROUND(BB96*L29,2)</f>
        <v>0</v>
      </c>
      <c r="AY96" s="88">
        <f>ROUND(BC96*L30,2)</f>
        <v>0</v>
      </c>
      <c r="AZ96" s="88">
        <f>ROUND(SUM(AZ97:AZ104),2)</f>
        <v>0</v>
      </c>
      <c r="BA96" s="88">
        <f>ROUND(SUM(BA97:BA104),2)</f>
        <v>860206.67</v>
      </c>
      <c r="BB96" s="88">
        <f>ROUND(SUM(BB97:BB104),2)</f>
        <v>0</v>
      </c>
      <c r="BC96" s="88">
        <f>ROUND(SUM(BC97:BC104),2)</f>
        <v>0</v>
      </c>
      <c r="BD96" s="90">
        <f>ROUND(SUM(BD97:BD104),2)</f>
        <v>0</v>
      </c>
      <c r="BS96" s="27" t="s">
        <v>75</v>
      </c>
      <c r="BT96" s="27" t="s">
        <v>88</v>
      </c>
      <c r="BU96" s="27" t="s">
        <v>77</v>
      </c>
      <c r="BV96" s="27" t="s">
        <v>78</v>
      </c>
      <c r="BW96" s="27" t="s">
        <v>89</v>
      </c>
      <c r="BX96" s="27" t="s">
        <v>84</v>
      </c>
      <c r="CL96" s="27"/>
    </row>
    <row r="97" spans="1:91" s="3" customFormat="1" ht="23.25" customHeight="1">
      <c r="A97" s="91" t="s">
        <v>90</v>
      </c>
      <c r="B97" s="51"/>
      <c r="C97" s="9"/>
      <c r="D97" s="9"/>
      <c r="E97" s="9"/>
      <c r="F97" s="279" t="s">
        <v>91</v>
      </c>
      <c r="G97" s="279"/>
      <c r="H97" s="279"/>
      <c r="I97" s="279"/>
      <c r="J97" s="279"/>
      <c r="K97" s="9"/>
      <c r="L97" s="279" t="s">
        <v>92</v>
      </c>
      <c r="M97" s="279"/>
      <c r="N97" s="279"/>
      <c r="O97" s="279"/>
      <c r="P97" s="279"/>
      <c r="Q97" s="279"/>
      <c r="R97" s="279"/>
      <c r="S97" s="279"/>
      <c r="T97" s="279"/>
      <c r="U97" s="279"/>
      <c r="V97" s="279"/>
      <c r="W97" s="279"/>
      <c r="X97" s="279"/>
      <c r="Y97" s="279"/>
      <c r="Z97" s="279"/>
      <c r="AA97" s="279"/>
      <c r="AB97" s="279"/>
      <c r="AC97" s="279"/>
      <c r="AD97" s="279"/>
      <c r="AE97" s="279"/>
      <c r="AF97" s="279"/>
      <c r="AG97" s="308">
        <f>'E1.1.a) 01.1 - architektú...'!J34</f>
        <v>258812.22</v>
      </c>
      <c r="AH97" s="308"/>
      <c r="AI97" s="308"/>
      <c r="AJ97" s="308"/>
      <c r="AK97" s="308"/>
      <c r="AL97" s="308"/>
      <c r="AM97" s="308"/>
      <c r="AN97" s="308">
        <f t="shared" si="0"/>
        <v>310574.66000000003</v>
      </c>
      <c r="AO97" s="308"/>
      <c r="AP97" s="308"/>
      <c r="AQ97" s="86" t="s">
        <v>87</v>
      </c>
      <c r="AR97" s="51"/>
      <c r="AS97" s="87">
        <v>0</v>
      </c>
      <c r="AT97" s="88">
        <f t="shared" si="1"/>
        <v>51762.44</v>
      </c>
      <c r="AU97" s="89">
        <f>'E1.1.a) 01.1 - architektú...'!P142</f>
        <v>0</v>
      </c>
      <c r="AV97" s="88">
        <f>'E1.1.a) 01.1 - architektú...'!J37</f>
        <v>0</v>
      </c>
      <c r="AW97" s="88">
        <f>'E1.1.a) 01.1 - architektú...'!J38</f>
        <v>51762.44</v>
      </c>
      <c r="AX97" s="88">
        <f>'E1.1.a) 01.1 - architektú...'!J39</f>
        <v>0</v>
      </c>
      <c r="AY97" s="88">
        <f>'E1.1.a) 01.1 - architektú...'!J40</f>
        <v>0</v>
      </c>
      <c r="AZ97" s="88">
        <f>'E1.1.a) 01.1 - architektú...'!F37</f>
        <v>0</v>
      </c>
      <c r="BA97" s="88">
        <f>'E1.1.a) 01.1 - architektú...'!F38</f>
        <v>258812.22</v>
      </c>
      <c r="BB97" s="88">
        <f>'E1.1.a) 01.1 - architektú...'!F39</f>
        <v>0</v>
      </c>
      <c r="BC97" s="88">
        <f>'E1.1.a) 01.1 - architektú...'!F40</f>
        <v>0</v>
      </c>
      <c r="BD97" s="90">
        <f>'E1.1.a) 01.1 - architektú...'!F41</f>
        <v>0</v>
      </c>
      <c r="BT97" s="27" t="s">
        <v>93</v>
      </c>
      <c r="BV97" s="27" t="s">
        <v>78</v>
      </c>
      <c r="BW97" s="27" t="s">
        <v>94</v>
      </c>
      <c r="BX97" s="27" t="s">
        <v>89</v>
      </c>
      <c r="CL97" s="27"/>
    </row>
    <row r="98" spans="1:91" s="3" customFormat="1" ht="23.25" customHeight="1">
      <c r="A98" s="91" t="s">
        <v>90</v>
      </c>
      <c r="B98" s="51"/>
      <c r="C98" s="9"/>
      <c r="D98" s="9"/>
      <c r="E98" s="9"/>
      <c r="F98" s="279" t="s">
        <v>95</v>
      </c>
      <c r="G98" s="279"/>
      <c r="H98" s="279"/>
      <c r="I98" s="279"/>
      <c r="J98" s="279"/>
      <c r="K98" s="9"/>
      <c r="L98" s="279" t="s">
        <v>96</v>
      </c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308">
        <f>'E1.1.b) 01.1 - architektú...'!J34</f>
        <v>188050.15</v>
      </c>
      <c r="AH98" s="308"/>
      <c r="AI98" s="308"/>
      <c r="AJ98" s="308"/>
      <c r="AK98" s="308"/>
      <c r="AL98" s="308"/>
      <c r="AM98" s="308"/>
      <c r="AN98" s="308">
        <f t="shared" si="0"/>
        <v>225660.18</v>
      </c>
      <c r="AO98" s="308"/>
      <c r="AP98" s="308"/>
      <c r="AQ98" s="86" t="s">
        <v>87</v>
      </c>
      <c r="AR98" s="51"/>
      <c r="AS98" s="87">
        <v>0</v>
      </c>
      <c r="AT98" s="88">
        <f t="shared" si="1"/>
        <v>37610.03</v>
      </c>
      <c r="AU98" s="89">
        <f>'E1.1.b) 01.1 - architektú...'!P132</f>
        <v>0</v>
      </c>
      <c r="AV98" s="88">
        <f>'E1.1.b) 01.1 - architektú...'!J37</f>
        <v>0</v>
      </c>
      <c r="AW98" s="88">
        <f>'E1.1.b) 01.1 - architektú...'!J38</f>
        <v>37610.03</v>
      </c>
      <c r="AX98" s="88">
        <f>'E1.1.b) 01.1 - architektú...'!J39</f>
        <v>0</v>
      </c>
      <c r="AY98" s="88">
        <f>'E1.1.b) 01.1 - architektú...'!J40</f>
        <v>0</v>
      </c>
      <c r="AZ98" s="88">
        <f>'E1.1.b) 01.1 - architektú...'!F37</f>
        <v>0</v>
      </c>
      <c r="BA98" s="88">
        <f>'E1.1.b) 01.1 - architektú...'!F38</f>
        <v>188050.15</v>
      </c>
      <c r="BB98" s="88">
        <f>'E1.1.b) 01.1 - architektú...'!F39</f>
        <v>0</v>
      </c>
      <c r="BC98" s="88">
        <f>'E1.1.b) 01.1 - architektú...'!F40</f>
        <v>0</v>
      </c>
      <c r="BD98" s="90">
        <f>'E1.1.b) 01.1 - architektú...'!F41</f>
        <v>0</v>
      </c>
      <c r="BT98" s="27" t="s">
        <v>93</v>
      </c>
      <c r="BV98" s="27" t="s">
        <v>78</v>
      </c>
      <c r="BW98" s="27" t="s">
        <v>97</v>
      </c>
      <c r="BX98" s="27" t="s">
        <v>89</v>
      </c>
      <c r="CL98" s="27"/>
    </row>
    <row r="99" spans="1:91" s="3" customFormat="1" ht="23.25" customHeight="1">
      <c r="A99" s="91" t="s">
        <v>90</v>
      </c>
      <c r="B99" s="51"/>
      <c r="C99" s="9"/>
      <c r="D99" s="9"/>
      <c r="E99" s="9"/>
      <c r="F99" s="279" t="s">
        <v>98</v>
      </c>
      <c r="G99" s="279"/>
      <c r="H99" s="279"/>
      <c r="I99" s="279"/>
      <c r="J99" s="279"/>
      <c r="K99" s="9"/>
      <c r="L99" s="279" t="s">
        <v>99</v>
      </c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  <c r="AC99" s="279"/>
      <c r="AD99" s="279"/>
      <c r="AE99" s="279"/>
      <c r="AF99" s="279"/>
      <c r="AG99" s="308">
        <f>'E1.1.c) 01.1 - architektú...'!J34</f>
        <v>1035.48</v>
      </c>
      <c r="AH99" s="308"/>
      <c r="AI99" s="308"/>
      <c r="AJ99" s="308"/>
      <c r="AK99" s="308"/>
      <c r="AL99" s="308"/>
      <c r="AM99" s="308"/>
      <c r="AN99" s="308">
        <f t="shared" si="0"/>
        <v>1242.58</v>
      </c>
      <c r="AO99" s="308"/>
      <c r="AP99" s="308"/>
      <c r="AQ99" s="86" t="s">
        <v>87</v>
      </c>
      <c r="AR99" s="51"/>
      <c r="AS99" s="87">
        <v>0</v>
      </c>
      <c r="AT99" s="88">
        <f t="shared" si="1"/>
        <v>207.1</v>
      </c>
      <c r="AU99" s="89">
        <f>'E1.1.c) 01.1 - architektú...'!P130</f>
        <v>0</v>
      </c>
      <c r="AV99" s="88">
        <f>'E1.1.c) 01.1 - architektú...'!J37</f>
        <v>0</v>
      </c>
      <c r="AW99" s="88">
        <f>'E1.1.c) 01.1 - architektú...'!J38</f>
        <v>207.1</v>
      </c>
      <c r="AX99" s="88">
        <f>'E1.1.c) 01.1 - architektú...'!J39</f>
        <v>0</v>
      </c>
      <c r="AY99" s="88">
        <f>'E1.1.c) 01.1 - architektú...'!J40</f>
        <v>0</v>
      </c>
      <c r="AZ99" s="88">
        <f>'E1.1.c) 01.1 - architektú...'!F37</f>
        <v>0</v>
      </c>
      <c r="BA99" s="88">
        <f>'E1.1.c) 01.1 - architektú...'!F38</f>
        <v>1035.48</v>
      </c>
      <c r="BB99" s="88">
        <f>'E1.1.c) 01.1 - architektú...'!F39</f>
        <v>0</v>
      </c>
      <c r="BC99" s="88">
        <f>'E1.1.c) 01.1 - architektú...'!F40</f>
        <v>0</v>
      </c>
      <c r="BD99" s="90">
        <f>'E1.1.c) 01.1 - architektú...'!F41</f>
        <v>0</v>
      </c>
      <c r="BT99" s="27" t="s">
        <v>93</v>
      </c>
      <c r="BV99" s="27" t="s">
        <v>78</v>
      </c>
      <c r="BW99" s="27" t="s">
        <v>100</v>
      </c>
      <c r="BX99" s="27" t="s">
        <v>89</v>
      </c>
      <c r="CL99" s="27"/>
    </row>
    <row r="100" spans="1:91" s="3" customFormat="1" ht="23.25" customHeight="1">
      <c r="A100" s="91" t="s">
        <v>90</v>
      </c>
      <c r="B100" s="51"/>
      <c r="C100" s="9"/>
      <c r="D100" s="9"/>
      <c r="E100" s="9"/>
      <c r="F100" s="279" t="s">
        <v>101</v>
      </c>
      <c r="G100" s="279"/>
      <c r="H100" s="279"/>
      <c r="I100" s="279"/>
      <c r="J100" s="279"/>
      <c r="K100" s="9"/>
      <c r="L100" s="279" t="s">
        <v>102</v>
      </c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9"/>
      <c r="X100" s="279"/>
      <c r="Y100" s="279"/>
      <c r="Z100" s="279"/>
      <c r="AA100" s="279"/>
      <c r="AB100" s="279"/>
      <c r="AC100" s="279"/>
      <c r="AD100" s="279"/>
      <c r="AE100" s="279"/>
      <c r="AF100" s="279"/>
      <c r="AG100" s="308">
        <f>'E1.1.d) 01.1 - architektú...'!J34</f>
        <v>34139.730000000003</v>
      </c>
      <c r="AH100" s="308"/>
      <c r="AI100" s="308"/>
      <c r="AJ100" s="308"/>
      <c r="AK100" s="308"/>
      <c r="AL100" s="308"/>
      <c r="AM100" s="308"/>
      <c r="AN100" s="308">
        <f t="shared" si="0"/>
        <v>40967.68</v>
      </c>
      <c r="AO100" s="308"/>
      <c r="AP100" s="308"/>
      <c r="AQ100" s="86" t="s">
        <v>87</v>
      </c>
      <c r="AR100" s="51"/>
      <c r="AS100" s="87">
        <v>0</v>
      </c>
      <c r="AT100" s="88">
        <f t="shared" si="1"/>
        <v>6827.95</v>
      </c>
      <c r="AU100" s="89">
        <f>'E1.1.d) 01.1 - architektú...'!P128</f>
        <v>0</v>
      </c>
      <c r="AV100" s="88">
        <f>'E1.1.d) 01.1 - architektú...'!J37</f>
        <v>0</v>
      </c>
      <c r="AW100" s="88">
        <f>'E1.1.d) 01.1 - architektú...'!J38</f>
        <v>6827.95</v>
      </c>
      <c r="AX100" s="88">
        <f>'E1.1.d) 01.1 - architektú...'!J39</f>
        <v>0</v>
      </c>
      <c r="AY100" s="88">
        <f>'E1.1.d) 01.1 - architektú...'!J40</f>
        <v>0</v>
      </c>
      <c r="AZ100" s="88">
        <f>'E1.1.d) 01.1 - architektú...'!F37</f>
        <v>0</v>
      </c>
      <c r="BA100" s="88">
        <f>'E1.1.d) 01.1 - architektú...'!F38</f>
        <v>34139.730000000003</v>
      </c>
      <c r="BB100" s="88">
        <f>'E1.1.d) 01.1 - architektú...'!F39</f>
        <v>0</v>
      </c>
      <c r="BC100" s="88">
        <f>'E1.1.d) 01.1 - architektú...'!F40</f>
        <v>0</v>
      </c>
      <c r="BD100" s="90">
        <f>'E1.1.d) 01.1 - architektú...'!F41</f>
        <v>0</v>
      </c>
      <c r="BT100" s="27" t="s">
        <v>93</v>
      </c>
      <c r="BV100" s="27" t="s">
        <v>78</v>
      </c>
      <c r="BW100" s="27" t="s">
        <v>103</v>
      </c>
      <c r="BX100" s="27" t="s">
        <v>89</v>
      </c>
      <c r="CL100" s="27"/>
    </row>
    <row r="101" spans="1:91" s="3" customFormat="1" ht="35.25" customHeight="1">
      <c r="A101" s="91" t="s">
        <v>90</v>
      </c>
      <c r="B101" s="51"/>
      <c r="C101" s="9"/>
      <c r="D101" s="9"/>
      <c r="E101" s="9"/>
      <c r="F101" s="279" t="s">
        <v>104</v>
      </c>
      <c r="G101" s="279"/>
      <c r="H101" s="279"/>
      <c r="I101" s="279"/>
      <c r="J101" s="279"/>
      <c r="K101" s="9"/>
      <c r="L101" s="279" t="s">
        <v>105</v>
      </c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  <c r="AC101" s="279"/>
      <c r="AD101" s="279"/>
      <c r="AE101" s="279"/>
      <c r="AF101" s="279"/>
      <c r="AG101" s="308">
        <f>'E1.1, E1.2 01.1 - archite...'!J34</f>
        <v>162949.67000000001</v>
      </c>
      <c r="AH101" s="308"/>
      <c r="AI101" s="308"/>
      <c r="AJ101" s="308"/>
      <c r="AK101" s="308"/>
      <c r="AL101" s="308"/>
      <c r="AM101" s="308"/>
      <c r="AN101" s="308">
        <f t="shared" si="0"/>
        <v>195539.6</v>
      </c>
      <c r="AO101" s="308"/>
      <c r="AP101" s="308"/>
      <c r="AQ101" s="86" t="s">
        <v>87</v>
      </c>
      <c r="AR101" s="51"/>
      <c r="AS101" s="87">
        <v>0</v>
      </c>
      <c r="AT101" s="88">
        <f t="shared" si="1"/>
        <v>32589.93</v>
      </c>
      <c r="AU101" s="89">
        <f>'E1.1, E1.2 01.1 - archite...'!P148</f>
        <v>0</v>
      </c>
      <c r="AV101" s="88">
        <f>'E1.1, E1.2 01.1 - archite...'!J37</f>
        <v>0</v>
      </c>
      <c r="AW101" s="88">
        <f>'E1.1, E1.2 01.1 - archite...'!J38</f>
        <v>32589.93</v>
      </c>
      <c r="AX101" s="88">
        <f>'E1.1, E1.2 01.1 - archite...'!J39</f>
        <v>0</v>
      </c>
      <c r="AY101" s="88">
        <f>'E1.1, E1.2 01.1 - archite...'!J40</f>
        <v>0</v>
      </c>
      <c r="AZ101" s="88">
        <f>'E1.1, E1.2 01.1 - archite...'!F37</f>
        <v>0</v>
      </c>
      <c r="BA101" s="88">
        <f>'E1.1, E1.2 01.1 - archite...'!F38</f>
        <v>162949.67000000001</v>
      </c>
      <c r="BB101" s="88">
        <f>'E1.1, E1.2 01.1 - archite...'!F39</f>
        <v>0</v>
      </c>
      <c r="BC101" s="88">
        <f>'E1.1, E1.2 01.1 - archite...'!F40</f>
        <v>0</v>
      </c>
      <c r="BD101" s="90">
        <f>'E1.1, E1.2 01.1 - archite...'!F41</f>
        <v>0</v>
      </c>
      <c r="BT101" s="27" t="s">
        <v>93</v>
      </c>
      <c r="BV101" s="27" t="s">
        <v>78</v>
      </c>
      <c r="BW101" s="27" t="s">
        <v>106</v>
      </c>
      <c r="BX101" s="27" t="s">
        <v>89</v>
      </c>
      <c r="CL101" s="27"/>
    </row>
    <row r="102" spans="1:91" s="3" customFormat="1" ht="23.25" customHeight="1">
      <c r="A102" s="91" t="s">
        <v>90</v>
      </c>
      <c r="B102" s="51"/>
      <c r="C102" s="9"/>
      <c r="D102" s="9"/>
      <c r="E102" s="9"/>
      <c r="F102" s="279" t="s">
        <v>107</v>
      </c>
      <c r="G102" s="279"/>
      <c r="H102" s="279"/>
      <c r="I102" s="279"/>
      <c r="J102" s="279"/>
      <c r="K102" s="9"/>
      <c r="L102" s="279" t="s">
        <v>108</v>
      </c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79"/>
      <c r="AA102" s="279"/>
      <c r="AB102" s="279"/>
      <c r="AC102" s="279"/>
      <c r="AD102" s="279"/>
      <c r="AE102" s="279"/>
      <c r="AF102" s="279"/>
      <c r="AG102" s="308">
        <f>'E1.4. 01.1 - zdravotechni...'!J34</f>
        <v>6221.61</v>
      </c>
      <c r="AH102" s="308"/>
      <c r="AI102" s="308"/>
      <c r="AJ102" s="308"/>
      <c r="AK102" s="308"/>
      <c r="AL102" s="308"/>
      <c r="AM102" s="308"/>
      <c r="AN102" s="308">
        <f t="shared" si="0"/>
        <v>7465.9299999999994</v>
      </c>
      <c r="AO102" s="308"/>
      <c r="AP102" s="308"/>
      <c r="AQ102" s="86" t="s">
        <v>87</v>
      </c>
      <c r="AR102" s="51"/>
      <c r="AS102" s="87">
        <v>0</v>
      </c>
      <c r="AT102" s="88">
        <f t="shared" si="1"/>
        <v>1244.32</v>
      </c>
      <c r="AU102" s="89">
        <f>'E1.4. 01.1 - zdravotechni...'!P128</f>
        <v>0</v>
      </c>
      <c r="AV102" s="88">
        <f>'E1.4. 01.1 - zdravotechni...'!J37</f>
        <v>0</v>
      </c>
      <c r="AW102" s="88">
        <f>'E1.4. 01.1 - zdravotechni...'!J38</f>
        <v>1244.32</v>
      </c>
      <c r="AX102" s="88">
        <f>'E1.4. 01.1 - zdravotechni...'!J39</f>
        <v>0</v>
      </c>
      <c r="AY102" s="88">
        <f>'E1.4. 01.1 - zdravotechni...'!J40</f>
        <v>0</v>
      </c>
      <c r="AZ102" s="88">
        <f>'E1.4. 01.1 - zdravotechni...'!F37</f>
        <v>0</v>
      </c>
      <c r="BA102" s="88">
        <f>'E1.4. 01.1 - zdravotechni...'!F38</f>
        <v>6221.61</v>
      </c>
      <c r="BB102" s="88">
        <f>'E1.4. 01.1 - zdravotechni...'!F39</f>
        <v>0</v>
      </c>
      <c r="BC102" s="88">
        <f>'E1.4. 01.1 - zdravotechni...'!F40</f>
        <v>0</v>
      </c>
      <c r="BD102" s="90">
        <f>'E1.4. 01.1 - zdravotechni...'!F41</f>
        <v>0</v>
      </c>
      <c r="BT102" s="27" t="s">
        <v>93</v>
      </c>
      <c r="BV102" s="27" t="s">
        <v>78</v>
      </c>
      <c r="BW102" s="27" t="s">
        <v>109</v>
      </c>
      <c r="BX102" s="27" t="s">
        <v>89</v>
      </c>
      <c r="CL102" s="27"/>
    </row>
    <row r="103" spans="1:91" s="3" customFormat="1" ht="23.25" customHeight="1">
      <c r="A103" s="91" t="s">
        <v>90</v>
      </c>
      <c r="B103" s="51"/>
      <c r="C103" s="9"/>
      <c r="D103" s="9"/>
      <c r="E103" s="9"/>
      <c r="F103" s="279" t="s">
        <v>110</v>
      </c>
      <c r="G103" s="279"/>
      <c r="H103" s="279"/>
      <c r="I103" s="279"/>
      <c r="J103" s="279"/>
      <c r="K103" s="9"/>
      <c r="L103" s="279" t="s">
        <v>111</v>
      </c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279"/>
      <c r="Z103" s="279"/>
      <c r="AA103" s="279"/>
      <c r="AB103" s="279"/>
      <c r="AC103" s="279"/>
      <c r="AD103" s="279"/>
      <c r="AE103" s="279"/>
      <c r="AF103" s="279"/>
      <c r="AG103" s="308">
        <f>'E1.5. 01.1 - ústredné vyk...'!J34</f>
        <v>144762</v>
      </c>
      <c r="AH103" s="308"/>
      <c r="AI103" s="308"/>
      <c r="AJ103" s="308"/>
      <c r="AK103" s="308"/>
      <c r="AL103" s="308"/>
      <c r="AM103" s="308"/>
      <c r="AN103" s="308">
        <f t="shared" si="0"/>
        <v>173714.4</v>
      </c>
      <c r="AO103" s="308"/>
      <c r="AP103" s="308"/>
      <c r="AQ103" s="86" t="s">
        <v>87</v>
      </c>
      <c r="AR103" s="51"/>
      <c r="AS103" s="87">
        <v>0</v>
      </c>
      <c r="AT103" s="88">
        <f t="shared" si="1"/>
        <v>28952.400000000001</v>
      </c>
      <c r="AU103" s="89">
        <f>'E1.5. 01.1 - ústredné vyk...'!P137</f>
        <v>0</v>
      </c>
      <c r="AV103" s="88">
        <f>'E1.5. 01.1 - ústredné vyk...'!J37</f>
        <v>0</v>
      </c>
      <c r="AW103" s="88">
        <f>'E1.5. 01.1 - ústredné vyk...'!J38</f>
        <v>28952.400000000001</v>
      </c>
      <c r="AX103" s="88">
        <f>'E1.5. 01.1 - ústredné vyk...'!J39</f>
        <v>0</v>
      </c>
      <c r="AY103" s="88">
        <f>'E1.5. 01.1 - ústredné vyk...'!J40</f>
        <v>0</v>
      </c>
      <c r="AZ103" s="88">
        <f>'E1.5. 01.1 - ústredné vyk...'!F37</f>
        <v>0</v>
      </c>
      <c r="BA103" s="88">
        <f>'E1.5. 01.1 - ústredné vyk...'!F38</f>
        <v>144762</v>
      </c>
      <c r="BB103" s="88">
        <f>'E1.5. 01.1 - ústredné vyk...'!F39</f>
        <v>0</v>
      </c>
      <c r="BC103" s="88">
        <f>'E1.5. 01.1 - ústredné vyk...'!F40</f>
        <v>0</v>
      </c>
      <c r="BD103" s="90">
        <f>'E1.5. 01.1 - ústredné vyk...'!F41</f>
        <v>0</v>
      </c>
      <c r="BT103" s="27" t="s">
        <v>93</v>
      </c>
      <c r="BV103" s="27" t="s">
        <v>78</v>
      </c>
      <c r="BW103" s="27" t="s">
        <v>112</v>
      </c>
      <c r="BX103" s="27" t="s">
        <v>89</v>
      </c>
      <c r="CL103" s="27"/>
    </row>
    <row r="104" spans="1:91" s="3" customFormat="1" ht="23.25" customHeight="1">
      <c r="A104" s="91" t="s">
        <v>90</v>
      </c>
      <c r="B104" s="51"/>
      <c r="C104" s="9"/>
      <c r="D104" s="9"/>
      <c r="E104" s="9"/>
      <c r="F104" s="279" t="s">
        <v>113</v>
      </c>
      <c r="G104" s="279"/>
      <c r="H104" s="279"/>
      <c r="I104" s="279"/>
      <c r="J104" s="279"/>
      <c r="K104" s="9"/>
      <c r="L104" s="279" t="s">
        <v>114</v>
      </c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  <c r="AA104" s="279"/>
      <c r="AB104" s="279"/>
      <c r="AC104" s="279"/>
      <c r="AD104" s="279"/>
      <c r="AE104" s="279"/>
      <c r="AF104" s="279"/>
      <c r="AG104" s="308">
        <f>'E1.7.A 01.1 - elektroinšt...'!J34</f>
        <v>64235.81</v>
      </c>
      <c r="AH104" s="308"/>
      <c r="AI104" s="308"/>
      <c r="AJ104" s="308"/>
      <c r="AK104" s="308"/>
      <c r="AL104" s="308"/>
      <c r="AM104" s="308"/>
      <c r="AN104" s="308">
        <f t="shared" si="0"/>
        <v>77082.97</v>
      </c>
      <c r="AO104" s="308"/>
      <c r="AP104" s="308"/>
      <c r="AQ104" s="86" t="s">
        <v>87</v>
      </c>
      <c r="AR104" s="51"/>
      <c r="AS104" s="87">
        <v>0</v>
      </c>
      <c r="AT104" s="88">
        <f t="shared" si="1"/>
        <v>12847.16</v>
      </c>
      <c r="AU104" s="89">
        <f>'E1.7.A 01.1 - elektroinšt...'!P128</f>
        <v>0</v>
      </c>
      <c r="AV104" s="88">
        <f>'E1.7.A 01.1 - elektroinšt...'!J37</f>
        <v>0</v>
      </c>
      <c r="AW104" s="88">
        <f>'E1.7.A 01.1 - elektroinšt...'!J38</f>
        <v>12847.16</v>
      </c>
      <c r="AX104" s="88">
        <f>'E1.7.A 01.1 - elektroinšt...'!J39</f>
        <v>0</v>
      </c>
      <c r="AY104" s="88">
        <f>'E1.7.A 01.1 - elektroinšt...'!J40</f>
        <v>0</v>
      </c>
      <c r="AZ104" s="88">
        <f>'E1.7.A 01.1 - elektroinšt...'!F37</f>
        <v>0</v>
      </c>
      <c r="BA104" s="88">
        <f>'E1.7.A 01.1 - elektroinšt...'!F38</f>
        <v>64235.81</v>
      </c>
      <c r="BB104" s="88">
        <f>'E1.7.A 01.1 - elektroinšt...'!F39</f>
        <v>0</v>
      </c>
      <c r="BC104" s="88">
        <f>'E1.7.A 01.1 - elektroinšt...'!F40</f>
        <v>0</v>
      </c>
      <c r="BD104" s="90">
        <f>'E1.7.A 01.1 - elektroinšt...'!F41</f>
        <v>0</v>
      </c>
      <c r="BT104" s="27" t="s">
        <v>93</v>
      </c>
      <c r="BV104" s="27" t="s">
        <v>78</v>
      </c>
      <c r="BW104" s="27" t="s">
        <v>115</v>
      </c>
      <c r="BX104" s="27" t="s">
        <v>89</v>
      </c>
      <c r="CL104" s="27"/>
    </row>
    <row r="105" spans="1:91" s="3" customFormat="1" ht="23.25" customHeight="1">
      <c r="B105" s="51"/>
      <c r="C105" s="9"/>
      <c r="D105" s="9"/>
      <c r="E105" s="279" t="s">
        <v>116</v>
      </c>
      <c r="F105" s="279"/>
      <c r="G105" s="279"/>
      <c r="H105" s="279"/>
      <c r="I105" s="279"/>
      <c r="J105" s="9"/>
      <c r="K105" s="279" t="s">
        <v>117</v>
      </c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279"/>
      <c r="AD105" s="279"/>
      <c r="AE105" s="279"/>
      <c r="AF105" s="279"/>
      <c r="AG105" s="309">
        <f>ROUND(SUM(AG106:AG108),2)</f>
        <v>491722.23</v>
      </c>
      <c r="AH105" s="309"/>
      <c r="AI105" s="309"/>
      <c r="AJ105" s="309"/>
      <c r="AK105" s="309"/>
      <c r="AL105" s="309"/>
      <c r="AM105" s="309"/>
      <c r="AN105" s="308">
        <f t="shared" si="0"/>
        <v>590066.67999999993</v>
      </c>
      <c r="AO105" s="308"/>
      <c r="AP105" s="308"/>
      <c r="AQ105" s="86" t="s">
        <v>87</v>
      </c>
      <c r="AR105" s="51"/>
      <c r="AS105" s="87">
        <f>ROUND(SUM(AS106:AS108),2)</f>
        <v>0</v>
      </c>
      <c r="AT105" s="88">
        <f t="shared" si="1"/>
        <v>98344.45</v>
      </c>
      <c r="AU105" s="89">
        <f>ROUND(SUM(AU106:AU108),5)</f>
        <v>0</v>
      </c>
      <c r="AV105" s="88">
        <f>ROUND(AZ105*L29,2)</f>
        <v>0</v>
      </c>
      <c r="AW105" s="88">
        <f>ROUND(BA105*L30,2)</f>
        <v>98344.45</v>
      </c>
      <c r="AX105" s="88">
        <f>ROUND(BB105*L29,2)</f>
        <v>0</v>
      </c>
      <c r="AY105" s="88">
        <f>ROUND(BC105*L30,2)</f>
        <v>0</v>
      </c>
      <c r="AZ105" s="88">
        <f>ROUND(SUM(AZ106:AZ108),2)</f>
        <v>0</v>
      </c>
      <c r="BA105" s="88">
        <f>ROUND(SUM(BA106:BA108),2)</f>
        <v>491722.23</v>
      </c>
      <c r="BB105" s="88">
        <f>ROUND(SUM(BB106:BB108),2)</f>
        <v>0</v>
      </c>
      <c r="BC105" s="88">
        <f>ROUND(SUM(BC106:BC108),2)</f>
        <v>0</v>
      </c>
      <c r="BD105" s="90">
        <f>ROUND(SUM(BD106:BD108),2)</f>
        <v>0</v>
      </c>
      <c r="BS105" s="27" t="s">
        <v>75</v>
      </c>
      <c r="BT105" s="27" t="s">
        <v>88</v>
      </c>
      <c r="BU105" s="27" t="s">
        <v>77</v>
      </c>
      <c r="BV105" s="27" t="s">
        <v>78</v>
      </c>
      <c r="BW105" s="27" t="s">
        <v>118</v>
      </c>
      <c r="BX105" s="27" t="s">
        <v>84</v>
      </c>
      <c r="CL105" s="27"/>
    </row>
    <row r="106" spans="1:91" s="3" customFormat="1" ht="35.25" customHeight="1">
      <c r="A106" s="91" t="s">
        <v>90</v>
      </c>
      <c r="B106" s="51"/>
      <c r="C106" s="9"/>
      <c r="D106" s="9"/>
      <c r="E106" s="9"/>
      <c r="F106" s="279" t="s">
        <v>119</v>
      </c>
      <c r="G106" s="279"/>
      <c r="H106" s="279"/>
      <c r="I106" s="279"/>
      <c r="J106" s="279"/>
      <c r="K106" s="9"/>
      <c r="L106" s="279" t="s">
        <v>120</v>
      </c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79"/>
      <c r="AC106" s="279"/>
      <c r="AD106" s="279"/>
      <c r="AE106" s="279"/>
      <c r="AF106" s="279"/>
      <c r="AG106" s="308">
        <f>'E1.1., E1.2. 01.2 - archi...'!J34</f>
        <v>348589.96</v>
      </c>
      <c r="AH106" s="308"/>
      <c r="AI106" s="308"/>
      <c r="AJ106" s="308"/>
      <c r="AK106" s="308"/>
      <c r="AL106" s="308"/>
      <c r="AM106" s="308"/>
      <c r="AN106" s="308">
        <f t="shared" si="0"/>
        <v>418307.95</v>
      </c>
      <c r="AO106" s="308"/>
      <c r="AP106" s="308"/>
      <c r="AQ106" s="86" t="s">
        <v>87</v>
      </c>
      <c r="AR106" s="51"/>
      <c r="AS106" s="87">
        <v>0</v>
      </c>
      <c r="AT106" s="88">
        <f t="shared" si="1"/>
        <v>69717.990000000005</v>
      </c>
      <c r="AU106" s="89">
        <f>'E1.1., E1.2. 01.2 - archi...'!P152</f>
        <v>0</v>
      </c>
      <c r="AV106" s="88">
        <f>'E1.1., E1.2. 01.2 - archi...'!J37</f>
        <v>0</v>
      </c>
      <c r="AW106" s="88">
        <f>'E1.1., E1.2. 01.2 - archi...'!J38</f>
        <v>69717.990000000005</v>
      </c>
      <c r="AX106" s="88">
        <f>'E1.1., E1.2. 01.2 - archi...'!J39</f>
        <v>0</v>
      </c>
      <c r="AY106" s="88">
        <f>'E1.1., E1.2. 01.2 - archi...'!J40</f>
        <v>0</v>
      </c>
      <c r="AZ106" s="88">
        <f>'E1.1., E1.2. 01.2 - archi...'!F37</f>
        <v>0</v>
      </c>
      <c r="BA106" s="88">
        <f>'E1.1., E1.2. 01.2 - archi...'!F38</f>
        <v>348589.96</v>
      </c>
      <c r="BB106" s="88">
        <f>'E1.1., E1.2. 01.2 - archi...'!F39</f>
        <v>0</v>
      </c>
      <c r="BC106" s="88">
        <f>'E1.1., E1.2. 01.2 - archi...'!F40</f>
        <v>0</v>
      </c>
      <c r="BD106" s="90">
        <f>'E1.1., E1.2. 01.2 - archi...'!F41</f>
        <v>0</v>
      </c>
      <c r="BT106" s="27" t="s">
        <v>93</v>
      </c>
      <c r="BV106" s="27" t="s">
        <v>78</v>
      </c>
      <c r="BW106" s="27" t="s">
        <v>121</v>
      </c>
      <c r="BX106" s="27" t="s">
        <v>118</v>
      </c>
      <c r="CL106" s="27"/>
    </row>
    <row r="107" spans="1:91" s="3" customFormat="1" ht="23.25" customHeight="1">
      <c r="A107" s="91" t="s">
        <v>90</v>
      </c>
      <c r="B107" s="51"/>
      <c r="C107" s="9"/>
      <c r="D107" s="9"/>
      <c r="E107" s="9"/>
      <c r="F107" s="279" t="s">
        <v>122</v>
      </c>
      <c r="G107" s="279"/>
      <c r="H107" s="279"/>
      <c r="I107" s="279"/>
      <c r="J107" s="279"/>
      <c r="K107" s="9"/>
      <c r="L107" s="279" t="s">
        <v>123</v>
      </c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79"/>
      <c r="AC107" s="279"/>
      <c r="AD107" s="279"/>
      <c r="AE107" s="279"/>
      <c r="AF107" s="279"/>
      <c r="AG107" s="308">
        <f>'E1.4. 01.2 - zdravotechni...'!J34</f>
        <v>35409.050000000003</v>
      </c>
      <c r="AH107" s="308"/>
      <c r="AI107" s="308"/>
      <c r="AJ107" s="308"/>
      <c r="AK107" s="308"/>
      <c r="AL107" s="308"/>
      <c r="AM107" s="308"/>
      <c r="AN107" s="308">
        <f t="shared" si="0"/>
        <v>35409.050000000003</v>
      </c>
      <c r="AO107" s="308"/>
      <c r="AP107" s="308"/>
      <c r="AQ107" s="86" t="s">
        <v>87</v>
      </c>
      <c r="AR107" s="51"/>
      <c r="AS107" s="87">
        <v>0</v>
      </c>
      <c r="AT107" s="88">
        <f t="shared" si="1"/>
        <v>0</v>
      </c>
      <c r="AU107" s="89">
        <f>'E1.4. 01.2 - zdravotechni...'!P129</f>
        <v>0</v>
      </c>
      <c r="AV107" s="88">
        <f>'E1.4. 01.2 - zdravotechni...'!J37</f>
        <v>0</v>
      </c>
      <c r="AW107" s="88">
        <f>'E1.4. 01.2 - zdravotechni...'!J38</f>
        <v>0</v>
      </c>
      <c r="AX107" s="88">
        <f>'E1.4. 01.2 - zdravotechni...'!J39</f>
        <v>0</v>
      </c>
      <c r="AY107" s="88">
        <f>'E1.4. 01.2 - zdravotechni...'!J40</f>
        <v>0</v>
      </c>
      <c r="AZ107" s="88">
        <f>'E1.4. 01.2 - zdravotechni...'!F37</f>
        <v>0</v>
      </c>
      <c r="BA107" s="88">
        <f>'E1.4. 01.2 - zdravotechni...'!F38</f>
        <v>35409.050000000003</v>
      </c>
      <c r="BB107" s="88">
        <f>'E1.4. 01.2 - zdravotechni...'!F39</f>
        <v>0</v>
      </c>
      <c r="BC107" s="88">
        <f>'E1.4. 01.2 - zdravotechni...'!F40</f>
        <v>0</v>
      </c>
      <c r="BD107" s="90">
        <f>'E1.4. 01.2 - zdravotechni...'!F41</f>
        <v>0</v>
      </c>
      <c r="BT107" s="27" t="s">
        <v>93</v>
      </c>
      <c r="BV107" s="27" t="s">
        <v>78</v>
      </c>
      <c r="BW107" s="27" t="s">
        <v>124</v>
      </c>
      <c r="BX107" s="27" t="s">
        <v>118</v>
      </c>
      <c r="CL107" s="27"/>
    </row>
    <row r="108" spans="1:91" s="3" customFormat="1" ht="23.25" customHeight="1">
      <c r="A108" s="91" t="s">
        <v>90</v>
      </c>
      <c r="B108" s="51"/>
      <c r="C108" s="9"/>
      <c r="D108" s="9"/>
      <c r="E108" s="9"/>
      <c r="F108" s="279" t="s">
        <v>125</v>
      </c>
      <c r="G108" s="279"/>
      <c r="H108" s="279"/>
      <c r="I108" s="279"/>
      <c r="J108" s="279"/>
      <c r="K108" s="9"/>
      <c r="L108" s="279" t="s">
        <v>126</v>
      </c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308">
        <f>'E1.7.B 01.2 - elektroinšt...'!J34</f>
        <v>107723.22</v>
      </c>
      <c r="AH108" s="308"/>
      <c r="AI108" s="308"/>
      <c r="AJ108" s="308"/>
      <c r="AK108" s="308"/>
      <c r="AL108" s="308"/>
      <c r="AM108" s="308"/>
      <c r="AN108" s="308">
        <f t="shared" si="0"/>
        <v>129267.86</v>
      </c>
      <c r="AO108" s="308"/>
      <c r="AP108" s="308"/>
      <c r="AQ108" s="86" t="s">
        <v>87</v>
      </c>
      <c r="AR108" s="51"/>
      <c r="AS108" s="87">
        <v>0</v>
      </c>
      <c r="AT108" s="88">
        <f t="shared" si="1"/>
        <v>21544.639999999999</v>
      </c>
      <c r="AU108" s="89">
        <f>'E1.7.B 01.2 - elektroinšt...'!P132</f>
        <v>0</v>
      </c>
      <c r="AV108" s="88">
        <f>'E1.7.B 01.2 - elektroinšt...'!J37</f>
        <v>0</v>
      </c>
      <c r="AW108" s="88">
        <f>'E1.7.B 01.2 - elektroinšt...'!J38</f>
        <v>21544.639999999999</v>
      </c>
      <c r="AX108" s="88">
        <f>'E1.7.B 01.2 - elektroinšt...'!J39</f>
        <v>0</v>
      </c>
      <c r="AY108" s="88">
        <f>'E1.7.B 01.2 - elektroinšt...'!J40</f>
        <v>0</v>
      </c>
      <c r="AZ108" s="88">
        <f>'E1.7.B 01.2 - elektroinšt...'!F37</f>
        <v>0</v>
      </c>
      <c r="BA108" s="88">
        <f>'E1.7.B 01.2 - elektroinšt...'!F38</f>
        <v>107723.22</v>
      </c>
      <c r="BB108" s="88">
        <f>'E1.7.B 01.2 - elektroinšt...'!F39</f>
        <v>0</v>
      </c>
      <c r="BC108" s="88">
        <f>'E1.7.B 01.2 - elektroinšt...'!F40</f>
        <v>0</v>
      </c>
      <c r="BD108" s="90">
        <f>'E1.7.B 01.2 - elektroinšt...'!F41</f>
        <v>0</v>
      </c>
      <c r="BT108" s="27" t="s">
        <v>93</v>
      </c>
      <c r="BV108" s="27" t="s">
        <v>78</v>
      </c>
      <c r="BW108" s="27" t="s">
        <v>127</v>
      </c>
      <c r="BX108" s="27" t="s">
        <v>118</v>
      </c>
      <c r="CL108" s="27"/>
    </row>
    <row r="109" spans="1:91" s="6" customFormat="1" ht="16.5" customHeight="1">
      <c r="A109" s="91" t="s">
        <v>90</v>
      </c>
      <c r="B109" s="77"/>
      <c r="C109" s="78"/>
      <c r="D109" s="278" t="s">
        <v>128</v>
      </c>
      <c r="E109" s="278"/>
      <c r="F109" s="278"/>
      <c r="G109" s="278"/>
      <c r="H109" s="278"/>
      <c r="I109" s="79"/>
      <c r="J109" s="278" t="s">
        <v>129</v>
      </c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78"/>
      <c r="AF109" s="278"/>
      <c r="AG109" s="307">
        <f>'SO 02 - Prípojka vody a v...'!J30</f>
        <v>10023.14</v>
      </c>
      <c r="AH109" s="307"/>
      <c r="AI109" s="307"/>
      <c r="AJ109" s="307"/>
      <c r="AK109" s="307"/>
      <c r="AL109" s="307"/>
      <c r="AM109" s="307"/>
      <c r="AN109" s="307">
        <f t="shared" si="0"/>
        <v>12027.77</v>
      </c>
      <c r="AO109" s="307"/>
      <c r="AP109" s="307"/>
      <c r="AQ109" s="80" t="s">
        <v>82</v>
      </c>
      <c r="AR109" s="77"/>
      <c r="AS109" s="81">
        <v>0</v>
      </c>
      <c r="AT109" s="82">
        <f t="shared" si="1"/>
        <v>2004.63</v>
      </c>
      <c r="AU109" s="83">
        <f>'SO 02 - Prípojka vody a v...'!P127</f>
        <v>0</v>
      </c>
      <c r="AV109" s="82">
        <f>'SO 02 - Prípojka vody a v...'!J33</f>
        <v>0</v>
      </c>
      <c r="AW109" s="82">
        <f>'SO 02 - Prípojka vody a v...'!J34</f>
        <v>2004.63</v>
      </c>
      <c r="AX109" s="82">
        <f>'SO 02 - Prípojka vody a v...'!J35</f>
        <v>0</v>
      </c>
      <c r="AY109" s="82">
        <f>'SO 02 - Prípojka vody a v...'!J36</f>
        <v>0</v>
      </c>
      <c r="AZ109" s="82">
        <f>'SO 02 - Prípojka vody a v...'!F33</f>
        <v>0</v>
      </c>
      <c r="BA109" s="82">
        <f>'SO 02 - Prípojka vody a v...'!F34</f>
        <v>10023.14</v>
      </c>
      <c r="BB109" s="82">
        <f>'SO 02 - Prípojka vody a v...'!F35</f>
        <v>0</v>
      </c>
      <c r="BC109" s="82">
        <f>'SO 02 - Prípojka vody a v...'!F36</f>
        <v>0</v>
      </c>
      <c r="BD109" s="84">
        <f>'SO 02 - Prípojka vody a v...'!F37</f>
        <v>0</v>
      </c>
      <c r="BT109" s="85" t="s">
        <v>83</v>
      </c>
      <c r="BV109" s="85" t="s">
        <v>78</v>
      </c>
      <c r="BW109" s="85" t="s">
        <v>130</v>
      </c>
      <c r="BX109" s="85" t="s">
        <v>3</v>
      </c>
      <c r="CL109" s="85"/>
      <c r="CM109" s="85" t="s">
        <v>76</v>
      </c>
    </row>
    <row r="110" spans="1:91" s="6" customFormat="1" ht="16.5" customHeight="1">
      <c r="A110" s="91" t="s">
        <v>90</v>
      </c>
      <c r="B110" s="77"/>
      <c r="C110" s="78"/>
      <c r="D110" s="278" t="s">
        <v>131</v>
      </c>
      <c r="E110" s="278"/>
      <c r="F110" s="278"/>
      <c r="G110" s="278"/>
      <c r="H110" s="278"/>
      <c r="I110" s="79"/>
      <c r="J110" s="278" t="s">
        <v>132</v>
      </c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  <c r="AA110" s="278"/>
      <c r="AB110" s="278"/>
      <c r="AC110" s="278"/>
      <c r="AD110" s="278"/>
      <c r="AE110" s="278"/>
      <c r="AF110" s="278"/>
      <c r="AG110" s="307">
        <f>'SO 03 - Areálový vodovod '!J30</f>
        <v>18494.32</v>
      </c>
      <c r="AH110" s="307"/>
      <c r="AI110" s="307"/>
      <c r="AJ110" s="307"/>
      <c r="AK110" s="307"/>
      <c r="AL110" s="307"/>
      <c r="AM110" s="307"/>
      <c r="AN110" s="307">
        <f t="shared" si="0"/>
        <v>22193.18</v>
      </c>
      <c r="AO110" s="307"/>
      <c r="AP110" s="307"/>
      <c r="AQ110" s="80" t="s">
        <v>82</v>
      </c>
      <c r="AR110" s="77"/>
      <c r="AS110" s="81">
        <v>0</v>
      </c>
      <c r="AT110" s="82">
        <f t="shared" si="1"/>
        <v>3698.86</v>
      </c>
      <c r="AU110" s="83">
        <f>'SO 03 - Areálový vodovod '!P124</f>
        <v>0</v>
      </c>
      <c r="AV110" s="82">
        <f>'SO 03 - Areálový vodovod '!J33</f>
        <v>0</v>
      </c>
      <c r="AW110" s="82">
        <f>'SO 03 - Areálový vodovod '!J34</f>
        <v>3698.86</v>
      </c>
      <c r="AX110" s="82">
        <f>'SO 03 - Areálový vodovod '!J35</f>
        <v>0</v>
      </c>
      <c r="AY110" s="82">
        <f>'SO 03 - Areálový vodovod '!J36</f>
        <v>0</v>
      </c>
      <c r="AZ110" s="82">
        <f>'SO 03 - Areálový vodovod '!F33</f>
        <v>0</v>
      </c>
      <c r="BA110" s="82">
        <f>'SO 03 - Areálový vodovod '!F34</f>
        <v>18494.32</v>
      </c>
      <c r="BB110" s="82">
        <f>'SO 03 - Areálový vodovod '!F35</f>
        <v>0</v>
      </c>
      <c r="BC110" s="82">
        <f>'SO 03 - Areálový vodovod '!F36</f>
        <v>0</v>
      </c>
      <c r="BD110" s="84">
        <f>'SO 03 - Areálový vodovod '!F37</f>
        <v>0</v>
      </c>
      <c r="BT110" s="85" t="s">
        <v>83</v>
      </c>
      <c r="BV110" s="85" t="s">
        <v>78</v>
      </c>
      <c r="BW110" s="85" t="s">
        <v>133</v>
      </c>
      <c r="BX110" s="85" t="s">
        <v>3</v>
      </c>
      <c r="CL110" s="85"/>
      <c r="CM110" s="85" t="s">
        <v>76</v>
      </c>
    </row>
    <row r="111" spans="1:91" s="6" customFormat="1" ht="16.5" customHeight="1">
      <c r="B111" s="77"/>
      <c r="C111" s="78"/>
      <c r="D111" s="278" t="s">
        <v>134</v>
      </c>
      <c r="E111" s="278"/>
      <c r="F111" s="278"/>
      <c r="G111" s="278"/>
      <c r="H111" s="278"/>
      <c r="I111" s="79"/>
      <c r="J111" s="278" t="s">
        <v>135</v>
      </c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306">
        <f>ROUND(SUM(AG112:AG113),2)</f>
        <v>32971.4</v>
      </c>
      <c r="AH111" s="306"/>
      <c r="AI111" s="306"/>
      <c r="AJ111" s="306"/>
      <c r="AK111" s="306"/>
      <c r="AL111" s="306"/>
      <c r="AM111" s="306"/>
      <c r="AN111" s="307">
        <f t="shared" si="0"/>
        <v>39565.68</v>
      </c>
      <c r="AO111" s="307"/>
      <c r="AP111" s="307"/>
      <c r="AQ111" s="80" t="s">
        <v>82</v>
      </c>
      <c r="AR111" s="77"/>
      <c r="AS111" s="81">
        <f>ROUND(SUM(AS112:AS113),2)</f>
        <v>0</v>
      </c>
      <c r="AT111" s="82">
        <f t="shared" si="1"/>
        <v>6594.28</v>
      </c>
      <c r="AU111" s="83">
        <f>ROUND(SUM(AU112:AU113),5)</f>
        <v>0</v>
      </c>
      <c r="AV111" s="82">
        <f>ROUND(AZ111*L29,2)</f>
        <v>0</v>
      </c>
      <c r="AW111" s="82">
        <f>ROUND(BA111*L30,2)</f>
        <v>6594.28</v>
      </c>
      <c r="AX111" s="82">
        <f>ROUND(BB111*L29,2)</f>
        <v>0</v>
      </c>
      <c r="AY111" s="82">
        <f>ROUND(BC111*L30,2)</f>
        <v>0</v>
      </c>
      <c r="AZ111" s="82">
        <f>ROUND(SUM(AZ112:AZ113),2)</f>
        <v>0</v>
      </c>
      <c r="BA111" s="82">
        <f>ROUND(SUM(BA112:BA113),2)</f>
        <v>32971.4</v>
      </c>
      <c r="BB111" s="82">
        <f>ROUND(SUM(BB112:BB113),2)</f>
        <v>0</v>
      </c>
      <c r="BC111" s="82">
        <f>ROUND(SUM(BC112:BC113),2)</f>
        <v>0</v>
      </c>
      <c r="BD111" s="84">
        <f>ROUND(SUM(BD112:BD113),2)</f>
        <v>0</v>
      </c>
      <c r="BS111" s="85" t="s">
        <v>75</v>
      </c>
      <c r="BT111" s="85" t="s">
        <v>83</v>
      </c>
      <c r="BU111" s="85" t="s">
        <v>77</v>
      </c>
      <c r="BV111" s="85" t="s">
        <v>78</v>
      </c>
      <c r="BW111" s="85" t="s">
        <v>136</v>
      </c>
      <c r="BX111" s="85" t="s">
        <v>3</v>
      </c>
      <c r="CL111" s="85"/>
      <c r="CM111" s="85" t="s">
        <v>76</v>
      </c>
    </row>
    <row r="112" spans="1:91" s="3" customFormat="1" ht="16.5" customHeight="1">
      <c r="A112" s="91" t="s">
        <v>90</v>
      </c>
      <c r="B112" s="51"/>
      <c r="C112" s="9"/>
      <c r="D112" s="9"/>
      <c r="E112" s="279" t="s">
        <v>137</v>
      </c>
      <c r="F112" s="279"/>
      <c r="G112" s="279"/>
      <c r="H112" s="279"/>
      <c r="I112" s="279"/>
      <c r="J112" s="9"/>
      <c r="K112" s="279" t="s">
        <v>138</v>
      </c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308">
        <f>'SO 04.1 - Areálová kanali...'!J32</f>
        <v>21492.9</v>
      </c>
      <c r="AH112" s="308"/>
      <c r="AI112" s="308"/>
      <c r="AJ112" s="308"/>
      <c r="AK112" s="308"/>
      <c r="AL112" s="308"/>
      <c r="AM112" s="308"/>
      <c r="AN112" s="308">
        <f t="shared" si="0"/>
        <v>25791.480000000003</v>
      </c>
      <c r="AO112" s="308"/>
      <c r="AP112" s="308"/>
      <c r="AQ112" s="86" t="s">
        <v>87</v>
      </c>
      <c r="AR112" s="51"/>
      <c r="AS112" s="87">
        <v>0</v>
      </c>
      <c r="AT112" s="88">
        <f t="shared" si="1"/>
        <v>4298.58</v>
      </c>
      <c r="AU112" s="89">
        <f>'SO 04.1 - Areálová kanali...'!P130</f>
        <v>0</v>
      </c>
      <c r="AV112" s="88">
        <f>'SO 04.1 - Areálová kanali...'!J35</f>
        <v>0</v>
      </c>
      <c r="AW112" s="88">
        <f>'SO 04.1 - Areálová kanali...'!J36</f>
        <v>4298.58</v>
      </c>
      <c r="AX112" s="88">
        <f>'SO 04.1 - Areálová kanali...'!J37</f>
        <v>0</v>
      </c>
      <c r="AY112" s="88">
        <f>'SO 04.1 - Areálová kanali...'!J38</f>
        <v>0</v>
      </c>
      <c r="AZ112" s="88">
        <f>'SO 04.1 - Areálová kanali...'!F35</f>
        <v>0</v>
      </c>
      <c r="BA112" s="88">
        <f>'SO 04.1 - Areálová kanali...'!F36</f>
        <v>21492.9</v>
      </c>
      <c r="BB112" s="88">
        <f>'SO 04.1 - Areálová kanali...'!F37</f>
        <v>0</v>
      </c>
      <c r="BC112" s="88">
        <f>'SO 04.1 - Areálová kanali...'!F38</f>
        <v>0</v>
      </c>
      <c r="BD112" s="90">
        <f>'SO 04.1 - Areálová kanali...'!F39</f>
        <v>0</v>
      </c>
      <c r="BT112" s="27" t="s">
        <v>88</v>
      </c>
      <c r="BV112" s="27" t="s">
        <v>78</v>
      </c>
      <c r="BW112" s="27" t="s">
        <v>139</v>
      </c>
      <c r="BX112" s="27" t="s">
        <v>136</v>
      </c>
      <c r="CL112" s="27"/>
    </row>
    <row r="113" spans="1:91" s="3" customFormat="1" ht="16.5" customHeight="1">
      <c r="A113" s="91" t="s">
        <v>90</v>
      </c>
      <c r="B113" s="51"/>
      <c r="C113" s="9"/>
      <c r="D113" s="9"/>
      <c r="E113" s="279" t="s">
        <v>140</v>
      </c>
      <c r="F113" s="279"/>
      <c r="G113" s="279"/>
      <c r="H113" s="279"/>
      <c r="I113" s="279"/>
      <c r="J113" s="9"/>
      <c r="K113" s="279" t="s">
        <v>141</v>
      </c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308">
        <f>'SO 04.2 - Areálová kanali...'!J32</f>
        <v>11478.5</v>
      </c>
      <c r="AH113" s="308"/>
      <c r="AI113" s="308"/>
      <c r="AJ113" s="308"/>
      <c r="AK113" s="308"/>
      <c r="AL113" s="308"/>
      <c r="AM113" s="308"/>
      <c r="AN113" s="308">
        <f t="shared" si="0"/>
        <v>13774.2</v>
      </c>
      <c r="AO113" s="308"/>
      <c r="AP113" s="308"/>
      <c r="AQ113" s="86" t="s">
        <v>87</v>
      </c>
      <c r="AR113" s="51"/>
      <c r="AS113" s="87">
        <v>0</v>
      </c>
      <c r="AT113" s="88">
        <f t="shared" si="1"/>
        <v>2295.6999999999998</v>
      </c>
      <c r="AU113" s="89">
        <f>'SO 04.2 - Areálová kanali...'!P129</f>
        <v>0</v>
      </c>
      <c r="AV113" s="88">
        <f>'SO 04.2 - Areálová kanali...'!J35</f>
        <v>0</v>
      </c>
      <c r="AW113" s="88">
        <f>'SO 04.2 - Areálová kanali...'!J36</f>
        <v>2295.6999999999998</v>
      </c>
      <c r="AX113" s="88">
        <f>'SO 04.2 - Areálová kanali...'!J37</f>
        <v>0</v>
      </c>
      <c r="AY113" s="88">
        <f>'SO 04.2 - Areálová kanali...'!J38</f>
        <v>0</v>
      </c>
      <c r="AZ113" s="88">
        <f>'SO 04.2 - Areálová kanali...'!F35</f>
        <v>0</v>
      </c>
      <c r="BA113" s="88">
        <f>'SO 04.2 - Areálová kanali...'!F36</f>
        <v>11478.5</v>
      </c>
      <c r="BB113" s="88">
        <f>'SO 04.2 - Areálová kanali...'!F37</f>
        <v>0</v>
      </c>
      <c r="BC113" s="88">
        <f>'SO 04.2 - Areálová kanali...'!F38</f>
        <v>0</v>
      </c>
      <c r="BD113" s="90">
        <f>'SO 04.2 - Areálová kanali...'!F39</f>
        <v>0</v>
      </c>
      <c r="BT113" s="27" t="s">
        <v>88</v>
      </c>
      <c r="BV113" s="27" t="s">
        <v>78</v>
      </c>
      <c r="BW113" s="27" t="s">
        <v>142</v>
      </c>
      <c r="BX113" s="27" t="s">
        <v>136</v>
      </c>
      <c r="CL113" s="27"/>
    </row>
    <row r="114" spans="1:91" s="6" customFormat="1" ht="16.5" customHeight="1">
      <c r="A114" s="91" t="s">
        <v>90</v>
      </c>
      <c r="B114" s="77"/>
      <c r="C114" s="78"/>
      <c r="D114" s="278" t="s">
        <v>143</v>
      </c>
      <c r="E114" s="278"/>
      <c r="F114" s="278"/>
      <c r="G114" s="278"/>
      <c r="H114" s="278"/>
      <c r="I114" s="79"/>
      <c r="J114" s="278" t="s">
        <v>144</v>
      </c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8"/>
      <c r="AG114" s="307">
        <f>'SO 05 - NN prípojka, areá...'!J30</f>
        <v>39275.279999999999</v>
      </c>
      <c r="AH114" s="307"/>
      <c r="AI114" s="307"/>
      <c r="AJ114" s="307"/>
      <c r="AK114" s="307"/>
      <c r="AL114" s="307"/>
      <c r="AM114" s="307"/>
      <c r="AN114" s="307">
        <f t="shared" si="0"/>
        <v>47130.34</v>
      </c>
      <c r="AO114" s="307"/>
      <c r="AP114" s="307"/>
      <c r="AQ114" s="80" t="s">
        <v>82</v>
      </c>
      <c r="AR114" s="77"/>
      <c r="AS114" s="92">
        <v>0</v>
      </c>
      <c r="AT114" s="93">
        <f t="shared" si="1"/>
        <v>7855.06</v>
      </c>
      <c r="AU114" s="94">
        <f>'SO 05 - NN prípojka, areá...'!P120</f>
        <v>0</v>
      </c>
      <c r="AV114" s="93">
        <f>'SO 05 - NN prípojka, areá...'!J33</f>
        <v>0</v>
      </c>
      <c r="AW114" s="93">
        <f>'SO 05 - NN prípojka, areá...'!J34</f>
        <v>7855.06</v>
      </c>
      <c r="AX114" s="93">
        <f>'SO 05 - NN prípojka, areá...'!J35</f>
        <v>0</v>
      </c>
      <c r="AY114" s="93">
        <f>'SO 05 - NN prípojka, areá...'!J36</f>
        <v>0</v>
      </c>
      <c r="AZ114" s="93">
        <f>'SO 05 - NN prípojka, areá...'!F33</f>
        <v>0</v>
      </c>
      <c r="BA114" s="93">
        <f>'SO 05 - NN prípojka, areá...'!F34</f>
        <v>39275.279999999999</v>
      </c>
      <c r="BB114" s="93">
        <f>'SO 05 - NN prípojka, areá...'!F35</f>
        <v>0</v>
      </c>
      <c r="BC114" s="93">
        <f>'SO 05 - NN prípojka, areá...'!F36</f>
        <v>0</v>
      </c>
      <c r="BD114" s="95">
        <f>'SO 05 - NN prípojka, areá...'!F37</f>
        <v>0</v>
      </c>
      <c r="BT114" s="85" t="s">
        <v>83</v>
      </c>
      <c r="BV114" s="85" t="s">
        <v>78</v>
      </c>
      <c r="BW114" s="85" t="s">
        <v>145</v>
      </c>
      <c r="BX114" s="85" t="s">
        <v>3</v>
      </c>
      <c r="CL114" s="85"/>
      <c r="CM114" s="85" t="s">
        <v>76</v>
      </c>
    </row>
    <row r="115" spans="1:91" s="1" customFormat="1" ht="30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1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</row>
    <row r="116" spans="1:91" s="1" customFormat="1" ht="6.95" customHeight="1">
      <c r="A116" s="30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31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</row>
  </sheetData>
  <mergeCells count="118">
    <mergeCell ref="K112:AF112"/>
    <mergeCell ref="K113:AF113"/>
    <mergeCell ref="J114:AF114"/>
    <mergeCell ref="AN100:AP100"/>
    <mergeCell ref="AN101:AP101"/>
    <mergeCell ref="AN105:AP105"/>
    <mergeCell ref="AN109:AP109"/>
    <mergeCell ref="AN108:AP108"/>
    <mergeCell ref="AN103:AP103"/>
    <mergeCell ref="AN104:AP104"/>
    <mergeCell ref="AN107:AP107"/>
    <mergeCell ref="AN102:AP102"/>
    <mergeCell ref="AN106:AP106"/>
    <mergeCell ref="AN110:AP110"/>
    <mergeCell ref="AG111:AM111"/>
    <mergeCell ref="AN111:AP111"/>
    <mergeCell ref="AG112:AM112"/>
    <mergeCell ref="AN112:AP112"/>
    <mergeCell ref="AG113:AM113"/>
    <mergeCell ref="AN113:AP113"/>
    <mergeCell ref="AG114:AM114"/>
    <mergeCell ref="AN114:AP114"/>
    <mergeCell ref="L107:AF107"/>
    <mergeCell ref="AG107:AM107"/>
    <mergeCell ref="AG108:AM108"/>
    <mergeCell ref="L108:AF108"/>
    <mergeCell ref="J109:AF109"/>
    <mergeCell ref="AG109:AM109"/>
    <mergeCell ref="J110:AF110"/>
    <mergeCell ref="AG110:AM110"/>
    <mergeCell ref="J111:AF111"/>
    <mergeCell ref="AG102:AM102"/>
    <mergeCell ref="L102:AF102"/>
    <mergeCell ref="L103:AF103"/>
    <mergeCell ref="AG103:AM103"/>
    <mergeCell ref="AG104:AM104"/>
    <mergeCell ref="L104:AF104"/>
    <mergeCell ref="K105:AF105"/>
    <mergeCell ref="AG105:AM105"/>
    <mergeCell ref="AG106:AM106"/>
    <mergeCell ref="L106:AF106"/>
    <mergeCell ref="AN98:AP98"/>
    <mergeCell ref="AG98:AM98"/>
    <mergeCell ref="L98:AF98"/>
    <mergeCell ref="AG99:AM99"/>
    <mergeCell ref="AN99:AP99"/>
    <mergeCell ref="L99:AF99"/>
    <mergeCell ref="AG100:AM100"/>
    <mergeCell ref="L100:AF100"/>
    <mergeCell ref="AG101:AM101"/>
    <mergeCell ref="L101:AF101"/>
    <mergeCell ref="AN94:AP94"/>
    <mergeCell ref="AG94:AM94"/>
    <mergeCell ref="AG95:AM95"/>
    <mergeCell ref="J95:AF95"/>
    <mergeCell ref="AN95:AP95"/>
    <mergeCell ref="K96:AF96"/>
    <mergeCell ref="AN96:AP96"/>
    <mergeCell ref="AG96:AM96"/>
    <mergeCell ref="AN97:AP97"/>
    <mergeCell ref="AG97:AM97"/>
    <mergeCell ref="L97:AF97"/>
    <mergeCell ref="L33:P33"/>
    <mergeCell ref="AK35:AO35"/>
    <mergeCell ref="X35:AB35"/>
    <mergeCell ref="L85:AJ85"/>
    <mergeCell ref="AM87:AN87"/>
    <mergeCell ref="AS89:AT91"/>
    <mergeCell ref="AM89:AP89"/>
    <mergeCell ref="AM90:AP90"/>
    <mergeCell ref="AN92:AP92"/>
    <mergeCell ref="AG92:AM92"/>
    <mergeCell ref="I92:AF92"/>
    <mergeCell ref="AR2:BE2"/>
    <mergeCell ref="BE5:BE34"/>
    <mergeCell ref="K5:AJ5"/>
    <mergeCell ref="K6:AJ6"/>
    <mergeCell ref="E14:AJ14"/>
    <mergeCell ref="E23:AN23"/>
    <mergeCell ref="AK26:AO26"/>
    <mergeCell ref="AK28:AO28"/>
    <mergeCell ref="W28:AE28"/>
    <mergeCell ref="L28:P28"/>
    <mergeCell ref="AK29:AO29"/>
    <mergeCell ref="W29:AE29"/>
    <mergeCell ref="L29:P29"/>
    <mergeCell ref="AK30:AO30"/>
    <mergeCell ref="W30:AE30"/>
    <mergeCell ref="L30:P30"/>
    <mergeCell ref="AK31:AO31"/>
    <mergeCell ref="W31:AE31"/>
    <mergeCell ref="L31:P31"/>
    <mergeCell ref="AK32:AO32"/>
    <mergeCell ref="W32:AE32"/>
    <mergeCell ref="L32:P32"/>
    <mergeCell ref="W33:AE33"/>
    <mergeCell ref="AK33:AO33"/>
    <mergeCell ref="C92:G92"/>
    <mergeCell ref="D114:H114"/>
    <mergeCell ref="D111:H111"/>
    <mergeCell ref="D110:H110"/>
    <mergeCell ref="D109:H109"/>
    <mergeCell ref="D95:H95"/>
    <mergeCell ref="E112:I112"/>
    <mergeCell ref="E105:I105"/>
    <mergeCell ref="E96:I96"/>
    <mergeCell ref="E113:I113"/>
    <mergeCell ref="F98:J98"/>
    <mergeCell ref="F99:J99"/>
    <mergeCell ref="F97:J97"/>
    <mergeCell ref="F100:J100"/>
    <mergeCell ref="F101:J101"/>
    <mergeCell ref="F103:J103"/>
    <mergeCell ref="F104:J104"/>
    <mergeCell ref="F106:J106"/>
    <mergeCell ref="F107:J107"/>
    <mergeCell ref="F108:J108"/>
    <mergeCell ref="F102:J102"/>
  </mergeCells>
  <hyperlinks>
    <hyperlink ref="A97" location="'E1.1.a) 01.1 - architektú...'!C2" display="/"/>
    <hyperlink ref="A98" location="'E1.1.b) 01.1 - architektú...'!C2" display="/"/>
    <hyperlink ref="A99" location="'E1.1.c) 01.1 - architektú...'!C2" display="/"/>
    <hyperlink ref="A100" location="'E1.1.d) 01.1 - architektú...'!C2" display="/"/>
    <hyperlink ref="A101" location="'E1.1, E1.2 01.1 - archite...'!C2" display="/"/>
    <hyperlink ref="A102" location="'E1.4. 01.1 - zdravotechni...'!C2" display="/"/>
    <hyperlink ref="A103" location="'E1.5. 01.1 - ústredné vyk...'!C2" display="/"/>
    <hyperlink ref="A104" location="'E1.7.A 01.1 - elektroinšt...'!C2" display="/"/>
    <hyperlink ref="A106" location="'E1.1., E1.2. 01.2 - archi...'!C2" display="/"/>
    <hyperlink ref="A107" location="'E1.4. 01.2 - zdravotechni...'!C2" display="/"/>
    <hyperlink ref="A108" location="'E1.7.B 01.2 - elektroinšt...'!C2" display="/"/>
    <hyperlink ref="A109" location="'SO 02 - Prípojka vody a v...'!C2" display="/"/>
    <hyperlink ref="A110" location="'SO 03 - Areálový vodovod '!C2" display="/"/>
    <hyperlink ref="A112" location="'SO 04.1 - Areálová kanali...'!C2" display="/"/>
    <hyperlink ref="A113" location="'SO 04.2 - Areálová kanali...'!C2" display="/"/>
    <hyperlink ref="A114" location="'SO 05 - NN prípojka, areá...'!C2" display="/"/>
  </hyperlinks>
  <pageMargins left="0.39374999999999999" right="0.39374999999999999" top="0.39374999999999999" bottom="0.39374999999999999" header="0.51180550000000002" footer="0"/>
  <pageSetup paperSize="9" scale="48" fitToHeight="100" orientation="portrait" horizontalDpi="300" verticalDpi="300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57"/>
  <sheetViews>
    <sheetView showGridLines="0" zoomScaleNormal="100" workbookViewId="0">
      <selection activeCell="E13" sqref="E13:H13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32" max="43" width="8.83203125" customWidth="1"/>
    <col min="44" max="65" width="9.33203125" hidden="1" customWidth="1"/>
    <col min="66" max="1025" width="8.83203125" customWidth="1"/>
  </cols>
  <sheetData>
    <row r="2" spans="1:56" ht="36.950000000000003" customHeight="1">
      <c r="L2" s="280" t="s">
        <v>4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121</v>
      </c>
      <c r="AZ2" s="96" t="s">
        <v>199</v>
      </c>
      <c r="BA2" s="96"/>
      <c r="BB2" s="96"/>
      <c r="BC2" s="96" t="s">
        <v>2863</v>
      </c>
      <c r="BD2" s="96" t="s">
        <v>88</v>
      </c>
    </row>
    <row r="3" spans="1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  <c r="AZ3" s="96" t="s">
        <v>2864</v>
      </c>
      <c r="BA3" s="96"/>
      <c r="BB3" s="96"/>
      <c r="BC3" s="96" t="s">
        <v>2865</v>
      </c>
      <c r="BD3" s="96" t="s">
        <v>88</v>
      </c>
    </row>
    <row r="4" spans="1:56" ht="24.95" customHeight="1">
      <c r="B4" s="20"/>
      <c r="D4" s="21" t="s">
        <v>150</v>
      </c>
      <c r="L4" s="20"/>
      <c r="M4" s="97" t="s">
        <v>8</v>
      </c>
      <c r="AT4" s="17" t="s">
        <v>2</v>
      </c>
      <c r="AZ4" s="96" t="s">
        <v>1307</v>
      </c>
      <c r="BA4" s="96"/>
      <c r="BB4" s="96"/>
      <c r="BC4" s="96" t="s">
        <v>2866</v>
      </c>
      <c r="BD4" s="96" t="s">
        <v>88</v>
      </c>
    </row>
    <row r="5" spans="1:56" ht="6.95" customHeight="1">
      <c r="B5" s="20"/>
      <c r="L5" s="20"/>
      <c r="AZ5" s="96" t="s">
        <v>1309</v>
      </c>
      <c r="BA5" s="96"/>
      <c r="BB5" s="96"/>
      <c r="BC5" s="96" t="s">
        <v>2867</v>
      </c>
      <c r="BD5" s="96" t="s">
        <v>88</v>
      </c>
    </row>
    <row r="6" spans="1:56" ht="12" customHeight="1">
      <c r="B6" s="20"/>
      <c r="D6" s="26" t="s">
        <v>14</v>
      </c>
      <c r="L6" s="20"/>
      <c r="AZ6" s="96" t="s">
        <v>1319</v>
      </c>
      <c r="BA6" s="96"/>
      <c r="BB6" s="96"/>
      <c r="BC6" s="96" t="s">
        <v>2868</v>
      </c>
      <c r="BD6" s="96" t="s">
        <v>88</v>
      </c>
    </row>
    <row r="7" spans="1:56" ht="16.5" customHeight="1">
      <c r="B7" s="20"/>
      <c r="E7" s="310" t="str">
        <f>'Rekapitulácia stavby'!K6</f>
        <v xml:space="preserve"> Bratislava  OO PZ,  Rusovce - rekonštrukcia a modernizácia</v>
      </c>
      <c r="F7" s="310"/>
      <c r="G7" s="310"/>
      <c r="H7" s="310"/>
      <c r="L7" s="20"/>
      <c r="AZ7" s="96" t="s">
        <v>2869</v>
      </c>
      <c r="BA7" s="96"/>
      <c r="BB7" s="96"/>
      <c r="BC7" s="96" t="s">
        <v>2870</v>
      </c>
      <c r="BD7" s="96" t="s">
        <v>88</v>
      </c>
    </row>
    <row r="8" spans="1:56" ht="12.75">
      <c r="B8" s="20"/>
      <c r="D8" s="26" t="s">
        <v>159</v>
      </c>
      <c r="L8" s="20"/>
      <c r="AZ8" s="96" t="s">
        <v>2871</v>
      </c>
      <c r="BA8" s="96"/>
      <c r="BB8" s="96"/>
      <c r="BC8" s="96" t="s">
        <v>2872</v>
      </c>
      <c r="BD8" s="96" t="s">
        <v>88</v>
      </c>
    </row>
    <row r="9" spans="1:56" ht="16.5" customHeight="1">
      <c r="B9" s="20"/>
      <c r="E9" s="310" t="s">
        <v>162</v>
      </c>
      <c r="F9" s="310"/>
      <c r="G9" s="310"/>
      <c r="H9" s="310"/>
      <c r="L9" s="20"/>
    </row>
    <row r="10" spans="1:56" ht="12" customHeight="1">
      <c r="B10" s="20"/>
      <c r="D10" s="26" t="s">
        <v>165</v>
      </c>
      <c r="L10" s="20"/>
    </row>
    <row r="11" spans="1:56" s="1" customFormat="1" ht="16.5" customHeight="1">
      <c r="A11" s="30"/>
      <c r="B11" s="31"/>
      <c r="C11" s="30"/>
      <c r="D11" s="30"/>
      <c r="E11" s="311" t="s">
        <v>2873</v>
      </c>
      <c r="F11" s="311"/>
      <c r="G11" s="311"/>
      <c r="H11" s="311"/>
      <c r="I11" s="30"/>
      <c r="J11" s="30"/>
      <c r="K11" s="30"/>
      <c r="L11" s="4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56" s="1" customFormat="1" ht="12" customHeight="1">
      <c r="A12" s="30"/>
      <c r="B12" s="31"/>
      <c r="C12" s="30"/>
      <c r="D12" s="26" t="s">
        <v>171</v>
      </c>
      <c r="E12" s="30"/>
      <c r="F12" s="30"/>
      <c r="G12" s="30"/>
      <c r="H12" s="30"/>
      <c r="I12" s="30"/>
      <c r="J12" s="30"/>
      <c r="K12" s="30"/>
      <c r="L12" s="4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56" s="1" customFormat="1" ht="16.5" customHeight="1">
      <c r="A13" s="30"/>
      <c r="B13" s="31"/>
      <c r="C13" s="30"/>
      <c r="D13" s="30"/>
      <c r="E13" s="297" t="s">
        <v>2874</v>
      </c>
      <c r="F13" s="297"/>
      <c r="G13" s="297"/>
      <c r="H13" s="297"/>
      <c r="I13" s="30"/>
      <c r="J13" s="30"/>
      <c r="K13" s="30"/>
      <c r="L13" s="4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56" s="1" customForma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56" s="1" customFormat="1" ht="12" customHeight="1">
      <c r="A15" s="30"/>
      <c r="B15" s="31"/>
      <c r="C15" s="30"/>
      <c r="D15" s="26" t="s">
        <v>16</v>
      </c>
      <c r="E15" s="30"/>
      <c r="F15" s="27"/>
      <c r="G15" s="30"/>
      <c r="H15" s="30"/>
      <c r="I15" s="26" t="s">
        <v>17</v>
      </c>
      <c r="J15" s="27"/>
      <c r="K15" s="30"/>
      <c r="L15" s="4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56" s="1" customFormat="1" ht="12" customHeight="1">
      <c r="A16" s="30"/>
      <c r="B16" s="31"/>
      <c r="C16" s="30"/>
      <c r="D16" s="26" t="s">
        <v>18</v>
      </c>
      <c r="E16" s="30"/>
      <c r="F16" s="27" t="s">
        <v>19</v>
      </c>
      <c r="G16" s="30"/>
      <c r="H16" s="30"/>
      <c r="I16" s="26" t="s">
        <v>20</v>
      </c>
      <c r="J16" s="98" t="str">
        <f>'Rekapitulácia stavby'!AN8</f>
        <v>3. 11. 2023</v>
      </c>
      <c r="K16" s="30"/>
      <c r="L16" s="4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2" customHeight="1">
      <c r="A18" s="30"/>
      <c r="B18" s="31"/>
      <c r="C18" s="30"/>
      <c r="D18" s="26" t="s">
        <v>22</v>
      </c>
      <c r="E18" s="30"/>
      <c r="F18" s="30"/>
      <c r="G18" s="30"/>
      <c r="H18" s="30"/>
      <c r="I18" s="26" t="s">
        <v>23</v>
      </c>
      <c r="J18" s="27" t="s">
        <v>24</v>
      </c>
      <c r="K18" s="30"/>
      <c r="L18" s="4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8" customHeight="1">
      <c r="A19" s="30"/>
      <c r="B19" s="31"/>
      <c r="C19" s="30"/>
      <c r="D19" s="30"/>
      <c r="E19" s="27" t="s">
        <v>25</v>
      </c>
      <c r="F19" s="30"/>
      <c r="G19" s="30"/>
      <c r="H19" s="30"/>
      <c r="I19" s="26" t="s">
        <v>26</v>
      </c>
      <c r="J19" s="27"/>
      <c r="K19" s="30"/>
      <c r="L19" s="4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2" customHeight="1">
      <c r="A21" s="30"/>
      <c r="B21" s="31"/>
      <c r="C21" s="30"/>
      <c r="D21" s="26" t="s">
        <v>27</v>
      </c>
      <c r="E21" s="30"/>
      <c r="F21" s="30"/>
      <c r="G21" s="30"/>
      <c r="H21" s="30"/>
      <c r="I21" s="26" t="s">
        <v>23</v>
      </c>
      <c r="J21" s="28"/>
      <c r="K21" s="30"/>
      <c r="L21" s="4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8" customHeight="1">
      <c r="A22" s="30"/>
      <c r="B22" s="31"/>
      <c r="C22" s="30"/>
      <c r="D22" s="30"/>
      <c r="E22" s="312"/>
      <c r="F22" s="312"/>
      <c r="G22" s="312"/>
      <c r="H22" s="312"/>
      <c r="I22" s="26" t="s">
        <v>26</v>
      </c>
      <c r="J22" s="28"/>
      <c r="K22" s="30"/>
      <c r="L22" s="4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2" customHeight="1">
      <c r="A24" s="30"/>
      <c r="B24" s="31"/>
      <c r="C24" s="30"/>
      <c r="D24" s="26" t="s">
        <v>28</v>
      </c>
      <c r="E24" s="30"/>
      <c r="F24" s="30"/>
      <c r="G24" s="30"/>
      <c r="H24" s="30"/>
      <c r="I24" s="26" t="s">
        <v>23</v>
      </c>
      <c r="J24" s="27" t="s">
        <v>29</v>
      </c>
      <c r="K24" s="30"/>
      <c r="L24" s="4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8" customHeight="1">
      <c r="A25" s="30"/>
      <c r="B25" s="31"/>
      <c r="C25" s="30"/>
      <c r="D25" s="30"/>
      <c r="E25" s="27" t="s">
        <v>30</v>
      </c>
      <c r="F25" s="30"/>
      <c r="G25" s="30"/>
      <c r="H25" s="30"/>
      <c r="I25" s="26" t="s">
        <v>26</v>
      </c>
      <c r="J25" s="27" t="s">
        <v>31</v>
      </c>
      <c r="K25" s="30"/>
      <c r="L25" s="4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23</v>
      </c>
      <c r="J27" s="27"/>
      <c r="K27" s="30"/>
      <c r="L27" s="4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8" customHeight="1">
      <c r="A28" s="30"/>
      <c r="B28" s="31"/>
      <c r="C28" s="30"/>
      <c r="D28" s="30"/>
      <c r="E28" s="27" t="s">
        <v>34</v>
      </c>
      <c r="F28" s="30"/>
      <c r="G28" s="30"/>
      <c r="H28" s="30"/>
      <c r="I28" s="26" t="s">
        <v>26</v>
      </c>
      <c r="J28" s="27"/>
      <c r="K28" s="30"/>
      <c r="L28" s="4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4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>
      <c r="A31" s="99"/>
      <c r="B31" s="100"/>
      <c r="C31" s="99"/>
      <c r="D31" s="99"/>
      <c r="E31" s="286"/>
      <c r="F31" s="286"/>
      <c r="G31" s="286"/>
      <c r="H31" s="286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1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95" customHeight="1">
      <c r="A33" s="30"/>
      <c r="B33" s="31"/>
      <c r="C33" s="30"/>
      <c r="D33" s="65"/>
      <c r="E33" s="65"/>
      <c r="F33" s="65"/>
      <c r="G33" s="65"/>
      <c r="H33" s="65"/>
      <c r="I33" s="65"/>
      <c r="J33" s="65"/>
      <c r="K33" s="65"/>
      <c r="L33" s="4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25.35" customHeight="1">
      <c r="A34" s="30"/>
      <c r="B34" s="31"/>
      <c r="C34" s="30"/>
      <c r="D34" s="102" t="s">
        <v>36</v>
      </c>
      <c r="E34" s="30"/>
      <c r="F34" s="30"/>
      <c r="G34" s="30"/>
      <c r="H34" s="30"/>
      <c r="I34" s="30"/>
      <c r="J34" s="103">
        <f>ROUND(J152, 2)</f>
        <v>348589.96</v>
      </c>
      <c r="K34" s="30"/>
      <c r="L34" s="4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6.95" customHeight="1">
      <c r="A35" s="30"/>
      <c r="B35" s="31"/>
      <c r="C35" s="30"/>
      <c r="D35" s="65"/>
      <c r="E35" s="65"/>
      <c r="F35" s="65"/>
      <c r="G35" s="65"/>
      <c r="H35" s="65"/>
      <c r="I35" s="65"/>
      <c r="J35" s="65"/>
      <c r="K35" s="65"/>
      <c r="L35" s="4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45" customHeight="1">
      <c r="A36" s="30"/>
      <c r="B36" s="31"/>
      <c r="C36" s="30"/>
      <c r="D36" s="30"/>
      <c r="E36" s="30"/>
      <c r="F36" s="104" t="s">
        <v>38</v>
      </c>
      <c r="G36" s="30"/>
      <c r="H36" s="30"/>
      <c r="I36" s="104" t="s">
        <v>37</v>
      </c>
      <c r="J36" s="104" t="s">
        <v>39</v>
      </c>
      <c r="K36" s="30"/>
      <c r="L36" s="4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45" customHeight="1">
      <c r="A37" s="30"/>
      <c r="B37" s="31"/>
      <c r="C37" s="30"/>
      <c r="D37" s="105" t="s">
        <v>40</v>
      </c>
      <c r="E37" s="35" t="s">
        <v>41</v>
      </c>
      <c r="F37" s="106">
        <f>ROUND((SUM(BE152:BE1156)),  2)</f>
        <v>0</v>
      </c>
      <c r="G37" s="107"/>
      <c r="H37" s="107"/>
      <c r="I37" s="108">
        <v>0.2</v>
      </c>
      <c r="J37" s="106">
        <f>ROUND(((SUM(BE152:BE1156))*I37),  2)</f>
        <v>0</v>
      </c>
      <c r="K37" s="30"/>
      <c r="L37" s="4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45" customHeight="1">
      <c r="A38" s="30"/>
      <c r="B38" s="31"/>
      <c r="C38" s="30"/>
      <c r="D38" s="30"/>
      <c r="E38" s="266" t="s">
        <v>42</v>
      </c>
      <c r="F38" s="267">
        <f>J34</f>
        <v>348589.96</v>
      </c>
      <c r="G38" s="268"/>
      <c r="H38" s="268"/>
      <c r="I38" s="269">
        <v>0.2</v>
      </c>
      <c r="J38" s="267">
        <f>ROUND((J34/100)*20,2)</f>
        <v>69717.990000000005</v>
      </c>
      <c r="K38" s="30"/>
      <c r="L38" s="4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45" hidden="1" customHeight="1">
      <c r="A39" s="30"/>
      <c r="B39" s="31"/>
      <c r="C39" s="30"/>
      <c r="D39" s="30"/>
      <c r="E39" s="26" t="s">
        <v>43</v>
      </c>
      <c r="F39" s="109">
        <f>ROUND((SUM(BG152:BG1156)),  2)</f>
        <v>0</v>
      </c>
      <c r="G39" s="30"/>
      <c r="H39" s="30"/>
      <c r="I39" s="110">
        <v>0.2</v>
      </c>
      <c r="J39" s="109">
        <f>0</f>
        <v>0</v>
      </c>
      <c r="K39" s="30"/>
      <c r="L39" s="4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45" hidden="1" customHeight="1">
      <c r="A40" s="30"/>
      <c r="B40" s="31"/>
      <c r="C40" s="30"/>
      <c r="D40" s="30"/>
      <c r="E40" s="26" t="s">
        <v>44</v>
      </c>
      <c r="F40" s="109">
        <f>ROUND((SUM(BH152:BH1156)),  2)</f>
        <v>0</v>
      </c>
      <c r="G40" s="30"/>
      <c r="H40" s="30"/>
      <c r="I40" s="110">
        <v>0.2</v>
      </c>
      <c r="J40" s="109">
        <f>0</f>
        <v>0</v>
      </c>
      <c r="K40" s="30"/>
      <c r="L40" s="4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A41" s="30"/>
      <c r="B41" s="31"/>
      <c r="C41" s="30"/>
      <c r="D41" s="30"/>
      <c r="E41" s="35" t="s">
        <v>45</v>
      </c>
      <c r="F41" s="106">
        <f>ROUND((SUM(BI152:BI1156)),  2)</f>
        <v>0</v>
      </c>
      <c r="G41" s="107"/>
      <c r="H41" s="107"/>
      <c r="I41" s="108">
        <v>0</v>
      </c>
      <c r="J41" s="106">
        <f>0</f>
        <v>0</v>
      </c>
      <c r="K41" s="30"/>
      <c r="L41" s="4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25.35" customHeight="1">
      <c r="A43" s="30"/>
      <c r="B43" s="31"/>
      <c r="C43" s="111"/>
      <c r="D43" s="112" t="s">
        <v>46</v>
      </c>
      <c r="E43" s="59"/>
      <c r="F43" s="59"/>
      <c r="G43" s="113" t="s">
        <v>47</v>
      </c>
      <c r="H43" s="114" t="s">
        <v>48</v>
      </c>
      <c r="I43" s="59"/>
      <c r="J43" s="115">
        <f>SUM(J34:J41)</f>
        <v>418307.95</v>
      </c>
      <c r="K43" s="116"/>
      <c r="L43" s="4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1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1" customFormat="1" ht="12.75">
      <c r="A61" s="30"/>
      <c r="B61" s="31"/>
      <c r="C61" s="30"/>
      <c r="D61" s="45" t="s">
        <v>51</v>
      </c>
      <c r="E61" s="33"/>
      <c r="F61" s="117" t="s">
        <v>52</v>
      </c>
      <c r="G61" s="45" t="s">
        <v>51</v>
      </c>
      <c r="H61" s="33"/>
      <c r="I61" s="33"/>
      <c r="J61" s="118" t="s">
        <v>52</v>
      </c>
      <c r="K61" s="33"/>
      <c r="L61" s="4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1" customFormat="1" ht="12.75">
      <c r="A65" s="30"/>
      <c r="B65" s="31"/>
      <c r="C65" s="30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1" customFormat="1" ht="12.75">
      <c r="A76" s="30"/>
      <c r="B76" s="31"/>
      <c r="C76" s="30"/>
      <c r="D76" s="45" t="s">
        <v>51</v>
      </c>
      <c r="E76" s="33"/>
      <c r="F76" s="117" t="s">
        <v>52</v>
      </c>
      <c r="G76" s="45" t="s">
        <v>51</v>
      </c>
      <c r="H76" s="33"/>
      <c r="I76" s="33"/>
      <c r="J76" s="118" t="s">
        <v>52</v>
      </c>
      <c r="K76" s="33"/>
      <c r="L76" s="4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45" customHeight="1">
      <c r="A77" s="30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95" customHeight="1">
      <c r="A81" s="30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95" customHeight="1">
      <c r="A82" s="30"/>
      <c r="B82" s="31"/>
      <c r="C82" s="21" t="s">
        <v>205</v>
      </c>
      <c r="D82" s="30"/>
      <c r="E82" s="30"/>
      <c r="F82" s="30"/>
      <c r="G82" s="30"/>
      <c r="H82" s="30"/>
      <c r="I82" s="30"/>
      <c r="J82" s="30"/>
      <c r="K82" s="30"/>
      <c r="L82" s="4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6" t="s">
        <v>14</v>
      </c>
      <c r="D84" s="30"/>
      <c r="E84" s="30"/>
      <c r="F84" s="30"/>
      <c r="G84" s="30"/>
      <c r="H84" s="30"/>
      <c r="I84" s="30"/>
      <c r="J84" s="30"/>
      <c r="K84" s="30"/>
      <c r="L84" s="4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0"/>
      <c r="D85" s="30"/>
      <c r="E85" s="310" t="str">
        <f>E7</f>
        <v xml:space="preserve"> Bratislava  OO PZ,  Rusovce - rekonštrukcia a modernizácia</v>
      </c>
      <c r="F85" s="310"/>
      <c r="G85" s="310"/>
      <c r="H85" s="310"/>
      <c r="I85" s="30"/>
      <c r="J85" s="30"/>
      <c r="K85" s="30"/>
      <c r="L85" s="4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ht="12" customHeight="1">
      <c r="B86" s="20"/>
      <c r="C86" s="26" t="s">
        <v>159</v>
      </c>
      <c r="L86" s="20"/>
    </row>
    <row r="87" spans="1:31" ht="16.5" customHeight="1">
      <c r="B87" s="20"/>
      <c r="E87" s="310" t="s">
        <v>162</v>
      </c>
      <c r="F87" s="310"/>
      <c r="G87" s="310"/>
      <c r="H87" s="310"/>
      <c r="L87" s="20"/>
    </row>
    <row r="88" spans="1:31" ht="12" customHeight="1">
      <c r="B88" s="20"/>
      <c r="C88" s="26" t="s">
        <v>165</v>
      </c>
      <c r="L88" s="20"/>
    </row>
    <row r="89" spans="1:31" s="1" customFormat="1" ht="16.5" customHeight="1">
      <c r="A89" s="30"/>
      <c r="B89" s="31"/>
      <c r="C89" s="30"/>
      <c r="D89" s="30"/>
      <c r="E89" s="311" t="s">
        <v>2873</v>
      </c>
      <c r="F89" s="311"/>
      <c r="G89" s="311"/>
      <c r="H89" s="311"/>
      <c r="I89" s="30"/>
      <c r="J89" s="30"/>
      <c r="K89" s="30"/>
      <c r="L89" s="4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12" customHeight="1">
      <c r="A90" s="30"/>
      <c r="B90" s="31"/>
      <c r="C90" s="26" t="s">
        <v>171</v>
      </c>
      <c r="D90" s="30"/>
      <c r="E90" s="30"/>
      <c r="F90" s="30"/>
      <c r="G90" s="30"/>
      <c r="H90" s="30"/>
      <c r="I90" s="30"/>
      <c r="J90" s="30"/>
      <c r="K90" s="30"/>
      <c r="L90" s="4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6.5" customHeight="1">
      <c r="A91" s="30"/>
      <c r="B91" s="31"/>
      <c r="C91" s="30"/>
      <c r="D91" s="30"/>
      <c r="E91" s="297" t="str">
        <f>E13</f>
        <v>E1.1., E1.2. 01.2 - architektúra, stavebná časť a statika</v>
      </c>
      <c r="F91" s="297"/>
      <c r="G91" s="297"/>
      <c r="H91" s="297"/>
      <c r="I91" s="30"/>
      <c r="J91" s="30"/>
      <c r="K91" s="30"/>
      <c r="L91" s="4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12" customHeight="1">
      <c r="A93" s="30"/>
      <c r="B93" s="31"/>
      <c r="C93" s="26" t="s">
        <v>18</v>
      </c>
      <c r="D93" s="30"/>
      <c r="E93" s="30"/>
      <c r="F93" s="27" t="str">
        <f>F16</f>
        <v>Rusovce</v>
      </c>
      <c r="G93" s="30"/>
      <c r="H93" s="30"/>
      <c r="I93" s="26" t="s">
        <v>20</v>
      </c>
      <c r="J93" s="98" t="str">
        <f>IF(J16="","",J16)</f>
        <v>3. 11. 2023</v>
      </c>
      <c r="K93" s="30"/>
      <c r="L93" s="4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40.15" customHeight="1">
      <c r="A95" s="30"/>
      <c r="B95" s="31"/>
      <c r="C95" s="26" t="s">
        <v>22</v>
      </c>
      <c r="D95" s="30"/>
      <c r="E95" s="30"/>
      <c r="F95" s="27" t="str">
        <f>E19</f>
        <v>Ministerstvo vnútra SR, Pribinova 2, Bratislava</v>
      </c>
      <c r="G95" s="30"/>
      <c r="H95" s="30"/>
      <c r="I95" s="26" t="s">
        <v>28</v>
      </c>
      <c r="J95" s="119" t="str">
        <f>E25</f>
        <v>A+D Projekta, s.r.o., Pod Orešinou 226/2,  Nitra</v>
      </c>
      <c r="K95" s="30"/>
      <c r="L95" s="4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1" customFormat="1" ht="15.2" customHeight="1">
      <c r="A96" s="30"/>
      <c r="B96" s="31"/>
      <c r="C96" s="26" t="s">
        <v>27</v>
      </c>
      <c r="D96" s="30"/>
      <c r="E96" s="30"/>
      <c r="F96" s="27" t="str">
        <f>IF(E22="","",E22)</f>
        <v/>
      </c>
      <c r="G96" s="30"/>
      <c r="H96" s="30"/>
      <c r="I96" s="26" t="s">
        <v>33</v>
      </c>
      <c r="J96" s="119" t="str">
        <f>E28</f>
        <v>Ing.Igor Janečka</v>
      </c>
      <c r="K96" s="30"/>
      <c r="L96" s="4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1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1" customFormat="1" ht="29.25" customHeight="1">
      <c r="A98" s="30"/>
      <c r="B98" s="31"/>
      <c r="C98" s="120" t="s">
        <v>206</v>
      </c>
      <c r="D98" s="111"/>
      <c r="E98" s="111"/>
      <c r="F98" s="111"/>
      <c r="G98" s="111"/>
      <c r="H98" s="111"/>
      <c r="I98" s="111"/>
      <c r="J98" s="121" t="s">
        <v>207</v>
      </c>
      <c r="K98" s="111"/>
      <c r="L98" s="4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47" s="1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1" customFormat="1" ht="22.9" customHeight="1">
      <c r="A100" s="30"/>
      <c r="B100" s="31"/>
      <c r="C100" s="122" t="s">
        <v>208</v>
      </c>
      <c r="D100" s="30"/>
      <c r="E100" s="30"/>
      <c r="F100" s="30"/>
      <c r="G100" s="30"/>
      <c r="H100" s="30"/>
      <c r="I100" s="30"/>
      <c r="J100" s="103">
        <f>J152</f>
        <v>348589.95999999985</v>
      </c>
      <c r="K100" s="30"/>
      <c r="L100" s="4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7" t="s">
        <v>209</v>
      </c>
    </row>
    <row r="101" spans="1:47" s="8" customFormat="1" ht="24.95" customHeight="1">
      <c r="B101" s="123"/>
      <c r="D101" s="124" t="s">
        <v>210</v>
      </c>
      <c r="E101" s="125"/>
      <c r="F101" s="125"/>
      <c r="G101" s="125"/>
      <c r="H101" s="125"/>
      <c r="I101" s="125"/>
      <c r="J101" s="126">
        <f>J153</f>
        <v>197346.36999999994</v>
      </c>
      <c r="L101" s="123"/>
    </row>
    <row r="102" spans="1:47" s="9" customFormat="1" ht="19.899999999999999" customHeight="1">
      <c r="B102" s="127"/>
      <c r="D102" s="128" t="s">
        <v>211</v>
      </c>
      <c r="E102" s="129"/>
      <c r="F102" s="129"/>
      <c r="G102" s="129"/>
      <c r="H102" s="129"/>
      <c r="I102" s="129"/>
      <c r="J102" s="130">
        <f>J154</f>
        <v>2734.2999999999997</v>
      </c>
      <c r="L102" s="127"/>
    </row>
    <row r="103" spans="1:47" s="9" customFormat="1" ht="19.899999999999999" customHeight="1">
      <c r="B103" s="127"/>
      <c r="D103" s="128" t="s">
        <v>212</v>
      </c>
      <c r="E103" s="129"/>
      <c r="F103" s="129"/>
      <c r="G103" s="129"/>
      <c r="H103" s="129"/>
      <c r="I103" s="129"/>
      <c r="J103" s="130">
        <f>J189</f>
        <v>2747.1</v>
      </c>
      <c r="L103" s="127"/>
    </row>
    <row r="104" spans="1:47" s="9" customFormat="1" ht="19.899999999999999" customHeight="1">
      <c r="B104" s="127"/>
      <c r="D104" s="128" t="s">
        <v>213</v>
      </c>
      <c r="E104" s="129"/>
      <c r="F104" s="129"/>
      <c r="G104" s="129"/>
      <c r="H104" s="129"/>
      <c r="I104" s="129"/>
      <c r="J104" s="130">
        <f>J203</f>
        <v>3398.12</v>
      </c>
      <c r="L104" s="127"/>
    </row>
    <row r="105" spans="1:47" s="9" customFormat="1" ht="19.899999999999999" customHeight="1">
      <c r="B105" s="127"/>
      <c r="D105" s="128" t="s">
        <v>214</v>
      </c>
      <c r="E105" s="129"/>
      <c r="F105" s="129"/>
      <c r="G105" s="129"/>
      <c r="H105" s="129"/>
      <c r="I105" s="129"/>
      <c r="J105" s="130">
        <f>J244</f>
        <v>2382.12</v>
      </c>
      <c r="L105" s="127"/>
    </row>
    <row r="106" spans="1:47" s="9" customFormat="1" ht="19.899999999999999" customHeight="1">
      <c r="B106" s="127"/>
      <c r="D106" s="128" t="s">
        <v>215</v>
      </c>
      <c r="E106" s="129"/>
      <c r="F106" s="129"/>
      <c r="G106" s="129"/>
      <c r="H106" s="129"/>
      <c r="I106" s="129"/>
      <c r="J106" s="130">
        <f>J270</f>
        <v>130605.62</v>
      </c>
      <c r="L106" s="127"/>
    </row>
    <row r="107" spans="1:47" s="9" customFormat="1" ht="19.899999999999999" customHeight="1">
      <c r="B107" s="127"/>
      <c r="D107" s="128" t="s">
        <v>2875</v>
      </c>
      <c r="E107" s="129"/>
      <c r="F107" s="129"/>
      <c r="G107" s="129"/>
      <c r="H107" s="129"/>
      <c r="I107" s="129"/>
      <c r="J107" s="130">
        <f>J470</f>
        <v>133.91</v>
      </c>
      <c r="L107" s="127"/>
    </row>
    <row r="108" spans="1:47" s="9" customFormat="1" ht="19.899999999999999" customHeight="1">
      <c r="B108" s="127"/>
      <c r="D108" s="128" t="s">
        <v>216</v>
      </c>
      <c r="E108" s="129"/>
      <c r="F108" s="129"/>
      <c r="G108" s="129"/>
      <c r="H108" s="129"/>
      <c r="I108" s="129"/>
      <c r="J108" s="130">
        <f>J474</f>
        <v>50974.64</v>
      </c>
      <c r="L108" s="127"/>
    </row>
    <row r="109" spans="1:47" s="9" customFormat="1" ht="19.899999999999999" customHeight="1">
      <c r="B109" s="127"/>
      <c r="D109" s="128" t="s">
        <v>217</v>
      </c>
      <c r="E109" s="129"/>
      <c r="F109" s="129"/>
      <c r="G109" s="129"/>
      <c r="H109" s="129"/>
      <c r="I109" s="129"/>
      <c r="J109" s="130">
        <f>J765</f>
        <v>4370.5600000000004</v>
      </c>
      <c r="L109" s="127"/>
    </row>
    <row r="110" spans="1:47" s="8" customFormat="1" ht="24.95" customHeight="1">
      <c r="B110" s="123"/>
      <c r="D110" s="124" t="s">
        <v>218</v>
      </c>
      <c r="E110" s="125"/>
      <c r="F110" s="125"/>
      <c r="G110" s="125"/>
      <c r="H110" s="125"/>
      <c r="I110" s="125"/>
      <c r="J110" s="126">
        <f>J767</f>
        <v>138785.03999999998</v>
      </c>
      <c r="L110" s="123"/>
    </row>
    <row r="111" spans="1:47" s="9" customFormat="1" ht="19.899999999999999" customHeight="1">
      <c r="B111" s="127"/>
      <c r="D111" s="128" t="s">
        <v>219</v>
      </c>
      <c r="E111" s="129"/>
      <c r="F111" s="129"/>
      <c r="G111" s="129"/>
      <c r="H111" s="129"/>
      <c r="I111" s="129"/>
      <c r="J111" s="130">
        <f>J768</f>
        <v>4195.47</v>
      </c>
      <c r="L111" s="127"/>
    </row>
    <row r="112" spans="1:47" s="9" customFormat="1" ht="19.899999999999999" customHeight="1">
      <c r="B112" s="127"/>
      <c r="D112" s="128" t="s">
        <v>220</v>
      </c>
      <c r="E112" s="129"/>
      <c r="F112" s="129"/>
      <c r="G112" s="129"/>
      <c r="H112" s="129"/>
      <c r="I112" s="129"/>
      <c r="J112" s="130">
        <f>J805</f>
        <v>7.6999999999999993</v>
      </c>
      <c r="L112" s="127"/>
    </row>
    <row r="113" spans="2:12" s="9" customFormat="1" ht="19.899999999999999" customHeight="1">
      <c r="B113" s="127"/>
      <c r="D113" s="128" t="s">
        <v>221</v>
      </c>
      <c r="E113" s="129"/>
      <c r="F113" s="129"/>
      <c r="G113" s="129"/>
      <c r="H113" s="129"/>
      <c r="I113" s="129"/>
      <c r="J113" s="130">
        <f>J810</f>
        <v>4460.6099999999997</v>
      </c>
      <c r="L113" s="127"/>
    </row>
    <row r="114" spans="2:12" s="9" customFormat="1" ht="19.899999999999999" customHeight="1">
      <c r="B114" s="127"/>
      <c r="D114" s="128" t="s">
        <v>1344</v>
      </c>
      <c r="E114" s="129"/>
      <c r="F114" s="129"/>
      <c r="G114" s="129"/>
      <c r="H114" s="129"/>
      <c r="I114" s="129"/>
      <c r="J114" s="130">
        <f>J833</f>
        <v>1613.2800000000002</v>
      </c>
      <c r="L114" s="127"/>
    </row>
    <row r="115" spans="2:12" s="9" customFormat="1" ht="19.899999999999999" customHeight="1">
      <c r="B115" s="127"/>
      <c r="D115" s="128" t="s">
        <v>222</v>
      </c>
      <c r="E115" s="129"/>
      <c r="F115" s="129"/>
      <c r="G115" s="129"/>
      <c r="H115" s="129"/>
      <c r="I115" s="129"/>
      <c r="J115" s="130">
        <f>J858</f>
        <v>232.17999999999998</v>
      </c>
      <c r="L115" s="127"/>
    </row>
    <row r="116" spans="2:12" s="9" customFormat="1" ht="19.899999999999999" customHeight="1">
      <c r="B116" s="127"/>
      <c r="D116" s="128" t="s">
        <v>223</v>
      </c>
      <c r="E116" s="129"/>
      <c r="F116" s="129"/>
      <c r="G116" s="129"/>
      <c r="H116" s="129"/>
      <c r="I116" s="129"/>
      <c r="J116" s="130">
        <f>J875</f>
        <v>3106.52</v>
      </c>
      <c r="L116" s="127"/>
    </row>
    <row r="117" spans="2:12" s="9" customFormat="1" ht="19.899999999999999" customHeight="1">
      <c r="B117" s="127"/>
      <c r="D117" s="128" t="s">
        <v>224</v>
      </c>
      <c r="E117" s="129"/>
      <c r="F117" s="129"/>
      <c r="G117" s="129"/>
      <c r="H117" s="129"/>
      <c r="I117" s="129"/>
      <c r="J117" s="130">
        <f>J895</f>
        <v>82304.310000000012</v>
      </c>
      <c r="L117" s="127"/>
    </row>
    <row r="118" spans="2:12" s="9" customFormat="1" ht="19.899999999999999" customHeight="1">
      <c r="B118" s="127"/>
      <c r="D118" s="128" t="s">
        <v>1345</v>
      </c>
      <c r="E118" s="129"/>
      <c r="F118" s="129"/>
      <c r="G118" s="129"/>
      <c r="H118" s="129"/>
      <c r="I118" s="129"/>
      <c r="J118" s="130">
        <f>J998</f>
        <v>0</v>
      </c>
      <c r="L118" s="127"/>
    </row>
    <row r="119" spans="2:12" s="9" customFormat="1" ht="19.899999999999999" customHeight="1">
      <c r="B119" s="127"/>
      <c r="D119" s="128" t="s">
        <v>1346</v>
      </c>
      <c r="E119" s="129"/>
      <c r="F119" s="129"/>
      <c r="G119" s="129"/>
      <c r="H119" s="129"/>
      <c r="I119" s="129"/>
      <c r="J119" s="130">
        <f>J1003</f>
        <v>7112.2200000000012</v>
      </c>
      <c r="L119" s="127"/>
    </row>
    <row r="120" spans="2:12" s="9" customFormat="1" ht="19.899999999999999" customHeight="1">
      <c r="B120" s="127"/>
      <c r="D120" s="128" t="s">
        <v>1347</v>
      </c>
      <c r="E120" s="129"/>
      <c r="F120" s="129"/>
      <c r="G120" s="129"/>
      <c r="H120" s="129"/>
      <c r="I120" s="129"/>
      <c r="J120" s="130">
        <f>J1049</f>
        <v>3556.39</v>
      </c>
      <c r="L120" s="127"/>
    </row>
    <row r="121" spans="2:12" s="9" customFormat="1" ht="19.899999999999999" customHeight="1">
      <c r="B121" s="127"/>
      <c r="D121" s="128" t="s">
        <v>1348</v>
      </c>
      <c r="E121" s="129"/>
      <c r="F121" s="129"/>
      <c r="G121" s="129"/>
      <c r="H121" s="129"/>
      <c r="I121" s="129"/>
      <c r="J121" s="130">
        <f>J1069</f>
        <v>2317.9</v>
      </c>
      <c r="L121" s="127"/>
    </row>
    <row r="122" spans="2:12" s="9" customFormat="1" ht="19.899999999999999" customHeight="1">
      <c r="B122" s="127"/>
      <c r="D122" s="128" t="s">
        <v>1349</v>
      </c>
      <c r="E122" s="129"/>
      <c r="F122" s="129"/>
      <c r="G122" s="129"/>
      <c r="H122" s="129"/>
      <c r="I122" s="129"/>
      <c r="J122" s="130">
        <f>J1084</f>
        <v>6414.78</v>
      </c>
      <c r="L122" s="127"/>
    </row>
    <row r="123" spans="2:12" s="9" customFormat="1" ht="19.899999999999999" customHeight="1">
      <c r="B123" s="127"/>
      <c r="D123" s="128" t="s">
        <v>225</v>
      </c>
      <c r="E123" s="129"/>
      <c r="F123" s="129"/>
      <c r="G123" s="129"/>
      <c r="H123" s="129"/>
      <c r="I123" s="129"/>
      <c r="J123" s="130">
        <f>J1117</f>
        <v>19810.22</v>
      </c>
      <c r="L123" s="127"/>
    </row>
    <row r="124" spans="2:12" s="9" customFormat="1" ht="19.899999999999999" customHeight="1">
      <c r="B124" s="127"/>
      <c r="D124" s="128" t="s">
        <v>1350</v>
      </c>
      <c r="E124" s="129"/>
      <c r="F124" s="129"/>
      <c r="G124" s="129"/>
      <c r="H124" s="129"/>
      <c r="I124" s="129"/>
      <c r="J124" s="130">
        <f>J1140</f>
        <v>3653.46</v>
      </c>
      <c r="L124" s="127"/>
    </row>
    <row r="125" spans="2:12" s="8" customFormat="1" ht="24.95" customHeight="1">
      <c r="B125" s="123"/>
      <c r="D125" s="124" t="s">
        <v>226</v>
      </c>
      <c r="E125" s="125"/>
      <c r="F125" s="125"/>
      <c r="G125" s="125"/>
      <c r="H125" s="125"/>
      <c r="I125" s="125"/>
      <c r="J125" s="126">
        <f>J1146</f>
        <v>7983.75</v>
      </c>
      <c r="L125" s="123"/>
    </row>
    <row r="126" spans="2:12" s="9" customFormat="1" ht="19.899999999999999" customHeight="1">
      <c r="B126" s="127"/>
      <c r="D126" s="128" t="s">
        <v>227</v>
      </c>
      <c r="E126" s="129"/>
      <c r="F126" s="129"/>
      <c r="G126" s="129"/>
      <c r="H126" s="129"/>
      <c r="I126" s="129"/>
      <c r="J126" s="130">
        <f>J1147</f>
        <v>63.75</v>
      </c>
      <c r="L126" s="127"/>
    </row>
    <row r="127" spans="2:12" s="9" customFormat="1" ht="19.899999999999999" customHeight="1">
      <c r="B127" s="127"/>
      <c r="D127" s="128" t="s">
        <v>2876</v>
      </c>
      <c r="E127" s="129"/>
      <c r="F127" s="129"/>
      <c r="G127" s="129"/>
      <c r="H127" s="129"/>
      <c r="I127" s="129"/>
      <c r="J127" s="130">
        <f>J1150</f>
        <v>7920</v>
      </c>
      <c r="L127" s="127"/>
    </row>
    <row r="128" spans="2:12" s="8" customFormat="1" ht="24.95" customHeight="1">
      <c r="B128" s="123"/>
      <c r="D128" s="124" t="s">
        <v>2877</v>
      </c>
      <c r="E128" s="125"/>
      <c r="F128" s="125"/>
      <c r="G128" s="125"/>
      <c r="H128" s="125"/>
      <c r="I128" s="125"/>
      <c r="J128" s="126">
        <f>J1154</f>
        <v>4474.8</v>
      </c>
      <c r="L128" s="123"/>
    </row>
    <row r="129" spans="1:31" s="1" customFormat="1" ht="21.75" customHeight="1">
      <c r="A129" s="30"/>
      <c r="B129" s="31"/>
      <c r="C129" s="30"/>
      <c r="D129" s="30"/>
      <c r="E129" s="30"/>
      <c r="F129" s="30"/>
      <c r="G129" s="30"/>
      <c r="H129" s="30"/>
      <c r="I129" s="30"/>
      <c r="J129" s="30"/>
      <c r="K129" s="30"/>
      <c r="L129" s="42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1" customFormat="1" ht="6.95" customHeight="1">
      <c r="A130" s="30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42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4" spans="1:31" s="1" customFormat="1" ht="6.95" customHeight="1">
      <c r="A134" s="30"/>
      <c r="B134" s="49"/>
      <c r="C134" s="50"/>
      <c r="D134" s="50"/>
      <c r="E134" s="50"/>
      <c r="F134" s="50"/>
      <c r="G134" s="50"/>
      <c r="H134" s="50"/>
      <c r="I134" s="50"/>
      <c r="J134" s="50"/>
      <c r="K134" s="50"/>
      <c r="L134" s="42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1" customFormat="1" ht="24.95" customHeight="1">
      <c r="A135" s="30"/>
      <c r="B135" s="31"/>
      <c r="C135" s="21" t="s">
        <v>228</v>
      </c>
      <c r="D135" s="30"/>
      <c r="E135" s="30"/>
      <c r="F135" s="30"/>
      <c r="G135" s="30"/>
      <c r="H135" s="30"/>
      <c r="I135" s="30"/>
      <c r="J135" s="30"/>
      <c r="K135" s="30"/>
      <c r="L135" s="42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1" customFormat="1" ht="6.95" customHeight="1">
      <c r="A136" s="30"/>
      <c r="B136" s="31"/>
      <c r="C136" s="30"/>
      <c r="D136" s="30"/>
      <c r="E136" s="30"/>
      <c r="F136" s="30"/>
      <c r="G136" s="30"/>
      <c r="H136" s="30"/>
      <c r="I136" s="30"/>
      <c r="J136" s="30"/>
      <c r="K136" s="30"/>
      <c r="L136" s="42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1" customFormat="1" ht="12" customHeight="1">
      <c r="A137" s="30"/>
      <c r="B137" s="31"/>
      <c r="C137" s="26" t="s">
        <v>14</v>
      </c>
      <c r="D137" s="30"/>
      <c r="E137" s="30"/>
      <c r="F137" s="30"/>
      <c r="G137" s="30"/>
      <c r="H137" s="30"/>
      <c r="I137" s="30"/>
      <c r="J137" s="30"/>
      <c r="K137" s="30"/>
      <c r="L137" s="42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1" customFormat="1" ht="16.5" customHeight="1">
      <c r="A138" s="30"/>
      <c r="B138" s="31"/>
      <c r="C138" s="30"/>
      <c r="D138" s="30"/>
      <c r="E138" s="310" t="str">
        <f>E7</f>
        <v xml:space="preserve"> Bratislava  OO PZ,  Rusovce - rekonštrukcia a modernizácia</v>
      </c>
      <c r="F138" s="310"/>
      <c r="G138" s="310"/>
      <c r="H138" s="310"/>
      <c r="I138" s="30"/>
      <c r="J138" s="30"/>
      <c r="K138" s="30"/>
      <c r="L138" s="42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ht="12" customHeight="1">
      <c r="B139" s="20"/>
      <c r="C139" s="26" t="s">
        <v>159</v>
      </c>
      <c r="L139" s="20"/>
    </row>
    <row r="140" spans="1:31" ht="16.5" customHeight="1">
      <c r="B140" s="20"/>
      <c r="E140" s="310" t="s">
        <v>162</v>
      </c>
      <c r="F140" s="310"/>
      <c r="G140" s="310"/>
      <c r="H140" s="310"/>
      <c r="L140" s="20"/>
    </row>
    <row r="141" spans="1:31" ht="12" customHeight="1">
      <c r="B141" s="20"/>
      <c r="C141" s="26" t="s">
        <v>165</v>
      </c>
      <c r="L141" s="20"/>
    </row>
    <row r="142" spans="1:31" s="1" customFormat="1" ht="16.5" customHeight="1">
      <c r="A142" s="30"/>
      <c r="B142" s="31"/>
      <c r="C142" s="30"/>
      <c r="D142" s="30"/>
      <c r="E142" s="311" t="s">
        <v>2873</v>
      </c>
      <c r="F142" s="311"/>
      <c r="G142" s="311"/>
      <c r="H142" s="311"/>
      <c r="I142" s="30"/>
      <c r="J142" s="30"/>
      <c r="K142" s="30"/>
      <c r="L142" s="42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1" customFormat="1" ht="12" customHeight="1">
      <c r="A143" s="30"/>
      <c r="B143" s="31"/>
      <c r="C143" s="26" t="s">
        <v>171</v>
      </c>
      <c r="D143" s="30"/>
      <c r="E143" s="30"/>
      <c r="F143" s="30"/>
      <c r="G143" s="30"/>
      <c r="H143" s="30"/>
      <c r="I143" s="30"/>
      <c r="J143" s="30"/>
      <c r="K143" s="30"/>
      <c r="L143" s="42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s="1" customFormat="1" ht="16.5" customHeight="1">
      <c r="A144" s="30"/>
      <c r="B144" s="31"/>
      <c r="C144" s="30"/>
      <c r="D144" s="30"/>
      <c r="E144" s="297" t="str">
        <f>E13</f>
        <v>E1.1., E1.2. 01.2 - architektúra, stavebná časť a statika</v>
      </c>
      <c r="F144" s="297"/>
      <c r="G144" s="297"/>
      <c r="H144" s="297"/>
      <c r="I144" s="30"/>
      <c r="J144" s="30"/>
      <c r="K144" s="30"/>
      <c r="L144" s="42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65" s="1" customFormat="1" ht="6.95" customHeight="1">
      <c r="A145" s="30"/>
      <c r="B145" s="31"/>
      <c r="C145" s="30"/>
      <c r="D145" s="30"/>
      <c r="E145" s="30"/>
      <c r="F145" s="30"/>
      <c r="G145" s="30"/>
      <c r="H145" s="30"/>
      <c r="I145" s="30"/>
      <c r="J145" s="30"/>
      <c r="K145" s="30"/>
      <c r="L145" s="42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1:65" s="1" customFormat="1" ht="12" customHeight="1">
      <c r="A146" s="30"/>
      <c r="B146" s="31"/>
      <c r="C146" s="26" t="s">
        <v>18</v>
      </c>
      <c r="D146" s="30"/>
      <c r="E146" s="30"/>
      <c r="F146" s="27" t="str">
        <f>F16</f>
        <v>Rusovce</v>
      </c>
      <c r="G146" s="30"/>
      <c r="H146" s="30"/>
      <c r="I146" s="26" t="s">
        <v>20</v>
      </c>
      <c r="J146" s="98" t="str">
        <f>IF(J16="","",J16)</f>
        <v>3. 11. 2023</v>
      </c>
      <c r="K146" s="30"/>
      <c r="L146" s="42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1:65" s="1" customFormat="1" ht="6.95" customHeight="1">
      <c r="A147" s="30"/>
      <c r="B147" s="31"/>
      <c r="C147" s="30"/>
      <c r="D147" s="30"/>
      <c r="E147" s="30"/>
      <c r="F147" s="30"/>
      <c r="G147" s="30"/>
      <c r="H147" s="30"/>
      <c r="I147" s="30"/>
      <c r="J147" s="30"/>
      <c r="K147" s="30"/>
      <c r="L147" s="42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1:65" s="1" customFormat="1" ht="40.15" customHeight="1">
      <c r="A148" s="30"/>
      <c r="B148" s="31"/>
      <c r="C148" s="26" t="s">
        <v>22</v>
      </c>
      <c r="D148" s="30"/>
      <c r="E148" s="30"/>
      <c r="F148" s="27" t="str">
        <f>E19</f>
        <v>Ministerstvo vnútra SR, Pribinova 2, Bratislava</v>
      </c>
      <c r="G148" s="30"/>
      <c r="H148" s="30"/>
      <c r="I148" s="26" t="s">
        <v>28</v>
      </c>
      <c r="J148" s="119" t="str">
        <f>E25</f>
        <v>A+D Projekta, s.r.o., Pod Orešinou 226/2,  Nitra</v>
      </c>
      <c r="K148" s="30"/>
      <c r="L148" s="42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</row>
    <row r="149" spans="1:65" s="1" customFormat="1" ht="15.2" customHeight="1">
      <c r="A149" s="30"/>
      <c r="B149" s="31"/>
      <c r="C149" s="26" t="s">
        <v>27</v>
      </c>
      <c r="D149" s="30"/>
      <c r="E149" s="30"/>
      <c r="F149" s="27" t="str">
        <f>IF(E22="","",E22)</f>
        <v/>
      </c>
      <c r="G149" s="30"/>
      <c r="H149" s="30"/>
      <c r="I149" s="26" t="s">
        <v>33</v>
      </c>
      <c r="J149" s="119" t="str">
        <f>E28</f>
        <v>Ing.Igor Janečka</v>
      </c>
      <c r="K149" s="30"/>
      <c r="L149" s="42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</row>
    <row r="150" spans="1:65" s="1" customFormat="1" ht="10.35" customHeight="1">
      <c r="A150" s="30"/>
      <c r="B150" s="31"/>
      <c r="C150" s="30"/>
      <c r="D150" s="30"/>
      <c r="E150" s="30"/>
      <c r="F150" s="30"/>
      <c r="G150" s="30"/>
      <c r="H150" s="30"/>
      <c r="I150" s="30"/>
      <c r="J150" s="30"/>
      <c r="K150" s="30"/>
      <c r="L150" s="42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</row>
    <row r="151" spans="1:65" s="10" customFormat="1" ht="29.25" customHeight="1">
      <c r="A151" s="131"/>
      <c r="B151" s="132"/>
      <c r="C151" s="133" t="s">
        <v>229</v>
      </c>
      <c r="D151" s="134" t="s">
        <v>61</v>
      </c>
      <c r="E151" s="134" t="s">
        <v>57</v>
      </c>
      <c r="F151" s="134" t="s">
        <v>58</v>
      </c>
      <c r="G151" s="134" t="s">
        <v>230</v>
      </c>
      <c r="H151" s="134" t="s">
        <v>231</v>
      </c>
      <c r="I151" s="134" t="s">
        <v>232</v>
      </c>
      <c r="J151" s="135" t="s">
        <v>207</v>
      </c>
      <c r="K151" s="136" t="s">
        <v>233</v>
      </c>
      <c r="L151" s="137"/>
      <c r="M151" s="61"/>
      <c r="N151" s="62" t="s">
        <v>40</v>
      </c>
      <c r="O151" s="62" t="s">
        <v>234</v>
      </c>
      <c r="P151" s="62" t="s">
        <v>235</v>
      </c>
      <c r="Q151" s="62" t="s">
        <v>236</v>
      </c>
      <c r="R151" s="62" t="s">
        <v>237</v>
      </c>
      <c r="S151" s="62" t="s">
        <v>238</v>
      </c>
      <c r="T151" s="63" t="s">
        <v>239</v>
      </c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</row>
    <row r="152" spans="1:65" s="1" customFormat="1" ht="22.9" customHeight="1">
      <c r="A152" s="30"/>
      <c r="B152" s="31"/>
      <c r="C152" s="68" t="s">
        <v>208</v>
      </c>
      <c r="D152" s="30"/>
      <c r="E152" s="30"/>
      <c r="F152" s="30"/>
      <c r="G152" s="30"/>
      <c r="H152" s="30"/>
      <c r="I152" s="30"/>
      <c r="J152" s="138">
        <f>SUBTOTAL(9,J153:J1155)</f>
        <v>348589.95999999985</v>
      </c>
      <c r="K152" s="30"/>
      <c r="L152" s="31"/>
      <c r="M152" s="64"/>
      <c r="N152" s="55"/>
      <c r="O152" s="65"/>
      <c r="P152" s="139">
        <f>P153+P767+P1146+P1154</f>
        <v>0</v>
      </c>
      <c r="Q152" s="65"/>
      <c r="R152" s="139">
        <f>R153+R767+R1146+R1154</f>
        <v>340.37501372999998</v>
      </c>
      <c r="S152" s="65"/>
      <c r="T152" s="140">
        <f>T153+T767+T1146+T1154</f>
        <v>318.02885800000001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T152" s="17" t="s">
        <v>75</v>
      </c>
      <c r="AU152" s="17" t="s">
        <v>209</v>
      </c>
      <c r="BK152" s="141">
        <f>BK153+BK767+BK1146+BK1154</f>
        <v>347339.59</v>
      </c>
    </row>
    <row r="153" spans="1:65" s="11" customFormat="1" ht="25.9" customHeight="1">
      <c r="B153" s="142"/>
      <c r="D153" s="143" t="s">
        <v>75</v>
      </c>
      <c r="E153" s="144" t="s">
        <v>240</v>
      </c>
      <c r="F153" s="144" t="s">
        <v>241</v>
      </c>
      <c r="I153" s="145"/>
      <c r="J153" s="146">
        <f>SUBTOTAL(9,J154:J766)</f>
        <v>197346.36999999994</v>
      </c>
      <c r="L153" s="142"/>
      <c r="M153" s="147"/>
      <c r="N153" s="148"/>
      <c r="O153" s="148"/>
      <c r="P153" s="149">
        <f>P154+P189+P203+P244+P270+P470+P474+P765</f>
        <v>0</v>
      </c>
      <c r="Q153" s="148"/>
      <c r="R153" s="149">
        <f>R154+R189+R203+R244+R270+R470+R474+R765</f>
        <v>317.25705334999998</v>
      </c>
      <c r="S153" s="148"/>
      <c r="T153" s="150">
        <f>T154+T189+T203+T244+T270+T470+T474+T765</f>
        <v>301.051241</v>
      </c>
      <c r="AR153" s="143" t="s">
        <v>83</v>
      </c>
      <c r="AT153" s="151" t="s">
        <v>75</v>
      </c>
      <c r="AU153" s="151" t="s">
        <v>76</v>
      </c>
      <c r="AY153" s="143" t="s">
        <v>242</v>
      </c>
      <c r="BK153" s="152">
        <f>BK154+BK189+BK203+BK244+BK270+BK470+BK474+BK765</f>
        <v>197346.37</v>
      </c>
    </row>
    <row r="154" spans="1:65" s="11" customFormat="1" ht="22.9" customHeight="1">
      <c r="B154" s="142"/>
      <c r="D154" s="143" t="s">
        <v>75</v>
      </c>
      <c r="E154" s="153" t="s">
        <v>83</v>
      </c>
      <c r="F154" s="153" t="s">
        <v>243</v>
      </c>
      <c r="I154" s="145"/>
      <c r="J154" s="154">
        <f>SUBTOTAL(9,J155:J187)</f>
        <v>2734.2999999999997</v>
      </c>
      <c r="L154" s="142"/>
      <c r="M154" s="147"/>
      <c r="N154" s="148"/>
      <c r="O154" s="148"/>
      <c r="P154" s="149">
        <f>SUM(P155:P188)</f>
        <v>0</v>
      </c>
      <c r="Q154" s="148"/>
      <c r="R154" s="149">
        <f>SUM(R155:R188)</f>
        <v>32.622</v>
      </c>
      <c r="S154" s="148"/>
      <c r="T154" s="150">
        <f>SUM(T155:T188)</f>
        <v>6.3387999999999991</v>
      </c>
      <c r="AR154" s="143" t="s">
        <v>83</v>
      </c>
      <c r="AT154" s="151" t="s">
        <v>75</v>
      </c>
      <c r="AU154" s="151" t="s">
        <v>83</v>
      </c>
      <c r="AY154" s="143" t="s">
        <v>242</v>
      </c>
      <c r="BK154" s="152">
        <f>SUM(BK155:BK188)</f>
        <v>2734.2999999999997</v>
      </c>
    </row>
    <row r="155" spans="1:65" s="1" customFormat="1" ht="33" customHeight="1">
      <c r="A155" s="30"/>
      <c r="B155" s="155"/>
      <c r="C155" s="194" t="s">
        <v>83</v>
      </c>
      <c r="D155" s="194" t="s">
        <v>245</v>
      </c>
      <c r="E155" s="195" t="s">
        <v>2878</v>
      </c>
      <c r="F155" s="196" t="s">
        <v>2879</v>
      </c>
      <c r="G155" s="197" t="s">
        <v>281</v>
      </c>
      <c r="H155" s="198">
        <v>10.6</v>
      </c>
      <c r="I155" s="161">
        <v>1.1599999999999999</v>
      </c>
      <c r="J155" s="162">
        <f>ROUND(I155*H155,2)</f>
        <v>12.3</v>
      </c>
      <c r="K155" s="163"/>
      <c r="L155" s="31"/>
      <c r="M155" s="164"/>
      <c r="N155" s="165" t="s">
        <v>42</v>
      </c>
      <c r="O155" s="57"/>
      <c r="P155" s="166">
        <f>O155*H155</f>
        <v>0</v>
      </c>
      <c r="Q155" s="166">
        <v>0</v>
      </c>
      <c r="R155" s="166">
        <f>Q155*H155</f>
        <v>0</v>
      </c>
      <c r="S155" s="166">
        <v>0.13800000000000001</v>
      </c>
      <c r="T155" s="167">
        <f>S155*H155</f>
        <v>1.4628000000000001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8" t="s">
        <v>249</v>
      </c>
      <c r="AT155" s="168" t="s">
        <v>245</v>
      </c>
      <c r="AU155" s="168" t="s">
        <v>88</v>
      </c>
      <c r="AY155" s="17" t="s">
        <v>242</v>
      </c>
      <c r="BE155" s="169">
        <f>IF(N155="základná",J155,0)</f>
        <v>0</v>
      </c>
      <c r="BF155" s="169">
        <f>IF(N155="znížená",J155,0)</f>
        <v>12.3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7" t="s">
        <v>88</v>
      </c>
      <c r="BK155" s="169">
        <f>ROUND(I155*H155,2)</f>
        <v>12.3</v>
      </c>
      <c r="BL155" s="17" t="s">
        <v>249</v>
      </c>
      <c r="BM155" s="168" t="s">
        <v>2880</v>
      </c>
    </row>
    <row r="156" spans="1:65" s="13" customFormat="1">
      <c r="B156" s="178"/>
      <c r="D156" s="171" t="s">
        <v>251</v>
      </c>
      <c r="E156" s="179"/>
      <c r="F156" s="180" t="s">
        <v>2881</v>
      </c>
      <c r="H156" s="181">
        <v>10.6</v>
      </c>
      <c r="I156" s="182"/>
      <c r="L156" s="178"/>
      <c r="M156" s="183"/>
      <c r="N156" s="184"/>
      <c r="O156" s="184"/>
      <c r="P156" s="184"/>
      <c r="Q156" s="184"/>
      <c r="R156" s="184"/>
      <c r="S156" s="184"/>
      <c r="T156" s="185"/>
      <c r="AT156" s="179" t="s">
        <v>251</v>
      </c>
      <c r="AU156" s="179" t="s">
        <v>88</v>
      </c>
      <c r="AV156" s="13" t="s">
        <v>88</v>
      </c>
      <c r="AW156" s="13" t="s">
        <v>32</v>
      </c>
      <c r="AX156" s="13" t="s">
        <v>83</v>
      </c>
      <c r="AY156" s="179" t="s">
        <v>242</v>
      </c>
    </row>
    <row r="157" spans="1:65" s="1" customFormat="1" ht="33" customHeight="1">
      <c r="A157" s="30"/>
      <c r="B157" s="155"/>
      <c r="C157" s="194" t="s">
        <v>88</v>
      </c>
      <c r="D157" s="194" t="s">
        <v>245</v>
      </c>
      <c r="E157" s="195" t="s">
        <v>1367</v>
      </c>
      <c r="F157" s="196" t="s">
        <v>1368</v>
      </c>
      <c r="G157" s="197" t="s">
        <v>281</v>
      </c>
      <c r="H157" s="198">
        <v>10.6</v>
      </c>
      <c r="I157" s="161">
        <v>6.29</v>
      </c>
      <c r="J157" s="162">
        <f>ROUND(I157*H157,2)</f>
        <v>66.67</v>
      </c>
      <c r="K157" s="163"/>
      <c r="L157" s="31"/>
      <c r="M157" s="164"/>
      <c r="N157" s="165" t="s">
        <v>42</v>
      </c>
      <c r="O157" s="57"/>
      <c r="P157" s="166">
        <f>O157*H157</f>
        <v>0</v>
      </c>
      <c r="Q157" s="166">
        <v>0</v>
      </c>
      <c r="R157" s="166">
        <f>Q157*H157</f>
        <v>0</v>
      </c>
      <c r="S157" s="166">
        <v>0.23499999999999999</v>
      </c>
      <c r="T157" s="167">
        <f>S157*H157</f>
        <v>2.4909999999999997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8" t="s">
        <v>249</v>
      </c>
      <c r="AT157" s="168" t="s">
        <v>245</v>
      </c>
      <c r="AU157" s="168" t="s">
        <v>88</v>
      </c>
      <c r="AY157" s="17" t="s">
        <v>242</v>
      </c>
      <c r="BE157" s="169">
        <f>IF(N157="základná",J157,0)</f>
        <v>0</v>
      </c>
      <c r="BF157" s="169">
        <f>IF(N157="znížená",J157,0)</f>
        <v>66.67</v>
      </c>
      <c r="BG157" s="169">
        <f>IF(N157="zákl. prenesená",J157,0)</f>
        <v>0</v>
      </c>
      <c r="BH157" s="169">
        <f>IF(N157="zníž. prenesená",J157,0)</f>
        <v>0</v>
      </c>
      <c r="BI157" s="169">
        <f>IF(N157="nulová",J157,0)</f>
        <v>0</v>
      </c>
      <c r="BJ157" s="17" t="s">
        <v>88</v>
      </c>
      <c r="BK157" s="169">
        <f>ROUND(I157*H157,2)</f>
        <v>66.67</v>
      </c>
      <c r="BL157" s="17" t="s">
        <v>249</v>
      </c>
      <c r="BM157" s="168" t="s">
        <v>2882</v>
      </c>
    </row>
    <row r="158" spans="1:65" s="13" customFormat="1">
      <c r="B158" s="178"/>
      <c r="D158" s="171" t="s">
        <v>251</v>
      </c>
      <c r="E158" s="179"/>
      <c r="F158" s="180" t="s">
        <v>2881</v>
      </c>
      <c r="H158" s="181">
        <v>10.6</v>
      </c>
      <c r="I158" s="182"/>
      <c r="L158" s="178"/>
      <c r="M158" s="183"/>
      <c r="N158" s="184"/>
      <c r="O158" s="184"/>
      <c r="P158" s="184"/>
      <c r="Q158" s="184"/>
      <c r="R158" s="184"/>
      <c r="S158" s="184"/>
      <c r="T158" s="185"/>
      <c r="AT158" s="179" t="s">
        <v>251</v>
      </c>
      <c r="AU158" s="179" t="s">
        <v>88</v>
      </c>
      <c r="AV158" s="13" t="s">
        <v>88</v>
      </c>
      <c r="AW158" s="13" t="s">
        <v>32</v>
      </c>
      <c r="AX158" s="13" t="s">
        <v>83</v>
      </c>
      <c r="AY158" s="179" t="s">
        <v>242</v>
      </c>
    </row>
    <row r="159" spans="1:65" s="1" customFormat="1" ht="33" customHeight="1">
      <c r="A159" s="30"/>
      <c r="B159" s="155"/>
      <c r="C159" s="194" t="s">
        <v>93</v>
      </c>
      <c r="D159" s="194" t="s">
        <v>245</v>
      </c>
      <c r="E159" s="195" t="s">
        <v>2883</v>
      </c>
      <c r="F159" s="196" t="s">
        <v>2884</v>
      </c>
      <c r="G159" s="197" t="s">
        <v>281</v>
      </c>
      <c r="H159" s="198">
        <v>10.6</v>
      </c>
      <c r="I159" s="161">
        <v>13.45</v>
      </c>
      <c r="J159" s="162">
        <f>ROUND(I159*H159,2)</f>
        <v>142.57</v>
      </c>
      <c r="K159" s="163"/>
      <c r="L159" s="31"/>
      <c r="M159" s="164"/>
      <c r="N159" s="165" t="s">
        <v>42</v>
      </c>
      <c r="O159" s="57"/>
      <c r="P159" s="166">
        <f>O159*H159</f>
        <v>0</v>
      </c>
      <c r="Q159" s="166">
        <v>0</v>
      </c>
      <c r="R159" s="166">
        <f>Q159*H159</f>
        <v>0</v>
      </c>
      <c r="S159" s="166">
        <v>0.22500000000000001</v>
      </c>
      <c r="T159" s="167">
        <f>S159*H159</f>
        <v>2.3849999999999998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68" t="s">
        <v>249</v>
      </c>
      <c r="AT159" s="168" t="s">
        <v>245</v>
      </c>
      <c r="AU159" s="168" t="s">
        <v>88</v>
      </c>
      <c r="AY159" s="17" t="s">
        <v>242</v>
      </c>
      <c r="BE159" s="169">
        <f>IF(N159="základná",J159,0)</f>
        <v>0</v>
      </c>
      <c r="BF159" s="169">
        <f>IF(N159="znížená",J159,0)</f>
        <v>142.57</v>
      </c>
      <c r="BG159" s="169">
        <f>IF(N159="zákl. prenesená",J159,0)</f>
        <v>0</v>
      </c>
      <c r="BH159" s="169">
        <f>IF(N159="zníž. prenesená",J159,0)</f>
        <v>0</v>
      </c>
      <c r="BI159" s="169">
        <f>IF(N159="nulová",J159,0)</f>
        <v>0</v>
      </c>
      <c r="BJ159" s="17" t="s">
        <v>88</v>
      </c>
      <c r="BK159" s="169">
        <f>ROUND(I159*H159,2)</f>
        <v>142.57</v>
      </c>
      <c r="BL159" s="17" t="s">
        <v>249</v>
      </c>
      <c r="BM159" s="168" t="s">
        <v>2885</v>
      </c>
    </row>
    <row r="160" spans="1:65" s="13" customFormat="1">
      <c r="B160" s="178"/>
      <c r="D160" s="171" t="s">
        <v>251</v>
      </c>
      <c r="E160" s="179"/>
      <c r="F160" s="180" t="s">
        <v>2881</v>
      </c>
      <c r="H160" s="181">
        <v>10.6</v>
      </c>
      <c r="I160" s="182"/>
      <c r="L160" s="178"/>
      <c r="M160" s="183"/>
      <c r="N160" s="184"/>
      <c r="O160" s="184"/>
      <c r="P160" s="184"/>
      <c r="Q160" s="184"/>
      <c r="R160" s="184"/>
      <c r="S160" s="184"/>
      <c r="T160" s="185"/>
      <c r="AT160" s="179" t="s">
        <v>251</v>
      </c>
      <c r="AU160" s="179" t="s">
        <v>88</v>
      </c>
      <c r="AV160" s="13" t="s">
        <v>88</v>
      </c>
      <c r="AW160" s="13" t="s">
        <v>32</v>
      </c>
      <c r="AX160" s="13" t="s">
        <v>83</v>
      </c>
      <c r="AY160" s="179" t="s">
        <v>242</v>
      </c>
    </row>
    <row r="161" spans="1:65" s="1" customFormat="1" ht="16.5" customHeight="1">
      <c r="A161" s="30"/>
      <c r="B161" s="155"/>
      <c r="C161" s="194" t="s">
        <v>249</v>
      </c>
      <c r="D161" s="194" t="s">
        <v>245</v>
      </c>
      <c r="E161" s="195" t="s">
        <v>2886</v>
      </c>
      <c r="F161" s="196" t="s">
        <v>2887</v>
      </c>
      <c r="G161" s="197" t="s">
        <v>931</v>
      </c>
      <c r="H161" s="198">
        <v>2860</v>
      </c>
      <c r="I161" s="161">
        <v>0.23</v>
      </c>
      <c r="J161" s="162">
        <f>ROUND(I161*H161,2)</f>
        <v>657.8</v>
      </c>
      <c r="K161" s="163"/>
      <c r="L161" s="31"/>
      <c r="M161" s="164"/>
      <c r="N161" s="165" t="s">
        <v>42</v>
      </c>
      <c r="O161" s="57"/>
      <c r="P161" s="166">
        <f>O161*H161</f>
        <v>0</v>
      </c>
      <c r="Q161" s="166">
        <v>0</v>
      </c>
      <c r="R161" s="166">
        <f>Q161*H161</f>
        <v>0</v>
      </c>
      <c r="S161" s="166">
        <v>0</v>
      </c>
      <c r="T161" s="167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8" t="s">
        <v>249</v>
      </c>
      <c r="AT161" s="168" t="s">
        <v>245</v>
      </c>
      <c r="AU161" s="168" t="s">
        <v>88</v>
      </c>
      <c r="AY161" s="17" t="s">
        <v>242</v>
      </c>
      <c r="BE161" s="169">
        <f>IF(N161="základná",J161,0)</f>
        <v>0</v>
      </c>
      <c r="BF161" s="169">
        <f>IF(N161="znížená",J161,0)</f>
        <v>657.8</v>
      </c>
      <c r="BG161" s="169">
        <f>IF(N161="zákl. prenesená",J161,0)</f>
        <v>0</v>
      </c>
      <c r="BH161" s="169">
        <f>IF(N161="zníž. prenesená",J161,0)</f>
        <v>0</v>
      </c>
      <c r="BI161" s="169">
        <f>IF(N161="nulová",J161,0)</f>
        <v>0</v>
      </c>
      <c r="BJ161" s="17" t="s">
        <v>88</v>
      </c>
      <c r="BK161" s="169">
        <f>ROUND(I161*H161,2)</f>
        <v>657.8</v>
      </c>
      <c r="BL161" s="17" t="s">
        <v>249</v>
      </c>
      <c r="BM161" s="168" t="s">
        <v>2888</v>
      </c>
    </row>
    <row r="162" spans="1:65" s="13" customFormat="1">
      <c r="B162" s="178"/>
      <c r="D162" s="171" t="s">
        <v>251</v>
      </c>
      <c r="E162" s="179"/>
      <c r="F162" s="180" t="s">
        <v>2889</v>
      </c>
      <c r="H162" s="181">
        <v>2000</v>
      </c>
      <c r="I162" s="182"/>
      <c r="L162" s="178"/>
      <c r="M162" s="183"/>
      <c r="N162" s="184"/>
      <c r="O162" s="184"/>
      <c r="P162" s="184"/>
      <c r="Q162" s="184"/>
      <c r="R162" s="184"/>
      <c r="S162" s="184"/>
      <c r="T162" s="185"/>
      <c r="AT162" s="179" t="s">
        <v>251</v>
      </c>
      <c r="AU162" s="179" t="s">
        <v>88</v>
      </c>
      <c r="AV162" s="13" t="s">
        <v>88</v>
      </c>
      <c r="AW162" s="13" t="s">
        <v>32</v>
      </c>
      <c r="AX162" s="13" t="s">
        <v>76</v>
      </c>
      <c r="AY162" s="179" t="s">
        <v>242</v>
      </c>
    </row>
    <row r="163" spans="1:65" s="13" customFormat="1">
      <c r="B163" s="178"/>
      <c r="D163" s="171" t="s">
        <v>251</v>
      </c>
      <c r="E163" s="179"/>
      <c r="F163" s="180" t="s">
        <v>2890</v>
      </c>
      <c r="H163" s="181">
        <v>860</v>
      </c>
      <c r="I163" s="182"/>
      <c r="L163" s="178"/>
      <c r="M163" s="183"/>
      <c r="N163" s="184"/>
      <c r="O163" s="184"/>
      <c r="P163" s="184"/>
      <c r="Q163" s="184"/>
      <c r="R163" s="184"/>
      <c r="S163" s="184"/>
      <c r="T163" s="185"/>
      <c r="AT163" s="179" t="s">
        <v>251</v>
      </c>
      <c r="AU163" s="179" t="s">
        <v>88</v>
      </c>
      <c r="AV163" s="13" t="s">
        <v>88</v>
      </c>
      <c r="AW163" s="13" t="s">
        <v>32</v>
      </c>
      <c r="AX163" s="13" t="s">
        <v>76</v>
      </c>
      <c r="AY163" s="179" t="s">
        <v>242</v>
      </c>
    </row>
    <row r="164" spans="1:65" s="14" customFormat="1">
      <c r="B164" s="186"/>
      <c r="D164" s="171" t="s">
        <v>251</v>
      </c>
      <c r="E164" s="187"/>
      <c r="F164" s="188" t="s">
        <v>254</v>
      </c>
      <c r="H164" s="189">
        <v>2860</v>
      </c>
      <c r="I164" s="190"/>
      <c r="L164" s="186"/>
      <c r="M164" s="191"/>
      <c r="N164" s="192"/>
      <c r="O164" s="192"/>
      <c r="P164" s="192"/>
      <c r="Q164" s="192"/>
      <c r="R164" s="192"/>
      <c r="S164" s="192"/>
      <c r="T164" s="193"/>
      <c r="AT164" s="187" t="s">
        <v>251</v>
      </c>
      <c r="AU164" s="187" t="s">
        <v>88</v>
      </c>
      <c r="AV164" s="14" t="s">
        <v>249</v>
      </c>
      <c r="AW164" s="14" t="s">
        <v>32</v>
      </c>
      <c r="AX164" s="14" t="s">
        <v>83</v>
      </c>
      <c r="AY164" s="187" t="s">
        <v>242</v>
      </c>
    </row>
    <row r="165" spans="1:65" s="1" customFormat="1" ht="24.2" customHeight="1">
      <c r="A165" s="30"/>
      <c r="B165" s="155"/>
      <c r="C165" s="194" t="s">
        <v>338</v>
      </c>
      <c r="D165" s="194" t="s">
        <v>245</v>
      </c>
      <c r="E165" s="195" t="s">
        <v>1376</v>
      </c>
      <c r="F165" s="196" t="s">
        <v>1377</v>
      </c>
      <c r="G165" s="197" t="s">
        <v>248</v>
      </c>
      <c r="H165" s="198">
        <v>32.67</v>
      </c>
      <c r="I165" s="161">
        <v>27.09</v>
      </c>
      <c r="J165" s="162">
        <f>ROUND(I165*H165,2)</f>
        <v>885.03</v>
      </c>
      <c r="K165" s="163"/>
      <c r="L165" s="31"/>
      <c r="M165" s="164"/>
      <c r="N165" s="165" t="s">
        <v>42</v>
      </c>
      <c r="O165" s="57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8" t="s">
        <v>249</v>
      </c>
      <c r="AT165" s="168" t="s">
        <v>245</v>
      </c>
      <c r="AU165" s="168" t="s">
        <v>88</v>
      </c>
      <c r="AY165" s="17" t="s">
        <v>242</v>
      </c>
      <c r="BE165" s="169">
        <f>IF(N165="základná",J165,0)</f>
        <v>0</v>
      </c>
      <c r="BF165" s="169">
        <f>IF(N165="znížená",J165,0)</f>
        <v>885.03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7" t="s">
        <v>88</v>
      </c>
      <c r="BK165" s="169">
        <f>ROUND(I165*H165,2)</f>
        <v>885.03</v>
      </c>
      <c r="BL165" s="17" t="s">
        <v>249</v>
      </c>
      <c r="BM165" s="168" t="s">
        <v>2891</v>
      </c>
    </row>
    <row r="166" spans="1:65" s="13" customFormat="1">
      <c r="B166" s="178"/>
      <c r="D166" s="171" t="s">
        <v>251</v>
      </c>
      <c r="E166" s="179"/>
      <c r="F166" s="180" t="s">
        <v>2892</v>
      </c>
      <c r="H166" s="181">
        <v>0.18</v>
      </c>
      <c r="I166" s="182"/>
      <c r="L166" s="178"/>
      <c r="M166" s="183"/>
      <c r="N166" s="184"/>
      <c r="O166" s="184"/>
      <c r="P166" s="184"/>
      <c r="Q166" s="184"/>
      <c r="R166" s="184"/>
      <c r="S166" s="184"/>
      <c r="T166" s="185"/>
      <c r="AT166" s="179" t="s">
        <v>251</v>
      </c>
      <c r="AU166" s="179" t="s">
        <v>88</v>
      </c>
      <c r="AV166" s="13" t="s">
        <v>88</v>
      </c>
      <c r="AW166" s="13" t="s">
        <v>32</v>
      </c>
      <c r="AX166" s="13" t="s">
        <v>76</v>
      </c>
      <c r="AY166" s="179" t="s">
        <v>242</v>
      </c>
    </row>
    <row r="167" spans="1:65" s="13" customFormat="1">
      <c r="B167" s="178"/>
      <c r="D167" s="171" t="s">
        <v>251</v>
      </c>
      <c r="E167" s="179"/>
      <c r="F167" s="180" t="s">
        <v>2893</v>
      </c>
      <c r="H167" s="181">
        <v>32.299999999999997</v>
      </c>
      <c r="I167" s="182"/>
      <c r="L167" s="178"/>
      <c r="M167" s="183"/>
      <c r="N167" s="184"/>
      <c r="O167" s="184"/>
      <c r="P167" s="184"/>
      <c r="Q167" s="184"/>
      <c r="R167" s="184"/>
      <c r="S167" s="184"/>
      <c r="T167" s="185"/>
      <c r="AT167" s="179" t="s">
        <v>251</v>
      </c>
      <c r="AU167" s="179" t="s">
        <v>88</v>
      </c>
      <c r="AV167" s="13" t="s">
        <v>88</v>
      </c>
      <c r="AW167" s="13" t="s">
        <v>32</v>
      </c>
      <c r="AX167" s="13" t="s">
        <v>76</v>
      </c>
      <c r="AY167" s="179" t="s">
        <v>242</v>
      </c>
    </row>
    <row r="168" spans="1:65" s="13" customFormat="1">
      <c r="B168" s="178"/>
      <c r="D168" s="171" t="s">
        <v>251</v>
      </c>
      <c r="E168" s="179"/>
      <c r="F168" s="180" t="s">
        <v>2894</v>
      </c>
      <c r="H168" s="181">
        <v>0.19</v>
      </c>
      <c r="I168" s="182"/>
      <c r="L168" s="178"/>
      <c r="M168" s="183"/>
      <c r="N168" s="184"/>
      <c r="O168" s="184"/>
      <c r="P168" s="184"/>
      <c r="Q168" s="184"/>
      <c r="R168" s="184"/>
      <c r="S168" s="184"/>
      <c r="T168" s="185"/>
      <c r="AT168" s="179" t="s">
        <v>251</v>
      </c>
      <c r="AU168" s="179" t="s">
        <v>88</v>
      </c>
      <c r="AV168" s="13" t="s">
        <v>88</v>
      </c>
      <c r="AW168" s="13" t="s">
        <v>32</v>
      </c>
      <c r="AX168" s="13" t="s">
        <v>76</v>
      </c>
      <c r="AY168" s="179" t="s">
        <v>242</v>
      </c>
    </row>
    <row r="169" spans="1:65" s="14" customFormat="1">
      <c r="B169" s="186"/>
      <c r="D169" s="171" t="s">
        <v>251</v>
      </c>
      <c r="E169" s="187" t="s">
        <v>199</v>
      </c>
      <c r="F169" s="188" t="s">
        <v>254</v>
      </c>
      <c r="H169" s="189">
        <v>32.67</v>
      </c>
      <c r="I169" s="190"/>
      <c r="L169" s="186"/>
      <c r="M169" s="191"/>
      <c r="N169" s="192"/>
      <c r="O169" s="192"/>
      <c r="P169" s="192"/>
      <c r="Q169" s="192"/>
      <c r="R169" s="192"/>
      <c r="S169" s="192"/>
      <c r="T169" s="193"/>
      <c r="AT169" s="187" t="s">
        <v>251</v>
      </c>
      <c r="AU169" s="187" t="s">
        <v>88</v>
      </c>
      <c r="AV169" s="14" t="s">
        <v>249</v>
      </c>
      <c r="AW169" s="14" t="s">
        <v>32</v>
      </c>
      <c r="AX169" s="14" t="s">
        <v>83</v>
      </c>
      <c r="AY169" s="187" t="s">
        <v>242</v>
      </c>
    </row>
    <row r="170" spans="1:65" s="1" customFormat="1" ht="24.2" customHeight="1">
      <c r="A170" s="30"/>
      <c r="B170" s="155"/>
      <c r="C170" s="194" t="s">
        <v>318</v>
      </c>
      <c r="D170" s="194" t="s">
        <v>245</v>
      </c>
      <c r="E170" s="195" t="s">
        <v>1389</v>
      </c>
      <c r="F170" s="196" t="s">
        <v>1390</v>
      </c>
      <c r="G170" s="197" t="s">
        <v>248</v>
      </c>
      <c r="H170" s="198">
        <v>11.56</v>
      </c>
      <c r="I170" s="161">
        <v>0.97</v>
      </c>
      <c r="J170" s="162">
        <f>ROUND(I170*H170,2)</f>
        <v>11.21</v>
      </c>
      <c r="K170" s="163"/>
      <c r="L170" s="31"/>
      <c r="M170" s="164"/>
      <c r="N170" s="165" t="s">
        <v>42</v>
      </c>
      <c r="O170" s="57"/>
      <c r="P170" s="166">
        <f>O170*H170</f>
        <v>0</v>
      </c>
      <c r="Q170" s="166">
        <v>0</v>
      </c>
      <c r="R170" s="166">
        <f>Q170*H170</f>
        <v>0</v>
      </c>
      <c r="S170" s="166">
        <v>0</v>
      </c>
      <c r="T170" s="167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8" t="s">
        <v>249</v>
      </c>
      <c r="AT170" s="168" t="s">
        <v>245</v>
      </c>
      <c r="AU170" s="168" t="s">
        <v>88</v>
      </c>
      <c r="AY170" s="17" t="s">
        <v>242</v>
      </c>
      <c r="BE170" s="169">
        <f>IF(N170="základná",J170,0)</f>
        <v>0</v>
      </c>
      <c r="BF170" s="169">
        <f>IF(N170="znížená",J170,0)</f>
        <v>11.21</v>
      </c>
      <c r="BG170" s="169">
        <f>IF(N170="zákl. prenesená",J170,0)</f>
        <v>0</v>
      </c>
      <c r="BH170" s="169">
        <f>IF(N170="zníž. prenesená",J170,0)</f>
        <v>0</v>
      </c>
      <c r="BI170" s="169">
        <f>IF(N170="nulová",J170,0)</f>
        <v>0</v>
      </c>
      <c r="BJ170" s="17" t="s">
        <v>88</v>
      </c>
      <c r="BK170" s="169">
        <f>ROUND(I170*H170,2)</f>
        <v>11.21</v>
      </c>
      <c r="BL170" s="17" t="s">
        <v>249</v>
      </c>
      <c r="BM170" s="168" t="s">
        <v>2895</v>
      </c>
    </row>
    <row r="171" spans="1:65" s="13" customFormat="1">
      <c r="B171" s="178"/>
      <c r="D171" s="171" t="s">
        <v>251</v>
      </c>
      <c r="E171" s="179"/>
      <c r="F171" s="180" t="s">
        <v>2896</v>
      </c>
      <c r="H171" s="181">
        <v>11.56</v>
      </c>
      <c r="I171" s="182"/>
      <c r="L171" s="178"/>
      <c r="M171" s="183"/>
      <c r="N171" s="184"/>
      <c r="O171" s="184"/>
      <c r="P171" s="184"/>
      <c r="Q171" s="184"/>
      <c r="R171" s="184"/>
      <c r="S171" s="184"/>
      <c r="T171" s="185"/>
      <c r="AT171" s="179" t="s">
        <v>251</v>
      </c>
      <c r="AU171" s="179" t="s">
        <v>88</v>
      </c>
      <c r="AV171" s="13" t="s">
        <v>88</v>
      </c>
      <c r="AW171" s="13" t="s">
        <v>32</v>
      </c>
      <c r="AX171" s="13" t="s">
        <v>83</v>
      </c>
      <c r="AY171" s="179" t="s">
        <v>242</v>
      </c>
    </row>
    <row r="172" spans="1:65" s="1" customFormat="1" ht="33" customHeight="1">
      <c r="A172" s="30"/>
      <c r="B172" s="155"/>
      <c r="C172" s="194" t="s">
        <v>348</v>
      </c>
      <c r="D172" s="194" t="s">
        <v>245</v>
      </c>
      <c r="E172" s="195" t="s">
        <v>2897</v>
      </c>
      <c r="F172" s="196" t="s">
        <v>2898</v>
      </c>
      <c r="G172" s="197" t="s">
        <v>248</v>
      </c>
      <c r="H172" s="198">
        <v>32.67</v>
      </c>
      <c r="I172" s="161">
        <v>4.12</v>
      </c>
      <c r="J172" s="162">
        <f>ROUND(I172*H172,2)</f>
        <v>134.6</v>
      </c>
      <c r="K172" s="163"/>
      <c r="L172" s="31"/>
      <c r="M172" s="164"/>
      <c r="N172" s="165" t="s">
        <v>42</v>
      </c>
      <c r="O172" s="57"/>
      <c r="P172" s="166">
        <f>O172*H172</f>
        <v>0</v>
      </c>
      <c r="Q172" s="166">
        <v>0</v>
      </c>
      <c r="R172" s="166">
        <f>Q172*H172</f>
        <v>0</v>
      </c>
      <c r="S172" s="166">
        <v>0</v>
      </c>
      <c r="T172" s="167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8" t="s">
        <v>249</v>
      </c>
      <c r="AT172" s="168" t="s">
        <v>245</v>
      </c>
      <c r="AU172" s="168" t="s">
        <v>88</v>
      </c>
      <c r="AY172" s="17" t="s">
        <v>242</v>
      </c>
      <c r="BE172" s="169">
        <f>IF(N172="základná",J172,0)</f>
        <v>0</v>
      </c>
      <c r="BF172" s="169">
        <f>IF(N172="znížená",J172,0)</f>
        <v>134.6</v>
      </c>
      <c r="BG172" s="169">
        <f>IF(N172="zákl. prenesená",J172,0)</f>
        <v>0</v>
      </c>
      <c r="BH172" s="169">
        <f>IF(N172="zníž. prenesená",J172,0)</f>
        <v>0</v>
      </c>
      <c r="BI172" s="169">
        <f>IF(N172="nulová",J172,0)</f>
        <v>0</v>
      </c>
      <c r="BJ172" s="17" t="s">
        <v>88</v>
      </c>
      <c r="BK172" s="169">
        <f>ROUND(I172*H172,2)</f>
        <v>134.6</v>
      </c>
      <c r="BL172" s="17" t="s">
        <v>249</v>
      </c>
      <c r="BM172" s="168" t="s">
        <v>2899</v>
      </c>
    </row>
    <row r="173" spans="1:65" s="13" customFormat="1">
      <c r="B173" s="178"/>
      <c r="D173" s="171" t="s">
        <v>251</v>
      </c>
      <c r="E173" s="179"/>
      <c r="F173" s="180" t="s">
        <v>199</v>
      </c>
      <c r="H173" s="181">
        <v>32.67</v>
      </c>
      <c r="I173" s="182"/>
      <c r="L173" s="178"/>
      <c r="M173" s="183"/>
      <c r="N173" s="184"/>
      <c r="O173" s="184"/>
      <c r="P173" s="184"/>
      <c r="Q173" s="184"/>
      <c r="R173" s="184"/>
      <c r="S173" s="184"/>
      <c r="T173" s="185"/>
      <c r="AT173" s="179" t="s">
        <v>251</v>
      </c>
      <c r="AU173" s="179" t="s">
        <v>88</v>
      </c>
      <c r="AV173" s="13" t="s">
        <v>88</v>
      </c>
      <c r="AW173" s="13" t="s">
        <v>32</v>
      </c>
      <c r="AX173" s="13" t="s">
        <v>83</v>
      </c>
      <c r="AY173" s="179" t="s">
        <v>242</v>
      </c>
    </row>
    <row r="174" spans="1:65" s="1" customFormat="1" ht="37.9" customHeight="1">
      <c r="A174" s="30"/>
      <c r="B174" s="155"/>
      <c r="C174" s="194" t="s">
        <v>316</v>
      </c>
      <c r="D174" s="194" t="s">
        <v>245</v>
      </c>
      <c r="E174" s="195" t="s">
        <v>2900</v>
      </c>
      <c r="F174" s="196" t="s">
        <v>2901</v>
      </c>
      <c r="G174" s="197" t="s">
        <v>248</v>
      </c>
      <c r="H174" s="198">
        <v>32.67</v>
      </c>
      <c r="I174" s="161">
        <v>3.76</v>
      </c>
      <c r="J174" s="162">
        <f>ROUND(I174*H174,2)</f>
        <v>122.84</v>
      </c>
      <c r="K174" s="163"/>
      <c r="L174" s="31"/>
      <c r="M174" s="164"/>
      <c r="N174" s="165" t="s">
        <v>42</v>
      </c>
      <c r="O174" s="57"/>
      <c r="P174" s="166">
        <f>O174*H174</f>
        <v>0</v>
      </c>
      <c r="Q174" s="166">
        <v>0</v>
      </c>
      <c r="R174" s="166">
        <f>Q174*H174</f>
        <v>0</v>
      </c>
      <c r="S174" s="166">
        <v>0</v>
      </c>
      <c r="T174" s="167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68" t="s">
        <v>249</v>
      </c>
      <c r="AT174" s="168" t="s">
        <v>245</v>
      </c>
      <c r="AU174" s="168" t="s">
        <v>88</v>
      </c>
      <c r="AY174" s="17" t="s">
        <v>242</v>
      </c>
      <c r="BE174" s="169">
        <f>IF(N174="základná",J174,0)</f>
        <v>0</v>
      </c>
      <c r="BF174" s="169">
        <f>IF(N174="znížená",J174,0)</f>
        <v>122.84</v>
      </c>
      <c r="BG174" s="169">
        <f>IF(N174="zákl. prenesená",J174,0)</f>
        <v>0</v>
      </c>
      <c r="BH174" s="169">
        <f>IF(N174="zníž. prenesená",J174,0)</f>
        <v>0</v>
      </c>
      <c r="BI174" s="169">
        <f>IF(N174="nulová",J174,0)</f>
        <v>0</v>
      </c>
      <c r="BJ174" s="17" t="s">
        <v>88</v>
      </c>
      <c r="BK174" s="169">
        <f>ROUND(I174*H174,2)</f>
        <v>122.84</v>
      </c>
      <c r="BL174" s="17" t="s">
        <v>249</v>
      </c>
      <c r="BM174" s="168" t="s">
        <v>2902</v>
      </c>
    </row>
    <row r="175" spans="1:65" s="13" customFormat="1">
      <c r="B175" s="178"/>
      <c r="D175" s="171" t="s">
        <v>251</v>
      </c>
      <c r="E175" s="179"/>
      <c r="F175" s="180" t="s">
        <v>199</v>
      </c>
      <c r="H175" s="181">
        <v>32.67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79" t="s">
        <v>251</v>
      </c>
      <c r="AU175" s="179" t="s">
        <v>88</v>
      </c>
      <c r="AV175" s="13" t="s">
        <v>88</v>
      </c>
      <c r="AW175" s="13" t="s">
        <v>32</v>
      </c>
      <c r="AX175" s="13" t="s">
        <v>83</v>
      </c>
      <c r="AY175" s="179" t="s">
        <v>242</v>
      </c>
    </row>
    <row r="176" spans="1:65" s="1" customFormat="1" ht="24.2" customHeight="1">
      <c r="A176" s="30"/>
      <c r="B176" s="155"/>
      <c r="C176" s="194" t="s">
        <v>358</v>
      </c>
      <c r="D176" s="194" t="s">
        <v>245</v>
      </c>
      <c r="E176" s="195" t="s">
        <v>2903</v>
      </c>
      <c r="F176" s="196" t="s">
        <v>2904</v>
      </c>
      <c r="G176" s="197" t="s">
        <v>248</v>
      </c>
      <c r="H176" s="198">
        <v>11.56</v>
      </c>
      <c r="I176" s="161">
        <v>4.79</v>
      </c>
      <c r="J176" s="162">
        <f>ROUND(I176*H176,2)</f>
        <v>55.37</v>
      </c>
      <c r="K176" s="163"/>
      <c r="L176" s="31"/>
      <c r="M176" s="164"/>
      <c r="N176" s="165" t="s">
        <v>42</v>
      </c>
      <c r="O176" s="57"/>
      <c r="P176" s="166">
        <f>O176*H176</f>
        <v>0</v>
      </c>
      <c r="Q176" s="166">
        <v>0</v>
      </c>
      <c r="R176" s="166">
        <f>Q176*H176</f>
        <v>0</v>
      </c>
      <c r="S176" s="166">
        <v>0</v>
      </c>
      <c r="T176" s="167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68" t="s">
        <v>249</v>
      </c>
      <c r="AT176" s="168" t="s">
        <v>245</v>
      </c>
      <c r="AU176" s="168" t="s">
        <v>88</v>
      </c>
      <c r="AY176" s="17" t="s">
        <v>242</v>
      </c>
      <c r="BE176" s="169">
        <f>IF(N176="základná",J176,0)</f>
        <v>0</v>
      </c>
      <c r="BF176" s="169">
        <f>IF(N176="znížená",J176,0)</f>
        <v>55.37</v>
      </c>
      <c r="BG176" s="169">
        <f>IF(N176="zákl. prenesená",J176,0)</f>
        <v>0</v>
      </c>
      <c r="BH176" s="169">
        <f>IF(N176="zníž. prenesená",J176,0)</f>
        <v>0</v>
      </c>
      <c r="BI176" s="169">
        <f>IF(N176="nulová",J176,0)</f>
        <v>0</v>
      </c>
      <c r="BJ176" s="17" t="s">
        <v>88</v>
      </c>
      <c r="BK176" s="169">
        <f>ROUND(I176*H176,2)</f>
        <v>55.37</v>
      </c>
      <c r="BL176" s="17" t="s">
        <v>249</v>
      </c>
      <c r="BM176" s="168" t="s">
        <v>2905</v>
      </c>
    </row>
    <row r="177" spans="1:65" s="13" customFormat="1">
      <c r="B177" s="178"/>
      <c r="D177" s="171" t="s">
        <v>251</v>
      </c>
      <c r="E177" s="179"/>
      <c r="F177" s="180" t="s">
        <v>2896</v>
      </c>
      <c r="H177" s="181">
        <v>11.56</v>
      </c>
      <c r="I177" s="182"/>
      <c r="L177" s="178"/>
      <c r="M177" s="183"/>
      <c r="N177" s="184"/>
      <c r="O177" s="184"/>
      <c r="P177" s="184"/>
      <c r="Q177" s="184"/>
      <c r="R177" s="184"/>
      <c r="S177" s="184"/>
      <c r="T177" s="185"/>
      <c r="AT177" s="179" t="s">
        <v>251</v>
      </c>
      <c r="AU177" s="179" t="s">
        <v>88</v>
      </c>
      <c r="AV177" s="13" t="s">
        <v>88</v>
      </c>
      <c r="AW177" s="13" t="s">
        <v>32</v>
      </c>
      <c r="AX177" s="13" t="s">
        <v>83</v>
      </c>
      <c r="AY177" s="179" t="s">
        <v>242</v>
      </c>
    </row>
    <row r="178" spans="1:65" s="1" customFormat="1" ht="24.2" customHeight="1">
      <c r="A178" s="30"/>
      <c r="B178" s="155"/>
      <c r="C178" s="194" t="s">
        <v>364</v>
      </c>
      <c r="D178" s="194" t="s">
        <v>245</v>
      </c>
      <c r="E178" s="195" t="s">
        <v>262</v>
      </c>
      <c r="F178" s="196" t="s">
        <v>263</v>
      </c>
      <c r="G178" s="197" t="s">
        <v>248</v>
      </c>
      <c r="H178" s="198">
        <v>11.56</v>
      </c>
      <c r="I178" s="161">
        <v>2.25</v>
      </c>
      <c r="J178" s="162">
        <f>ROUND(I178*H178,2)</f>
        <v>26.01</v>
      </c>
      <c r="K178" s="163"/>
      <c r="L178" s="31"/>
      <c r="M178" s="164"/>
      <c r="N178" s="165" t="s">
        <v>42</v>
      </c>
      <c r="O178" s="57"/>
      <c r="P178" s="166">
        <f>O178*H178</f>
        <v>0</v>
      </c>
      <c r="Q178" s="166">
        <v>0</v>
      </c>
      <c r="R178" s="166">
        <f>Q178*H178</f>
        <v>0</v>
      </c>
      <c r="S178" s="166">
        <v>0</v>
      </c>
      <c r="T178" s="167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68" t="s">
        <v>249</v>
      </c>
      <c r="AT178" s="168" t="s">
        <v>245</v>
      </c>
      <c r="AU178" s="168" t="s">
        <v>88</v>
      </c>
      <c r="AY178" s="17" t="s">
        <v>242</v>
      </c>
      <c r="BE178" s="169">
        <f>IF(N178="základná",J178,0)</f>
        <v>0</v>
      </c>
      <c r="BF178" s="169">
        <f>IF(N178="znížená",J178,0)</f>
        <v>26.01</v>
      </c>
      <c r="BG178" s="169">
        <f>IF(N178="zákl. prenesená",J178,0)</f>
        <v>0</v>
      </c>
      <c r="BH178" s="169">
        <f>IF(N178="zníž. prenesená",J178,0)</f>
        <v>0</v>
      </c>
      <c r="BI178" s="169">
        <f>IF(N178="nulová",J178,0)</f>
        <v>0</v>
      </c>
      <c r="BJ178" s="17" t="s">
        <v>88</v>
      </c>
      <c r="BK178" s="169">
        <f>ROUND(I178*H178,2)</f>
        <v>26.01</v>
      </c>
      <c r="BL178" s="17" t="s">
        <v>249</v>
      </c>
      <c r="BM178" s="168" t="s">
        <v>2906</v>
      </c>
    </row>
    <row r="179" spans="1:65" s="13" customFormat="1">
      <c r="B179" s="178"/>
      <c r="D179" s="171" t="s">
        <v>251</v>
      </c>
      <c r="E179" s="179"/>
      <c r="F179" s="180" t="s">
        <v>2896</v>
      </c>
      <c r="H179" s="181">
        <v>11.56</v>
      </c>
      <c r="I179" s="182"/>
      <c r="L179" s="178"/>
      <c r="M179" s="183"/>
      <c r="N179" s="184"/>
      <c r="O179" s="184"/>
      <c r="P179" s="184"/>
      <c r="Q179" s="184"/>
      <c r="R179" s="184"/>
      <c r="S179" s="184"/>
      <c r="T179" s="185"/>
      <c r="AT179" s="179" t="s">
        <v>251</v>
      </c>
      <c r="AU179" s="179" t="s">
        <v>88</v>
      </c>
      <c r="AV179" s="13" t="s">
        <v>88</v>
      </c>
      <c r="AW179" s="13" t="s">
        <v>32</v>
      </c>
      <c r="AX179" s="13" t="s">
        <v>83</v>
      </c>
      <c r="AY179" s="179" t="s">
        <v>242</v>
      </c>
    </row>
    <row r="180" spans="1:65" s="1" customFormat="1" ht="24.2" customHeight="1">
      <c r="A180" s="30"/>
      <c r="B180" s="155"/>
      <c r="C180" s="194" t="s">
        <v>369</v>
      </c>
      <c r="D180" s="194" t="s">
        <v>245</v>
      </c>
      <c r="E180" s="195" t="s">
        <v>2907</v>
      </c>
      <c r="F180" s="196" t="s">
        <v>2908</v>
      </c>
      <c r="G180" s="197" t="s">
        <v>248</v>
      </c>
      <c r="H180" s="198">
        <v>1.62</v>
      </c>
      <c r="I180" s="161">
        <v>8.6</v>
      </c>
      <c r="J180" s="162">
        <f>ROUND(I180*H180,2)</f>
        <v>13.93</v>
      </c>
      <c r="K180" s="163"/>
      <c r="L180" s="31"/>
      <c r="M180" s="164"/>
      <c r="N180" s="165" t="s">
        <v>42</v>
      </c>
      <c r="O180" s="57"/>
      <c r="P180" s="166">
        <f>O180*H180</f>
        <v>0</v>
      </c>
      <c r="Q180" s="166">
        <v>0</v>
      </c>
      <c r="R180" s="166">
        <f>Q180*H180</f>
        <v>0</v>
      </c>
      <c r="S180" s="166">
        <v>0</v>
      </c>
      <c r="T180" s="167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8" t="s">
        <v>249</v>
      </c>
      <c r="AT180" s="168" t="s">
        <v>245</v>
      </c>
      <c r="AU180" s="168" t="s">
        <v>88</v>
      </c>
      <c r="AY180" s="17" t="s">
        <v>242</v>
      </c>
      <c r="BE180" s="169">
        <f>IF(N180="základná",J180,0)</f>
        <v>0</v>
      </c>
      <c r="BF180" s="169">
        <f>IF(N180="znížená",J180,0)</f>
        <v>13.93</v>
      </c>
      <c r="BG180" s="169">
        <f>IF(N180="zákl. prenesená",J180,0)</f>
        <v>0</v>
      </c>
      <c r="BH180" s="169">
        <f>IF(N180="zníž. prenesená",J180,0)</f>
        <v>0</v>
      </c>
      <c r="BI180" s="169">
        <f>IF(N180="nulová",J180,0)</f>
        <v>0</v>
      </c>
      <c r="BJ180" s="17" t="s">
        <v>88</v>
      </c>
      <c r="BK180" s="169">
        <f>ROUND(I180*H180,2)</f>
        <v>13.93</v>
      </c>
      <c r="BL180" s="17" t="s">
        <v>249</v>
      </c>
      <c r="BM180" s="168" t="s">
        <v>2909</v>
      </c>
    </row>
    <row r="181" spans="1:65" s="13" customFormat="1">
      <c r="B181" s="178"/>
      <c r="D181" s="171" t="s">
        <v>251</v>
      </c>
      <c r="E181" s="179"/>
      <c r="F181" s="180" t="s">
        <v>2910</v>
      </c>
      <c r="H181" s="181">
        <v>1.62</v>
      </c>
      <c r="I181" s="182"/>
      <c r="L181" s="178"/>
      <c r="M181" s="183"/>
      <c r="N181" s="184"/>
      <c r="O181" s="184"/>
      <c r="P181" s="184"/>
      <c r="Q181" s="184"/>
      <c r="R181" s="184"/>
      <c r="S181" s="184"/>
      <c r="T181" s="185"/>
      <c r="AT181" s="179" t="s">
        <v>251</v>
      </c>
      <c r="AU181" s="179" t="s">
        <v>88</v>
      </c>
      <c r="AV181" s="13" t="s">
        <v>88</v>
      </c>
      <c r="AW181" s="13" t="s">
        <v>32</v>
      </c>
      <c r="AX181" s="13" t="s">
        <v>83</v>
      </c>
      <c r="AY181" s="179" t="s">
        <v>242</v>
      </c>
    </row>
    <row r="182" spans="1:65" s="1" customFormat="1" ht="16.5" customHeight="1">
      <c r="A182" s="30"/>
      <c r="B182" s="155"/>
      <c r="C182" s="218" t="s">
        <v>379</v>
      </c>
      <c r="D182" s="218" t="s">
        <v>313</v>
      </c>
      <c r="E182" s="219" t="s">
        <v>2911</v>
      </c>
      <c r="F182" s="220" t="s">
        <v>2912</v>
      </c>
      <c r="G182" s="221" t="s">
        <v>291</v>
      </c>
      <c r="H182" s="222">
        <v>3.0619999999999998</v>
      </c>
      <c r="I182" s="204">
        <v>14.34</v>
      </c>
      <c r="J182" s="205">
        <f>ROUND(I182*H182,2)</f>
        <v>43.91</v>
      </c>
      <c r="K182" s="206"/>
      <c r="L182" s="207"/>
      <c r="M182" s="208"/>
      <c r="N182" s="209" t="s">
        <v>42</v>
      </c>
      <c r="O182" s="57"/>
      <c r="P182" s="166">
        <f>O182*H182</f>
        <v>0</v>
      </c>
      <c r="Q182" s="166">
        <v>1</v>
      </c>
      <c r="R182" s="166">
        <f>Q182*H182</f>
        <v>3.0619999999999998</v>
      </c>
      <c r="S182" s="166">
        <v>0</v>
      </c>
      <c r="T182" s="167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68" t="s">
        <v>316</v>
      </c>
      <c r="AT182" s="168" t="s">
        <v>313</v>
      </c>
      <c r="AU182" s="168" t="s">
        <v>88</v>
      </c>
      <c r="AY182" s="17" t="s">
        <v>242</v>
      </c>
      <c r="BE182" s="169">
        <f>IF(N182="základná",J182,0)</f>
        <v>0</v>
      </c>
      <c r="BF182" s="169">
        <f>IF(N182="znížená",J182,0)</f>
        <v>43.91</v>
      </c>
      <c r="BG182" s="169">
        <f>IF(N182="zákl. prenesená",J182,0)</f>
        <v>0</v>
      </c>
      <c r="BH182" s="169">
        <f>IF(N182="zníž. prenesená",J182,0)</f>
        <v>0</v>
      </c>
      <c r="BI182" s="169">
        <f>IF(N182="nulová",J182,0)</f>
        <v>0</v>
      </c>
      <c r="BJ182" s="17" t="s">
        <v>88</v>
      </c>
      <c r="BK182" s="169">
        <f>ROUND(I182*H182,2)</f>
        <v>43.91</v>
      </c>
      <c r="BL182" s="17" t="s">
        <v>249</v>
      </c>
      <c r="BM182" s="168" t="s">
        <v>2913</v>
      </c>
    </row>
    <row r="183" spans="1:65" s="13" customFormat="1">
      <c r="B183" s="178"/>
      <c r="D183" s="171" t="s">
        <v>251</v>
      </c>
      <c r="E183" s="179"/>
      <c r="F183" s="180" t="s">
        <v>2910</v>
      </c>
      <c r="H183" s="181">
        <v>1.62</v>
      </c>
      <c r="I183" s="182"/>
      <c r="L183" s="178"/>
      <c r="M183" s="183"/>
      <c r="N183" s="184"/>
      <c r="O183" s="184"/>
      <c r="P183" s="184"/>
      <c r="Q183" s="184"/>
      <c r="R183" s="184"/>
      <c r="S183" s="184"/>
      <c r="T183" s="185"/>
      <c r="AT183" s="179" t="s">
        <v>251</v>
      </c>
      <c r="AU183" s="179" t="s">
        <v>88</v>
      </c>
      <c r="AV183" s="13" t="s">
        <v>88</v>
      </c>
      <c r="AW183" s="13" t="s">
        <v>32</v>
      </c>
      <c r="AX183" s="13" t="s">
        <v>83</v>
      </c>
      <c r="AY183" s="179" t="s">
        <v>242</v>
      </c>
    </row>
    <row r="184" spans="1:65" s="13" customFormat="1">
      <c r="B184" s="178"/>
      <c r="D184" s="171" t="s">
        <v>251</v>
      </c>
      <c r="F184" s="180" t="s">
        <v>2914</v>
      </c>
      <c r="H184" s="181">
        <v>3.0619999999999998</v>
      </c>
      <c r="I184" s="182"/>
      <c r="L184" s="178"/>
      <c r="M184" s="183"/>
      <c r="N184" s="184"/>
      <c r="O184" s="184"/>
      <c r="P184" s="184"/>
      <c r="Q184" s="184"/>
      <c r="R184" s="184"/>
      <c r="S184" s="184"/>
      <c r="T184" s="185"/>
      <c r="AT184" s="179" t="s">
        <v>251</v>
      </c>
      <c r="AU184" s="179" t="s">
        <v>88</v>
      </c>
      <c r="AV184" s="13" t="s">
        <v>88</v>
      </c>
      <c r="AW184" s="13" t="s">
        <v>2</v>
      </c>
      <c r="AX184" s="13" t="s">
        <v>83</v>
      </c>
      <c r="AY184" s="179" t="s">
        <v>242</v>
      </c>
    </row>
    <row r="185" spans="1:65" s="1" customFormat="1" ht="24.2" customHeight="1">
      <c r="A185" s="30"/>
      <c r="B185" s="155"/>
      <c r="C185" s="194" t="s">
        <v>383</v>
      </c>
      <c r="D185" s="194" t="s">
        <v>245</v>
      </c>
      <c r="E185" s="195" t="s">
        <v>2915</v>
      </c>
      <c r="F185" s="196" t="s">
        <v>2916</v>
      </c>
      <c r="G185" s="197" t="s">
        <v>248</v>
      </c>
      <c r="H185" s="198">
        <v>15.64</v>
      </c>
      <c r="I185" s="161">
        <v>10.8</v>
      </c>
      <c r="J185" s="162">
        <f>ROUND(I185*H185,2)</f>
        <v>168.91</v>
      </c>
      <c r="K185" s="163"/>
      <c r="L185" s="31"/>
      <c r="M185" s="164"/>
      <c r="N185" s="165" t="s">
        <v>42</v>
      </c>
      <c r="O185" s="57"/>
      <c r="P185" s="166">
        <f>O185*H185</f>
        <v>0</v>
      </c>
      <c r="Q185" s="166">
        <v>0</v>
      </c>
      <c r="R185" s="166">
        <f>Q185*H185</f>
        <v>0</v>
      </c>
      <c r="S185" s="166">
        <v>0</v>
      </c>
      <c r="T185" s="167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68" t="s">
        <v>249</v>
      </c>
      <c r="AT185" s="168" t="s">
        <v>245</v>
      </c>
      <c r="AU185" s="168" t="s">
        <v>88</v>
      </c>
      <c r="AY185" s="17" t="s">
        <v>242</v>
      </c>
      <c r="BE185" s="169">
        <f>IF(N185="základná",J185,0)</f>
        <v>0</v>
      </c>
      <c r="BF185" s="169">
        <f>IF(N185="znížená",J185,0)</f>
        <v>168.91</v>
      </c>
      <c r="BG185" s="169">
        <f>IF(N185="zákl. prenesená",J185,0)</f>
        <v>0</v>
      </c>
      <c r="BH185" s="169">
        <f>IF(N185="zníž. prenesená",J185,0)</f>
        <v>0</v>
      </c>
      <c r="BI185" s="169">
        <f>IF(N185="nulová",J185,0)</f>
        <v>0</v>
      </c>
      <c r="BJ185" s="17" t="s">
        <v>88</v>
      </c>
      <c r="BK185" s="169">
        <f>ROUND(I185*H185,2)</f>
        <v>168.91</v>
      </c>
      <c r="BL185" s="17" t="s">
        <v>249</v>
      </c>
      <c r="BM185" s="168" t="s">
        <v>2917</v>
      </c>
    </row>
    <row r="186" spans="1:65" s="13" customFormat="1">
      <c r="B186" s="178"/>
      <c r="D186" s="171" t="s">
        <v>251</v>
      </c>
      <c r="E186" s="179"/>
      <c r="F186" s="180" t="s">
        <v>2918</v>
      </c>
      <c r="H186" s="181">
        <v>15.64</v>
      </c>
      <c r="I186" s="182"/>
      <c r="L186" s="178"/>
      <c r="M186" s="183"/>
      <c r="N186" s="184"/>
      <c r="O186" s="184"/>
      <c r="P186" s="184"/>
      <c r="Q186" s="184"/>
      <c r="R186" s="184"/>
      <c r="S186" s="184"/>
      <c r="T186" s="185"/>
      <c r="AT186" s="179" t="s">
        <v>251</v>
      </c>
      <c r="AU186" s="179" t="s">
        <v>88</v>
      </c>
      <c r="AV186" s="13" t="s">
        <v>88</v>
      </c>
      <c r="AW186" s="13" t="s">
        <v>32</v>
      </c>
      <c r="AX186" s="13" t="s">
        <v>83</v>
      </c>
      <c r="AY186" s="179" t="s">
        <v>242</v>
      </c>
    </row>
    <row r="187" spans="1:65" s="1" customFormat="1" ht="16.5" customHeight="1">
      <c r="A187" s="30"/>
      <c r="B187" s="155"/>
      <c r="C187" s="218" t="s">
        <v>392</v>
      </c>
      <c r="D187" s="218" t="s">
        <v>313</v>
      </c>
      <c r="E187" s="219" t="s">
        <v>2919</v>
      </c>
      <c r="F187" s="220" t="s">
        <v>2920</v>
      </c>
      <c r="G187" s="221" t="s">
        <v>291</v>
      </c>
      <c r="H187" s="222">
        <v>29.56</v>
      </c>
      <c r="I187" s="204">
        <v>13.3</v>
      </c>
      <c r="J187" s="205">
        <f>ROUND(I187*H187,2)</f>
        <v>393.15</v>
      </c>
      <c r="K187" s="206"/>
      <c r="L187" s="207"/>
      <c r="M187" s="208"/>
      <c r="N187" s="209" t="s">
        <v>42</v>
      </c>
      <c r="O187" s="57"/>
      <c r="P187" s="166">
        <f>O187*H187</f>
        <v>0</v>
      </c>
      <c r="Q187" s="166">
        <v>1</v>
      </c>
      <c r="R187" s="166">
        <f>Q187*H187</f>
        <v>29.56</v>
      </c>
      <c r="S187" s="166">
        <v>0</v>
      </c>
      <c r="T187" s="167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68" t="s">
        <v>316</v>
      </c>
      <c r="AT187" s="168" t="s">
        <v>313</v>
      </c>
      <c r="AU187" s="168" t="s">
        <v>88</v>
      </c>
      <c r="AY187" s="17" t="s">
        <v>242</v>
      </c>
      <c r="BE187" s="169">
        <f>IF(N187="základná",J187,0)</f>
        <v>0</v>
      </c>
      <c r="BF187" s="169">
        <f>IF(N187="znížená",J187,0)</f>
        <v>393.15</v>
      </c>
      <c r="BG187" s="169">
        <f>IF(N187="zákl. prenesená",J187,0)</f>
        <v>0</v>
      </c>
      <c r="BH187" s="169">
        <f>IF(N187="zníž. prenesená",J187,0)</f>
        <v>0</v>
      </c>
      <c r="BI187" s="169">
        <f>IF(N187="nulová",J187,0)</f>
        <v>0</v>
      </c>
      <c r="BJ187" s="17" t="s">
        <v>88</v>
      </c>
      <c r="BK187" s="169">
        <f>ROUND(I187*H187,2)</f>
        <v>393.15</v>
      </c>
      <c r="BL187" s="17" t="s">
        <v>249</v>
      </c>
      <c r="BM187" s="168" t="s">
        <v>2921</v>
      </c>
    </row>
    <row r="188" spans="1:65" s="13" customFormat="1">
      <c r="B188" s="178"/>
      <c r="D188" s="171" t="s">
        <v>251</v>
      </c>
      <c r="E188" s="179"/>
      <c r="F188" s="180" t="s">
        <v>2922</v>
      </c>
      <c r="H188" s="181">
        <v>29.56</v>
      </c>
      <c r="I188" s="182"/>
      <c r="L188" s="178"/>
      <c r="M188" s="183"/>
      <c r="N188" s="184"/>
      <c r="O188" s="184"/>
      <c r="P188" s="184"/>
      <c r="Q188" s="184"/>
      <c r="R188" s="184"/>
      <c r="S188" s="184"/>
      <c r="T188" s="185"/>
      <c r="AT188" s="179" t="s">
        <v>251</v>
      </c>
      <c r="AU188" s="179" t="s">
        <v>88</v>
      </c>
      <c r="AV188" s="13" t="s">
        <v>88</v>
      </c>
      <c r="AW188" s="13" t="s">
        <v>32</v>
      </c>
      <c r="AX188" s="13" t="s">
        <v>83</v>
      </c>
      <c r="AY188" s="179" t="s">
        <v>242</v>
      </c>
    </row>
    <row r="189" spans="1:65" s="11" customFormat="1" ht="22.9" customHeight="1">
      <c r="B189" s="142"/>
      <c r="D189" s="143" t="s">
        <v>75</v>
      </c>
      <c r="E189" s="153" t="s">
        <v>88</v>
      </c>
      <c r="F189" s="153" t="s">
        <v>266</v>
      </c>
      <c r="I189" s="145"/>
      <c r="J189" s="154">
        <f>SUBTOTAL(9,J190:K199)</f>
        <v>2747.1</v>
      </c>
      <c r="L189" s="142"/>
      <c r="M189" s="147"/>
      <c r="N189" s="148"/>
      <c r="O189" s="148"/>
      <c r="P189" s="149">
        <f>SUM(P190:P202)</f>
        <v>0</v>
      </c>
      <c r="Q189" s="148"/>
      <c r="R189" s="149">
        <f>SUM(R190:R202)</f>
        <v>12.695374399999999</v>
      </c>
      <c r="S189" s="148"/>
      <c r="T189" s="150">
        <f>SUM(T190:T202)</f>
        <v>0</v>
      </c>
      <c r="AR189" s="143" t="s">
        <v>83</v>
      </c>
      <c r="AT189" s="151" t="s">
        <v>75</v>
      </c>
      <c r="AU189" s="151" t="s">
        <v>83</v>
      </c>
      <c r="AY189" s="143" t="s">
        <v>242</v>
      </c>
      <c r="BK189" s="152">
        <f>SUM(BK190:BK202)</f>
        <v>2747.1</v>
      </c>
    </row>
    <row r="190" spans="1:65" s="1" customFormat="1" ht="21.75" customHeight="1">
      <c r="A190" s="30"/>
      <c r="B190" s="155"/>
      <c r="C190" s="194" t="s">
        <v>397</v>
      </c>
      <c r="D190" s="194" t="s">
        <v>245</v>
      </c>
      <c r="E190" s="195" t="s">
        <v>1426</v>
      </c>
      <c r="F190" s="196" t="s">
        <v>1427</v>
      </c>
      <c r="G190" s="197" t="s">
        <v>281</v>
      </c>
      <c r="H190" s="198">
        <v>9.3330000000000002</v>
      </c>
      <c r="I190" s="161">
        <v>4.1100000000000003</v>
      </c>
      <c r="J190" s="162">
        <f>ROUND(I190*H190,2)</f>
        <v>38.36</v>
      </c>
      <c r="K190" s="163"/>
      <c r="L190" s="31"/>
      <c r="M190" s="164"/>
      <c r="N190" s="165" t="s">
        <v>42</v>
      </c>
      <c r="O190" s="57"/>
      <c r="P190" s="166">
        <f>O190*H190</f>
        <v>0</v>
      </c>
      <c r="Q190" s="166">
        <v>0</v>
      </c>
      <c r="R190" s="166">
        <f>Q190*H190</f>
        <v>0</v>
      </c>
      <c r="S190" s="166">
        <v>0</v>
      </c>
      <c r="T190" s="167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68" t="s">
        <v>249</v>
      </c>
      <c r="AT190" s="168" t="s">
        <v>245</v>
      </c>
      <c r="AU190" s="168" t="s">
        <v>88</v>
      </c>
      <c r="AY190" s="17" t="s">
        <v>242</v>
      </c>
      <c r="BE190" s="169">
        <f>IF(N190="základná",J190,0)</f>
        <v>0</v>
      </c>
      <c r="BF190" s="169">
        <f>IF(N190="znížená",J190,0)</f>
        <v>38.36</v>
      </c>
      <c r="BG190" s="169">
        <f>IF(N190="zákl. prenesená",J190,0)</f>
        <v>0</v>
      </c>
      <c r="BH190" s="169">
        <f>IF(N190="zníž. prenesená",J190,0)</f>
        <v>0</v>
      </c>
      <c r="BI190" s="169">
        <f>IF(N190="nulová",J190,0)</f>
        <v>0</v>
      </c>
      <c r="BJ190" s="17" t="s">
        <v>88</v>
      </c>
      <c r="BK190" s="169">
        <f>ROUND(I190*H190,2)</f>
        <v>38.36</v>
      </c>
      <c r="BL190" s="17" t="s">
        <v>249</v>
      </c>
      <c r="BM190" s="168" t="s">
        <v>2923</v>
      </c>
    </row>
    <row r="191" spans="1:65" s="12" customFormat="1">
      <c r="B191" s="170"/>
      <c r="D191" s="171" t="s">
        <v>251</v>
      </c>
      <c r="E191" s="172"/>
      <c r="F191" s="173" t="s">
        <v>1429</v>
      </c>
      <c r="H191" s="172"/>
      <c r="I191" s="174"/>
      <c r="L191" s="170"/>
      <c r="M191" s="175"/>
      <c r="N191" s="176"/>
      <c r="O191" s="176"/>
      <c r="P191" s="176"/>
      <c r="Q191" s="176"/>
      <c r="R191" s="176"/>
      <c r="S191" s="176"/>
      <c r="T191" s="177"/>
      <c r="AT191" s="172" t="s">
        <v>251</v>
      </c>
      <c r="AU191" s="172" t="s">
        <v>88</v>
      </c>
      <c r="AV191" s="12" t="s">
        <v>83</v>
      </c>
      <c r="AW191" s="12" t="s">
        <v>32</v>
      </c>
      <c r="AX191" s="12" t="s">
        <v>76</v>
      </c>
      <c r="AY191" s="172" t="s">
        <v>242</v>
      </c>
    </row>
    <row r="192" spans="1:65" s="13" customFormat="1">
      <c r="B192" s="178"/>
      <c r="D192" s="171" t="s">
        <v>251</v>
      </c>
      <c r="E192" s="179"/>
      <c r="F192" s="180" t="s">
        <v>2924</v>
      </c>
      <c r="H192" s="181">
        <v>9.3330000000000002</v>
      </c>
      <c r="I192" s="182"/>
      <c r="L192" s="178"/>
      <c r="M192" s="183"/>
      <c r="N192" s="184"/>
      <c r="O192" s="184"/>
      <c r="P192" s="184"/>
      <c r="Q192" s="184"/>
      <c r="R192" s="184"/>
      <c r="S192" s="184"/>
      <c r="T192" s="185"/>
      <c r="AT192" s="179" t="s">
        <v>251</v>
      </c>
      <c r="AU192" s="179" t="s">
        <v>88</v>
      </c>
      <c r="AV192" s="13" t="s">
        <v>88</v>
      </c>
      <c r="AW192" s="13" t="s">
        <v>32</v>
      </c>
      <c r="AX192" s="13" t="s">
        <v>83</v>
      </c>
      <c r="AY192" s="179" t="s">
        <v>242</v>
      </c>
    </row>
    <row r="193" spans="1:65" s="1" customFormat="1" ht="24.2" customHeight="1">
      <c r="A193" s="30"/>
      <c r="B193" s="155"/>
      <c r="C193" s="194" t="s">
        <v>402</v>
      </c>
      <c r="D193" s="194" t="s">
        <v>245</v>
      </c>
      <c r="E193" s="195" t="s">
        <v>2925</v>
      </c>
      <c r="F193" s="196" t="s">
        <v>2926</v>
      </c>
      <c r="G193" s="197" t="s">
        <v>248</v>
      </c>
      <c r="H193" s="198">
        <v>5.29</v>
      </c>
      <c r="I193" s="161">
        <v>30.74</v>
      </c>
      <c r="J193" s="162">
        <f>ROUND(I193*H193,2)</f>
        <v>162.61000000000001</v>
      </c>
      <c r="K193" s="163"/>
      <c r="L193" s="31"/>
      <c r="M193" s="164"/>
      <c r="N193" s="165" t="s">
        <v>42</v>
      </c>
      <c r="O193" s="57"/>
      <c r="P193" s="166">
        <f>O193*H193</f>
        <v>0</v>
      </c>
      <c r="Q193" s="166">
        <v>1.9319999999999999</v>
      </c>
      <c r="R193" s="166">
        <f>Q193*H193</f>
        <v>10.220279999999999</v>
      </c>
      <c r="S193" s="166">
        <v>0</v>
      </c>
      <c r="T193" s="167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68" t="s">
        <v>249</v>
      </c>
      <c r="AT193" s="168" t="s">
        <v>245</v>
      </c>
      <c r="AU193" s="168" t="s">
        <v>88</v>
      </c>
      <c r="AY193" s="17" t="s">
        <v>242</v>
      </c>
      <c r="BE193" s="169">
        <f>IF(N193="základná",J193,0)</f>
        <v>0</v>
      </c>
      <c r="BF193" s="169">
        <f>IF(N193="znížená",J193,0)</f>
        <v>162.61000000000001</v>
      </c>
      <c r="BG193" s="169">
        <f>IF(N193="zákl. prenesená",J193,0)</f>
        <v>0</v>
      </c>
      <c r="BH193" s="169">
        <f>IF(N193="zníž. prenesená",J193,0)</f>
        <v>0</v>
      </c>
      <c r="BI193" s="169">
        <f>IF(N193="nulová",J193,0)</f>
        <v>0</v>
      </c>
      <c r="BJ193" s="17" t="s">
        <v>88</v>
      </c>
      <c r="BK193" s="169">
        <f>ROUND(I193*H193,2)</f>
        <v>162.61000000000001</v>
      </c>
      <c r="BL193" s="17" t="s">
        <v>249</v>
      </c>
      <c r="BM193" s="168" t="s">
        <v>2927</v>
      </c>
    </row>
    <row r="194" spans="1:65" s="13" customFormat="1">
      <c r="B194" s="178"/>
      <c r="D194" s="171" t="s">
        <v>251</v>
      </c>
      <c r="E194" s="179"/>
      <c r="F194" s="180" t="s">
        <v>2928</v>
      </c>
      <c r="H194" s="181">
        <v>5.0999999999999996</v>
      </c>
      <c r="I194" s="182"/>
      <c r="L194" s="178"/>
      <c r="M194" s="183"/>
      <c r="N194" s="184"/>
      <c r="O194" s="184"/>
      <c r="P194" s="184"/>
      <c r="Q194" s="184"/>
      <c r="R194" s="184"/>
      <c r="S194" s="184"/>
      <c r="T194" s="185"/>
      <c r="AT194" s="179" t="s">
        <v>251</v>
      </c>
      <c r="AU194" s="179" t="s">
        <v>88</v>
      </c>
      <c r="AV194" s="13" t="s">
        <v>88</v>
      </c>
      <c r="AW194" s="13" t="s">
        <v>32</v>
      </c>
      <c r="AX194" s="13" t="s">
        <v>76</v>
      </c>
      <c r="AY194" s="179" t="s">
        <v>242</v>
      </c>
    </row>
    <row r="195" spans="1:65" s="13" customFormat="1">
      <c r="B195" s="178"/>
      <c r="D195" s="171" t="s">
        <v>251</v>
      </c>
      <c r="E195" s="179"/>
      <c r="F195" s="180" t="s">
        <v>2929</v>
      </c>
      <c r="H195" s="181">
        <v>0.19</v>
      </c>
      <c r="I195" s="182"/>
      <c r="L195" s="178"/>
      <c r="M195" s="183"/>
      <c r="N195" s="184"/>
      <c r="O195" s="184"/>
      <c r="P195" s="184"/>
      <c r="Q195" s="184"/>
      <c r="R195" s="184"/>
      <c r="S195" s="184"/>
      <c r="T195" s="185"/>
      <c r="AT195" s="179" t="s">
        <v>251</v>
      </c>
      <c r="AU195" s="179" t="s">
        <v>88</v>
      </c>
      <c r="AV195" s="13" t="s">
        <v>88</v>
      </c>
      <c r="AW195" s="13" t="s">
        <v>32</v>
      </c>
      <c r="AX195" s="13" t="s">
        <v>76</v>
      </c>
      <c r="AY195" s="179" t="s">
        <v>242</v>
      </c>
    </row>
    <row r="196" spans="1:65" s="14" customFormat="1">
      <c r="B196" s="186"/>
      <c r="D196" s="171" t="s">
        <v>251</v>
      </c>
      <c r="E196" s="187"/>
      <c r="F196" s="188" t="s">
        <v>254</v>
      </c>
      <c r="H196" s="189">
        <v>5.29</v>
      </c>
      <c r="I196" s="190"/>
      <c r="L196" s="186"/>
      <c r="M196" s="191"/>
      <c r="N196" s="192"/>
      <c r="O196" s="192"/>
      <c r="P196" s="192"/>
      <c r="Q196" s="192"/>
      <c r="R196" s="192"/>
      <c r="S196" s="192"/>
      <c r="T196" s="193"/>
      <c r="AT196" s="187" t="s">
        <v>251</v>
      </c>
      <c r="AU196" s="187" t="s">
        <v>88</v>
      </c>
      <c r="AV196" s="14" t="s">
        <v>249</v>
      </c>
      <c r="AW196" s="14" t="s">
        <v>32</v>
      </c>
      <c r="AX196" s="14" t="s">
        <v>83</v>
      </c>
      <c r="AY196" s="187" t="s">
        <v>242</v>
      </c>
    </row>
    <row r="197" spans="1:65" s="1" customFormat="1" ht="16.5" customHeight="1">
      <c r="A197" s="30"/>
      <c r="B197" s="155"/>
      <c r="C197" s="194" t="s">
        <v>410</v>
      </c>
      <c r="D197" s="194" t="s">
        <v>245</v>
      </c>
      <c r="E197" s="195" t="s">
        <v>2930</v>
      </c>
      <c r="F197" s="196" t="s">
        <v>2931</v>
      </c>
      <c r="G197" s="197" t="s">
        <v>248</v>
      </c>
      <c r="H197" s="198">
        <v>0.32</v>
      </c>
      <c r="I197" s="161">
        <v>90.67</v>
      </c>
      <c r="J197" s="162">
        <f>ROUND(I197*H197,2)</f>
        <v>29.01</v>
      </c>
      <c r="K197" s="163"/>
      <c r="L197" s="31"/>
      <c r="M197" s="164"/>
      <c r="N197" s="165" t="s">
        <v>42</v>
      </c>
      <c r="O197" s="57"/>
      <c r="P197" s="166">
        <f>O197*H197</f>
        <v>0</v>
      </c>
      <c r="Q197" s="166">
        <v>2.19407</v>
      </c>
      <c r="R197" s="166">
        <f>Q197*H197</f>
        <v>0.70210240000000002</v>
      </c>
      <c r="S197" s="166">
        <v>0</v>
      </c>
      <c r="T197" s="167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68" t="s">
        <v>249</v>
      </c>
      <c r="AT197" s="168" t="s">
        <v>245</v>
      </c>
      <c r="AU197" s="168" t="s">
        <v>88</v>
      </c>
      <c r="AY197" s="17" t="s">
        <v>242</v>
      </c>
      <c r="BE197" s="169">
        <f>IF(N197="základná",J197,0)</f>
        <v>0</v>
      </c>
      <c r="BF197" s="169">
        <f>IF(N197="znížená",J197,0)</f>
        <v>29.01</v>
      </c>
      <c r="BG197" s="169">
        <f>IF(N197="zákl. prenesená",J197,0)</f>
        <v>0</v>
      </c>
      <c r="BH197" s="169">
        <f>IF(N197="zníž. prenesená",J197,0)</f>
        <v>0</v>
      </c>
      <c r="BI197" s="169">
        <f>IF(N197="nulová",J197,0)</f>
        <v>0</v>
      </c>
      <c r="BJ197" s="17" t="s">
        <v>88</v>
      </c>
      <c r="BK197" s="169">
        <f>ROUND(I197*H197,2)</f>
        <v>29.01</v>
      </c>
      <c r="BL197" s="17" t="s">
        <v>249</v>
      </c>
      <c r="BM197" s="168" t="s">
        <v>2932</v>
      </c>
    </row>
    <row r="198" spans="1:65" s="13" customFormat="1">
      <c r="B198" s="178"/>
      <c r="D198" s="171" t="s">
        <v>251</v>
      </c>
      <c r="E198" s="179"/>
      <c r="F198" s="180" t="s">
        <v>2933</v>
      </c>
      <c r="H198" s="181">
        <v>0.32</v>
      </c>
      <c r="I198" s="182"/>
      <c r="L198" s="178"/>
      <c r="M198" s="183"/>
      <c r="N198" s="184"/>
      <c r="O198" s="184"/>
      <c r="P198" s="184"/>
      <c r="Q198" s="184"/>
      <c r="R198" s="184"/>
      <c r="S198" s="184"/>
      <c r="T198" s="185"/>
      <c r="AT198" s="179" t="s">
        <v>251</v>
      </c>
      <c r="AU198" s="179" t="s">
        <v>88</v>
      </c>
      <c r="AV198" s="13" t="s">
        <v>88</v>
      </c>
      <c r="AW198" s="13" t="s">
        <v>32</v>
      </c>
      <c r="AX198" s="13" t="s">
        <v>83</v>
      </c>
      <c r="AY198" s="179" t="s">
        <v>242</v>
      </c>
    </row>
    <row r="199" spans="1:65" s="1" customFormat="1" ht="33" customHeight="1">
      <c r="A199" s="30"/>
      <c r="B199" s="155"/>
      <c r="C199" s="194" t="s">
        <v>414</v>
      </c>
      <c r="D199" s="194" t="s">
        <v>245</v>
      </c>
      <c r="E199" s="195" t="s">
        <v>2934</v>
      </c>
      <c r="F199" s="196" t="s">
        <v>2935</v>
      </c>
      <c r="G199" s="197" t="s">
        <v>248</v>
      </c>
      <c r="H199" s="198">
        <v>0.8</v>
      </c>
      <c r="I199" s="161">
        <v>3146.4</v>
      </c>
      <c r="J199" s="162">
        <f>ROUND(I199*H199,2)</f>
        <v>2517.12</v>
      </c>
      <c r="K199" s="163"/>
      <c r="L199" s="31"/>
      <c r="M199" s="164"/>
      <c r="N199" s="165" t="s">
        <v>42</v>
      </c>
      <c r="O199" s="57"/>
      <c r="P199" s="166">
        <f>O199*H199</f>
        <v>0</v>
      </c>
      <c r="Q199" s="166">
        <v>2.21624</v>
      </c>
      <c r="R199" s="166">
        <f>Q199*H199</f>
        <v>1.7729920000000001</v>
      </c>
      <c r="S199" s="166">
        <v>0</v>
      </c>
      <c r="T199" s="167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68" t="s">
        <v>249</v>
      </c>
      <c r="AT199" s="168" t="s">
        <v>245</v>
      </c>
      <c r="AU199" s="168" t="s">
        <v>88</v>
      </c>
      <c r="AY199" s="17" t="s">
        <v>242</v>
      </c>
      <c r="BE199" s="169">
        <f>IF(N199="základná",J199,0)</f>
        <v>0</v>
      </c>
      <c r="BF199" s="169">
        <f>IF(N199="znížená",J199,0)</f>
        <v>2517.12</v>
      </c>
      <c r="BG199" s="169">
        <f>IF(N199="zákl. prenesená",J199,0)</f>
        <v>0</v>
      </c>
      <c r="BH199" s="169">
        <f>IF(N199="zníž. prenesená",J199,0)</f>
        <v>0</v>
      </c>
      <c r="BI199" s="169">
        <f>IF(N199="nulová",J199,0)</f>
        <v>0</v>
      </c>
      <c r="BJ199" s="17" t="s">
        <v>88</v>
      </c>
      <c r="BK199" s="169">
        <f>ROUND(I199*H199,2)</f>
        <v>2517.12</v>
      </c>
      <c r="BL199" s="17" t="s">
        <v>249</v>
      </c>
      <c r="BM199" s="168" t="s">
        <v>2936</v>
      </c>
    </row>
    <row r="200" spans="1:65" s="13" customFormat="1">
      <c r="B200" s="178"/>
      <c r="D200" s="171" t="s">
        <v>251</v>
      </c>
      <c r="E200" s="179"/>
      <c r="F200" s="180" t="s">
        <v>2937</v>
      </c>
      <c r="H200" s="181">
        <v>0.3</v>
      </c>
      <c r="I200" s="182"/>
      <c r="L200" s="178"/>
      <c r="M200" s="183"/>
      <c r="N200" s="184"/>
      <c r="O200" s="184"/>
      <c r="P200" s="184"/>
      <c r="Q200" s="184"/>
      <c r="R200" s="184"/>
      <c r="S200" s="184"/>
      <c r="T200" s="185"/>
      <c r="AT200" s="179" t="s">
        <v>251</v>
      </c>
      <c r="AU200" s="179" t="s">
        <v>88</v>
      </c>
      <c r="AV200" s="13" t="s">
        <v>88</v>
      </c>
      <c r="AW200" s="13" t="s">
        <v>32</v>
      </c>
      <c r="AX200" s="13" t="s">
        <v>76</v>
      </c>
      <c r="AY200" s="179" t="s">
        <v>242</v>
      </c>
    </row>
    <row r="201" spans="1:65" s="13" customFormat="1">
      <c r="B201" s="178"/>
      <c r="D201" s="171" t="s">
        <v>251</v>
      </c>
      <c r="E201" s="179"/>
      <c r="F201" s="180" t="s">
        <v>2938</v>
      </c>
      <c r="H201" s="181">
        <v>0.5</v>
      </c>
      <c r="I201" s="182"/>
      <c r="L201" s="178"/>
      <c r="M201" s="183"/>
      <c r="N201" s="184"/>
      <c r="O201" s="184"/>
      <c r="P201" s="184"/>
      <c r="Q201" s="184"/>
      <c r="R201" s="184"/>
      <c r="S201" s="184"/>
      <c r="T201" s="185"/>
      <c r="AT201" s="179" t="s">
        <v>251</v>
      </c>
      <c r="AU201" s="179" t="s">
        <v>88</v>
      </c>
      <c r="AV201" s="13" t="s">
        <v>88</v>
      </c>
      <c r="AW201" s="13" t="s">
        <v>32</v>
      </c>
      <c r="AX201" s="13" t="s">
        <v>76</v>
      </c>
      <c r="AY201" s="179" t="s">
        <v>242</v>
      </c>
    </row>
    <row r="202" spans="1:65" s="14" customFormat="1">
      <c r="B202" s="186"/>
      <c r="D202" s="171" t="s">
        <v>251</v>
      </c>
      <c r="E202" s="187"/>
      <c r="F202" s="188" t="s">
        <v>254</v>
      </c>
      <c r="H202" s="189">
        <v>0.8</v>
      </c>
      <c r="I202" s="190"/>
      <c r="L202" s="186"/>
      <c r="M202" s="191"/>
      <c r="N202" s="192"/>
      <c r="O202" s="192"/>
      <c r="P202" s="192"/>
      <c r="Q202" s="192"/>
      <c r="R202" s="192"/>
      <c r="S202" s="192"/>
      <c r="T202" s="193"/>
      <c r="AT202" s="187" t="s">
        <v>251</v>
      </c>
      <c r="AU202" s="187" t="s">
        <v>88</v>
      </c>
      <c r="AV202" s="14" t="s">
        <v>249</v>
      </c>
      <c r="AW202" s="14" t="s">
        <v>32</v>
      </c>
      <c r="AX202" s="14" t="s">
        <v>83</v>
      </c>
      <c r="AY202" s="187" t="s">
        <v>242</v>
      </c>
    </row>
    <row r="203" spans="1:65" s="11" customFormat="1" ht="22.9" customHeight="1">
      <c r="B203" s="142"/>
      <c r="D203" s="143" t="s">
        <v>75</v>
      </c>
      <c r="E203" s="153" t="s">
        <v>93</v>
      </c>
      <c r="F203" s="153" t="s">
        <v>294</v>
      </c>
      <c r="I203" s="145"/>
      <c r="J203" s="154">
        <f>SUBTOTAL(9,J204:J243)</f>
        <v>3398.12</v>
      </c>
      <c r="L203" s="142"/>
      <c r="M203" s="147"/>
      <c r="N203" s="148"/>
      <c r="O203" s="148"/>
      <c r="P203" s="149">
        <f>SUM(P204:P243)</f>
        <v>0</v>
      </c>
      <c r="Q203" s="148"/>
      <c r="R203" s="149">
        <f>SUM(R204:R243)</f>
        <v>11.924275959999999</v>
      </c>
      <c r="S203" s="148"/>
      <c r="T203" s="150">
        <f>SUM(T204:T243)</f>
        <v>0</v>
      </c>
      <c r="AR203" s="143" t="s">
        <v>83</v>
      </c>
      <c r="AT203" s="151" t="s">
        <v>75</v>
      </c>
      <c r="AU203" s="151" t="s">
        <v>83</v>
      </c>
      <c r="AY203" s="143" t="s">
        <v>242</v>
      </c>
      <c r="BK203" s="152">
        <f>SUM(BK204:BK243)</f>
        <v>3398.12</v>
      </c>
    </row>
    <row r="204" spans="1:65" s="1" customFormat="1" ht="24.2" customHeight="1">
      <c r="A204" s="30"/>
      <c r="B204" s="155"/>
      <c r="C204" s="194" t="s">
        <v>418</v>
      </c>
      <c r="D204" s="194" t="s">
        <v>245</v>
      </c>
      <c r="E204" s="195" t="s">
        <v>2939</v>
      </c>
      <c r="F204" s="196" t="s">
        <v>2940</v>
      </c>
      <c r="G204" s="197" t="s">
        <v>310</v>
      </c>
      <c r="H204" s="198">
        <v>4</v>
      </c>
      <c r="I204" s="161">
        <v>8.52</v>
      </c>
      <c r="J204" s="162">
        <f>ROUND(I204*H204,2)</f>
        <v>34.08</v>
      </c>
      <c r="K204" s="163"/>
      <c r="L204" s="31"/>
      <c r="M204" s="164"/>
      <c r="N204" s="165" t="s">
        <v>42</v>
      </c>
      <c r="O204" s="57"/>
      <c r="P204" s="166">
        <f>O204*H204</f>
        <v>0</v>
      </c>
      <c r="Q204" s="166">
        <v>5.2999999999999999E-2</v>
      </c>
      <c r="R204" s="166">
        <f>Q204*H204</f>
        <v>0.21199999999999999</v>
      </c>
      <c r="S204" s="166">
        <v>0</v>
      </c>
      <c r="T204" s="167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68" t="s">
        <v>249</v>
      </c>
      <c r="AT204" s="168" t="s">
        <v>245</v>
      </c>
      <c r="AU204" s="168" t="s">
        <v>88</v>
      </c>
      <c r="AY204" s="17" t="s">
        <v>242</v>
      </c>
      <c r="BE204" s="169">
        <f>IF(N204="základná",J204,0)</f>
        <v>0</v>
      </c>
      <c r="BF204" s="169">
        <f>IF(N204="znížená",J204,0)</f>
        <v>34.08</v>
      </c>
      <c r="BG204" s="169">
        <f>IF(N204="zákl. prenesená",J204,0)</f>
        <v>0</v>
      </c>
      <c r="BH204" s="169">
        <f>IF(N204="zníž. prenesená",J204,0)</f>
        <v>0</v>
      </c>
      <c r="BI204" s="169">
        <f>IF(N204="nulová",J204,0)</f>
        <v>0</v>
      </c>
      <c r="BJ204" s="17" t="s">
        <v>88</v>
      </c>
      <c r="BK204" s="169">
        <f>ROUND(I204*H204,2)</f>
        <v>34.08</v>
      </c>
      <c r="BL204" s="17" t="s">
        <v>249</v>
      </c>
      <c r="BM204" s="168" t="s">
        <v>2941</v>
      </c>
    </row>
    <row r="205" spans="1:65" s="13" customFormat="1">
      <c r="B205" s="178"/>
      <c r="D205" s="171" t="s">
        <v>251</v>
      </c>
      <c r="E205" s="179"/>
      <c r="F205" s="180" t="s">
        <v>2942</v>
      </c>
      <c r="H205" s="181">
        <v>4</v>
      </c>
      <c r="I205" s="182"/>
      <c r="L205" s="178"/>
      <c r="M205" s="183"/>
      <c r="N205" s="184"/>
      <c r="O205" s="184"/>
      <c r="P205" s="184"/>
      <c r="Q205" s="184"/>
      <c r="R205" s="184"/>
      <c r="S205" s="184"/>
      <c r="T205" s="185"/>
      <c r="AT205" s="179" t="s">
        <v>251</v>
      </c>
      <c r="AU205" s="179" t="s">
        <v>88</v>
      </c>
      <c r="AV205" s="13" t="s">
        <v>88</v>
      </c>
      <c r="AW205" s="13" t="s">
        <v>32</v>
      </c>
      <c r="AX205" s="13" t="s">
        <v>83</v>
      </c>
      <c r="AY205" s="179" t="s">
        <v>242</v>
      </c>
    </row>
    <row r="206" spans="1:65" s="1" customFormat="1" ht="37.9" customHeight="1">
      <c r="A206" s="30"/>
      <c r="B206" s="155"/>
      <c r="C206" s="194" t="s">
        <v>6</v>
      </c>
      <c r="D206" s="194" t="s">
        <v>245</v>
      </c>
      <c r="E206" s="195" t="s">
        <v>2943</v>
      </c>
      <c r="F206" s="196" t="s">
        <v>2944</v>
      </c>
      <c r="G206" s="197" t="s">
        <v>248</v>
      </c>
      <c r="H206" s="198">
        <v>0.46300000000000002</v>
      </c>
      <c r="I206" s="161">
        <v>290.54000000000002</v>
      </c>
      <c r="J206" s="162">
        <f>ROUND(I206*H206,2)</f>
        <v>134.52000000000001</v>
      </c>
      <c r="K206" s="163"/>
      <c r="L206" s="31"/>
      <c r="M206" s="164"/>
      <c r="N206" s="165" t="s">
        <v>42</v>
      </c>
      <c r="O206" s="57"/>
      <c r="P206" s="166">
        <f>O206*H206</f>
        <v>0</v>
      </c>
      <c r="Q206" s="166">
        <v>1.92736</v>
      </c>
      <c r="R206" s="166">
        <f>Q206*H206</f>
        <v>0.89236768</v>
      </c>
      <c r="S206" s="166">
        <v>0</v>
      </c>
      <c r="T206" s="167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68" t="s">
        <v>249</v>
      </c>
      <c r="AT206" s="168" t="s">
        <v>245</v>
      </c>
      <c r="AU206" s="168" t="s">
        <v>88</v>
      </c>
      <c r="AY206" s="17" t="s">
        <v>242</v>
      </c>
      <c r="BE206" s="169">
        <f>IF(N206="základná",J206,0)</f>
        <v>0</v>
      </c>
      <c r="BF206" s="169">
        <f>IF(N206="znížená",J206,0)</f>
        <v>134.52000000000001</v>
      </c>
      <c r="BG206" s="169">
        <f>IF(N206="zákl. prenesená",J206,0)</f>
        <v>0</v>
      </c>
      <c r="BH206" s="169">
        <f>IF(N206="zníž. prenesená",J206,0)</f>
        <v>0</v>
      </c>
      <c r="BI206" s="169">
        <f>IF(N206="nulová",J206,0)</f>
        <v>0</v>
      </c>
      <c r="BJ206" s="17" t="s">
        <v>88</v>
      </c>
      <c r="BK206" s="169">
        <f>ROUND(I206*H206,2)</f>
        <v>134.52000000000001</v>
      </c>
      <c r="BL206" s="17" t="s">
        <v>249</v>
      </c>
      <c r="BM206" s="168" t="s">
        <v>2945</v>
      </c>
    </row>
    <row r="207" spans="1:65" s="13" customFormat="1">
      <c r="B207" s="178"/>
      <c r="D207" s="171" t="s">
        <v>251</v>
      </c>
      <c r="E207" s="179"/>
      <c r="F207" s="180" t="s">
        <v>2946</v>
      </c>
      <c r="H207" s="181">
        <v>0.46300000000000002</v>
      </c>
      <c r="I207" s="182"/>
      <c r="L207" s="178"/>
      <c r="M207" s="183"/>
      <c r="N207" s="184"/>
      <c r="O207" s="184"/>
      <c r="P207" s="184"/>
      <c r="Q207" s="184"/>
      <c r="R207" s="184"/>
      <c r="S207" s="184"/>
      <c r="T207" s="185"/>
      <c r="AT207" s="179" t="s">
        <v>251</v>
      </c>
      <c r="AU207" s="179" t="s">
        <v>88</v>
      </c>
      <c r="AV207" s="13" t="s">
        <v>88</v>
      </c>
      <c r="AW207" s="13" t="s">
        <v>32</v>
      </c>
      <c r="AX207" s="13" t="s">
        <v>83</v>
      </c>
      <c r="AY207" s="179" t="s">
        <v>242</v>
      </c>
    </row>
    <row r="208" spans="1:65" s="1" customFormat="1" ht="44.25" customHeight="1">
      <c r="A208" s="30"/>
      <c r="B208" s="155"/>
      <c r="C208" s="194" t="s">
        <v>425</v>
      </c>
      <c r="D208" s="194" t="s">
        <v>245</v>
      </c>
      <c r="E208" s="195" t="s">
        <v>2947</v>
      </c>
      <c r="F208" s="196" t="s">
        <v>2948</v>
      </c>
      <c r="G208" s="197" t="s">
        <v>310</v>
      </c>
      <c r="H208" s="198">
        <v>1</v>
      </c>
      <c r="I208" s="161">
        <v>414.29</v>
      </c>
      <c r="J208" s="162">
        <f>ROUND(I208*H208,2)</f>
        <v>414.29</v>
      </c>
      <c r="K208" s="163"/>
      <c r="L208" s="31"/>
      <c r="M208" s="164"/>
      <c r="N208" s="165" t="s">
        <v>42</v>
      </c>
      <c r="O208" s="57"/>
      <c r="P208" s="166">
        <f>O208*H208</f>
        <v>0</v>
      </c>
      <c r="Q208" s="166">
        <v>0</v>
      </c>
      <c r="R208" s="166">
        <f>Q208*H208</f>
        <v>0</v>
      </c>
      <c r="S208" s="166">
        <v>0</v>
      </c>
      <c r="T208" s="167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68" t="s">
        <v>249</v>
      </c>
      <c r="AT208" s="168" t="s">
        <v>245</v>
      </c>
      <c r="AU208" s="168" t="s">
        <v>88</v>
      </c>
      <c r="AY208" s="17" t="s">
        <v>242</v>
      </c>
      <c r="BE208" s="169">
        <f>IF(N208="základná",J208,0)</f>
        <v>0</v>
      </c>
      <c r="BF208" s="169">
        <f>IF(N208="znížená",J208,0)</f>
        <v>414.29</v>
      </c>
      <c r="BG208" s="169">
        <f>IF(N208="zákl. prenesená",J208,0)</f>
        <v>0</v>
      </c>
      <c r="BH208" s="169">
        <f>IF(N208="zníž. prenesená",J208,0)</f>
        <v>0</v>
      </c>
      <c r="BI208" s="169">
        <f>IF(N208="nulová",J208,0)</f>
        <v>0</v>
      </c>
      <c r="BJ208" s="17" t="s">
        <v>88</v>
      </c>
      <c r="BK208" s="169">
        <f>ROUND(I208*H208,2)</f>
        <v>414.29</v>
      </c>
      <c r="BL208" s="17" t="s">
        <v>249</v>
      </c>
      <c r="BM208" s="168" t="s">
        <v>2949</v>
      </c>
    </row>
    <row r="209" spans="1:65" s="1" customFormat="1" ht="24.2" customHeight="1">
      <c r="A209" s="30"/>
      <c r="B209" s="155"/>
      <c r="C209" s="194" t="s">
        <v>432</v>
      </c>
      <c r="D209" s="194" t="s">
        <v>245</v>
      </c>
      <c r="E209" s="195" t="s">
        <v>2950</v>
      </c>
      <c r="F209" s="196" t="s">
        <v>2951</v>
      </c>
      <c r="G209" s="197" t="s">
        <v>310</v>
      </c>
      <c r="H209" s="198">
        <v>5</v>
      </c>
      <c r="I209" s="161">
        <v>11.1</v>
      </c>
      <c r="J209" s="162">
        <f>ROUND(I209*H209,2)</f>
        <v>55.5</v>
      </c>
      <c r="K209" s="163"/>
      <c r="L209" s="31"/>
      <c r="M209" s="164"/>
      <c r="N209" s="165" t="s">
        <v>42</v>
      </c>
      <c r="O209" s="57"/>
      <c r="P209" s="166">
        <f>O209*H209</f>
        <v>0</v>
      </c>
      <c r="Q209" s="166">
        <v>1.712E-2</v>
      </c>
      <c r="R209" s="166">
        <f>Q209*H209</f>
        <v>8.5599999999999996E-2</v>
      </c>
      <c r="S209" s="166">
        <v>0</v>
      </c>
      <c r="T209" s="167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68" t="s">
        <v>249</v>
      </c>
      <c r="AT209" s="168" t="s">
        <v>245</v>
      </c>
      <c r="AU209" s="168" t="s">
        <v>88</v>
      </c>
      <c r="AY209" s="17" t="s">
        <v>242</v>
      </c>
      <c r="BE209" s="169">
        <f>IF(N209="základná",J209,0)</f>
        <v>0</v>
      </c>
      <c r="BF209" s="169">
        <f>IF(N209="znížená",J209,0)</f>
        <v>55.5</v>
      </c>
      <c r="BG209" s="169">
        <f>IF(N209="zákl. prenesená",J209,0)</f>
        <v>0</v>
      </c>
      <c r="BH209" s="169">
        <f>IF(N209="zníž. prenesená",J209,0)</f>
        <v>0</v>
      </c>
      <c r="BI209" s="169">
        <f>IF(N209="nulová",J209,0)</f>
        <v>0</v>
      </c>
      <c r="BJ209" s="17" t="s">
        <v>88</v>
      </c>
      <c r="BK209" s="169">
        <f>ROUND(I209*H209,2)</f>
        <v>55.5</v>
      </c>
      <c r="BL209" s="17" t="s">
        <v>249</v>
      </c>
      <c r="BM209" s="168" t="s">
        <v>2952</v>
      </c>
    </row>
    <row r="210" spans="1:65" s="13" customFormat="1">
      <c r="B210" s="178"/>
      <c r="D210" s="171" t="s">
        <v>251</v>
      </c>
      <c r="E210" s="179"/>
      <c r="F210" s="180" t="s">
        <v>2953</v>
      </c>
      <c r="H210" s="181">
        <v>5</v>
      </c>
      <c r="I210" s="182"/>
      <c r="L210" s="178"/>
      <c r="M210" s="183"/>
      <c r="N210" s="184"/>
      <c r="O210" s="184"/>
      <c r="P210" s="184"/>
      <c r="Q210" s="184"/>
      <c r="R210" s="184"/>
      <c r="S210" s="184"/>
      <c r="T210" s="185"/>
      <c r="AT210" s="179" t="s">
        <v>251</v>
      </c>
      <c r="AU210" s="179" t="s">
        <v>88</v>
      </c>
      <c r="AV210" s="13" t="s">
        <v>88</v>
      </c>
      <c r="AW210" s="13" t="s">
        <v>32</v>
      </c>
      <c r="AX210" s="13" t="s">
        <v>83</v>
      </c>
      <c r="AY210" s="179" t="s">
        <v>242</v>
      </c>
    </row>
    <row r="211" spans="1:65" s="1" customFormat="1" ht="24.2" customHeight="1">
      <c r="A211" s="30"/>
      <c r="B211" s="155"/>
      <c r="C211" s="194" t="s">
        <v>438</v>
      </c>
      <c r="D211" s="194" t="s">
        <v>245</v>
      </c>
      <c r="E211" s="195" t="s">
        <v>2954</v>
      </c>
      <c r="F211" s="196" t="s">
        <v>2955</v>
      </c>
      <c r="G211" s="197" t="s">
        <v>310</v>
      </c>
      <c r="H211" s="198">
        <v>2</v>
      </c>
      <c r="I211" s="161">
        <v>14.59</v>
      </c>
      <c r="J211" s="162">
        <f>ROUND(I211*H211,2)</f>
        <v>29.18</v>
      </c>
      <c r="K211" s="163"/>
      <c r="L211" s="31"/>
      <c r="M211" s="164"/>
      <c r="N211" s="165" t="s">
        <v>42</v>
      </c>
      <c r="O211" s="57"/>
      <c r="P211" s="166">
        <f>O211*H211</f>
        <v>0</v>
      </c>
      <c r="Q211" s="166">
        <v>2.1839999999999998E-2</v>
      </c>
      <c r="R211" s="166">
        <f>Q211*H211</f>
        <v>4.3679999999999997E-2</v>
      </c>
      <c r="S211" s="166">
        <v>0</v>
      </c>
      <c r="T211" s="167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68" t="s">
        <v>249</v>
      </c>
      <c r="AT211" s="168" t="s">
        <v>245</v>
      </c>
      <c r="AU211" s="168" t="s">
        <v>88</v>
      </c>
      <c r="AY211" s="17" t="s">
        <v>242</v>
      </c>
      <c r="BE211" s="169">
        <f>IF(N211="základná",J211,0)</f>
        <v>0</v>
      </c>
      <c r="BF211" s="169">
        <f>IF(N211="znížená",J211,0)</f>
        <v>29.18</v>
      </c>
      <c r="BG211" s="169">
        <f>IF(N211="zákl. prenesená",J211,0)</f>
        <v>0</v>
      </c>
      <c r="BH211" s="169">
        <f>IF(N211="zníž. prenesená",J211,0)</f>
        <v>0</v>
      </c>
      <c r="BI211" s="169">
        <f>IF(N211="nulová",J211,0)</f>
        <v>0</v>
      </c>
      <c r="BJ211" s="17" t="s">
        <v>88</v>
      </c>
      <c r="BK211" s="169">
        <f>ROUND(I211*H211,2)</f>
        <v>29.18</v>
      </c>
      <c r="BL211" s="17" t="s">
        <v>249</v>
      </c>
      <c r="BM211" s="168" t="s">
        <v>2956</v>
      </c>
    </row>
    <row r="212" spans="1:65" s="13" customFormat="1">
      <c r="B212" s="178"/>
      <c r="D212" s="171" t="s">
        <v>251</v>
      </c>
      <c r="E212" s="179"/>
      <c r="F212" s="180" t="s">
        <v>2957</v>
      </c>
      <c r="H212" s="181">
        <v>2</v>
      </c>
      <c r="I212" s="182"/>
      <c r="L212" s="178"/>
      <c r="M212" s="183"/>
      <c r="N212" s="184"/>
      <c r="O212" s="184"/>
      <c r="P212" s="184"/>
      <c r="Q212" s="184"/>
      <c r="R212" s="184"/>
      <c r="S212" s="184"/>
      <c r="T212" s="185"/>
      <c r="AT212" s="179" t="s">
        <v>251</v>
      </c>
      <c r="AU212" s="179" t="s">
        <v>88</v>
      </c>
      <c r="AV212" s="13" t="s">
        <v>88</v>
      </c>
      <c r="AW212" s="13" t="s">
        <v>32</v>
      </c>
      <c r="AX212" s="13" t="s">
        <v>83</v>
      </c>
      <c r="AY212" s="179" t="s">
        <v>242</v>
      </c>
    </row>
    <row r="213" spans="1:65" s="1" customFormat="1" ht="24.2" customHeight="1">
      <c r="A213" s="30"/>
      <c r="B213" s="155"/>
      <c r="C213" s="194" t="s">
        <v>445</v>
      </c>
      <c r="D213" s="194" t="s">
        <v>245</v>
      </c>
      <c r="E213" s="195" t="s">
        <v>2958</v>
      </c>
      <c r="F213" s="196" t="s">
        <v>2959</v>
      </c>
      <c r="G213" s="197" t="s">
        <v>310</v>
      </c>
      <c r="H213" s="198">
        <v>3</v>
      </c>
      <c r="I213" s="161">
        <v>16.28</v>
      </c>
      <c r="J213" s="162">
        <f>ROUND(I213*H213,2)</f>
        <v>48.84</v>
      </c>
      <c r="K213" s="163"/>
      <c r="L213" s="31"/>
      <c r="M213" s="164"/>
      <c r="N213" s="165" t="s">
        <v>42</v>
      </c>
      <c r="O213" s="57"/>
      <c r="P213" s="166">
        <f>O213*H213</f>
        <v>0</v>
      </c>
      <c r="Q213" s="166">
        <v>2.9219999999999999E-2</v>
      </c>
      <c r="R213" s="166">
        <f>Q213*H213</f>
        <v>8.7660000000000002E-2</v>
      </c>
      <c r="S213" s="166">
        <v>0</v>
      </c>
      <c r="T213" s="167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68" t="s">
        <v>249</v>
      </c>
      <c r="AT213" s="168" t="s">
        <v>245</v>
      </c>
      <c r="AU213" s="168" t="s">
        <v>88</v>
      </c>
      <c r="AY213" s="17" t="s">
        <v>242</v>
      </c>
      <c r="BE213" s="169">
        <f>IF(N213="základná",J213,0)</f>
        <v>0</v>
      </c>
      <c r="BF213" s="169">
        <f>IF(N213="znížená",J213,0)</f>
        <v>48.84</v>
      </c>
      <c r="BG213" s="169">
        <f>IF(N213="zákl. prenesená",J213,0)</f>
        <v>0</v>
      </c>
      <c r="BH213" s="169">
        <f>IF(N213="zníž. prenesená",J213,0)</f>
        <v>0</v>
      </c>
      <c r="BI213" s="169">
        <f>IF(N213="nulová",J213,0)</f>
        <v>0</v>
      </c>
      <c r="BJ213" s="17" t="s">
        <v>88</v>
      </c>
      <c r="BK213" s="169">
        <f>ROUND(I213*H213,2)</f>
        <v>48.84</v>
      </c>
      <c r="BL213" s="17" t="s">
        <v>249</v>
      </c>
      <c r="BM213" s="168" t="s">
        <v>2960</v>
      </c>
    </row>
    <row r="214" spans="1:65" s="13" customFormat="1">
      <c r="B214" s="178"/>
      <c r="D214" s="171" t="s">
        <v>251</v>
      </c>
      <c r="E214" s="179"/>
      <c r="F214" s="180" t="s">
        <v>2961</v>
      </c>
      <c r="H214" s="181">
        <v>3</v>
      </c>
      <c r="I214" s="182"/>
      <c r="L214" s="178"/>
      <c r="M214" s="183"/>
      <c r="N214" s="184"/>
      <c r="O214" s="184"/>
      <c r="P214" s="184"/>
      <c r="Q214" s="184"/>
      <c r="R214" s="184"/>
      <c r="S214" s="184"/>
      <c r="T214" s="185"/>
      <c r="AT214" s="179" t="s">
        <v>251</v>
      </c>
      <c r="AU214" s="179" t="s">
        <v>88</v>
      </c>
      <c r="AV214" s="13" t="s">
        <v>88</v>
      </c>
      <c r="AW214" s="13" t="s">
        <v>32</v>
      </c>
      <c r="AX214" s="13" t="s">
        <v>83</v>
      </c>
      <c r="AY214" s="179" t="s">
        <v>242</v>
      </c>
    </row>
    <row r="215" spans="1:65" s="1" customFormat="1" ht="33" customHeight="1">
      <c r="A215" s="30"/>
      <c r="B215" s="155"/>
      <c r="C215" s="194" t="s">
        <v>451</v>
      </c>
      <c r="D215" s="194" t="s">
        <v>245</v>
      </c>
      <c r="E215" s="195" t="s">
        <v>1483</v>
      </c>
      <c r="F215" s="196" t="s">
        <v>1484</v>
      </c>
      <c r="G215" s="197" t="s">
        <v>281</v>
      </c>
      <c r="H215" s="198">
        <v>12.98</v>
      </c>
      <c r="I215" s="161">
        <v>31.22</v>
      </c>
      <c r="J215" s="162">
        <f>ROUND(I215*H215,2)</f>
        <v>405.24</v>
      </c>
      <c r="K215" s="163"/>
      <c r="L215" s="31"/>
      <c r="M215" s="164"/>
      <c r="N215" s="165" t="s">
        <v>42</v>
      </c>
      <c r="O215" s="57"/>
      <c r="P215" s="166">
        <f>O215*H215</f>
        <v>0</v>
      </c>
      <c r="Q215" s="166">
        <v>0.13474</v>
      </c>
      <c r="R215" s="166">
        <f>Q215*H215</f>
        <v>1.7489252</v>
      </c>
      <c r="S215" s="166">
        <v>0</v>
      </c>
      <c r="T215" s="167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68" t="s">
        <v>249</v>
      </c>
      <c r="AT215" s="168" t="s">
        <v>245</v>
      </c>
      <c r="AU215" s="168" t="s">
        <v>88</v>
      </c>
      <c r="AY215" s="17" t="s">
        <v>242</v>
      </c>
      <c r="BE215" s="169">
        <f>IF(N215="základná",J215,0)</f>
        <v>0</v>
      </c>
      <c r="BF215" s="169">
        <f>IF(N215="znížená",J215,0)</f>
        <v>405.24</v>
      </c>
      <c r="BG215" s="169">
        <f>IF(N215="zákl. prenesená",J215,0)</f>
        <v>0</v>
      </c>
      <c r="BH215" s="169">
        <f>IF(N215="zníž. prenesená",J215,0)</f>
        <v>0</v>
      </c>
      <c r="BI215" s="169">
        <f>IF(N215="nulová",J215,0)</f>
        <v>0</v>
      </c>
      <c r="BJ215" s="17" t="s">
        <v>88</v>
      </c>
      <c r="BK215" s="169">
        <f>ROUND(I215*H215,2)</f>
        <v>405.24</v>
      </c>
      <c r="BL215" s="17" t="s">
        <v>249</v>
      </c>
      <c r="BM215" s="168" t="s">
        <v>2962</v>
      </c>
    </row>
    <row r="216" spans="1:65" s="13" customFormat="1">
      <c r="B216" s="178"/>
      <c r="D216" s="171" t="s">
        <v>251</v>
      </c>
      <c r="E216" s="179"/>
      <c r="F216" s="180" t="s">
        <v>2963</v>
      </c>
      <c r="H216" s="181">
        <v>5.93</v>
      </c>
      <c r="I216" s="182"/>
      <c r="L216" s="178"/>
      <c r="M216" s="183"/>
      <c r="N216" s="184"/>
      <c r="O216" s="184"/>
      <c r="P216" s="184"/>
      <c r="Q216" s="184"/>
      <c r="R216" s="184"/>
      <c r="S216" s="184"/>
      <c r="T216" s="185"/>
      <c r="AT216" s="179" t="s">
        <v>251</v>
      </c>
      <c r="AU216" s="179" t="s">
        <v>88</v>
      </c>
      <c r="AV216" s="13" t="s">
        <v>88</v>
      </c>
      <c r="AW216" s="13" t="s">
        <v>32</v>
      </c>
      <c r="AX216" s="13" t="s">
        <v>76</v>
      </c>
      <c r="AY216" s="179" t="s">
        <v>242</v>
      </c>
    </row>
    <row r="217" spans="1:65" s="13" customFormat="1">
      <c r="B217" s="178"/>
      <c r="D217" s="171" t="s">
        <v>251</v>
      </c>
      <c r="E217" s="179"/>
      <c r="F217" s="180" t="s">
        <v>2964</v>
      </c>
      <c r="H217" s="181">
        <v>7.05</v>
      </c>
      <c r="I217" s="182"/>
      <c r="L217" s="178"/>
      <c r="M217" s="183"/>
      <c r="N217" s="184"/>
      <c r="O217" s="184"/>
      <c r="P217" s="184"/>
      <c r="Q217" s="184"/>
      <c r="R217" s="184"/>
      <c r="S217" s="184"/>
      <c r="T217" s="185"/>
      <c r="AT217" s="179" t="s">
        <v>251</v>
      </c>
      <c r="AU217" s="179" t="s">
        <v>88</v>
      </c>
      <c r="AV217" s="13" t="s">
        <v>88</v>
      </c>
      <c r="AW217" s="13" t="s">
        <v>32</v>
      </c>
      <c r="AX217" s="13" t="s">
        <v>76</v>
      </c>
      <c r="AY217" s="179" t="s">
        <v>242</v>
      </c>
    </row>
    <row r="218" spans="1:65" s="14" customFormat="1">
      <c r="B218" s="186"/>
      <c r="D218" s="171" t="s">
        <v>251</v>
      </c>
      <c r="E218" s="187"/>
      <c r="F218" s="188" t="s">
        <v>254</v>
      </c>
      <c r="H218" s="189">
        <v>12.98</v>
      </c>
      <c r="I218" s="190"/>
      <c r="L218" s="186"/>
      <c r="M218" s="191"/>
      <c r="N218" s="192"/>
      <c r="O218" s="192"/>
      <c r="P218" s="192"/>
      <c r="Q218" s="192"/>
      <c r="R218" s="192"/>
      <c r="S218" s="192"/>
      <c r="T218" s="193"/>
      <c r="AT218" s="187" t="s">
        <v>251</v>
      </c>
      <c r="AU218" s="187" t="s">
        <v>88</v>
      </c>
      <c r="AV218" s="14" t="s">
        <v>249</v>
      </c>
      <c r="AW218" s="14" t="s">
        <v>32</v>
      </c>
      <c r="AX218" s="14" t="s">
        <v>83</v>
      </c>
      <c r="AY218" s="187" t="s">
        <v>242</v>
      </c>
    </row>
    <row r="219" spans="1:65" s="1" customFormat="1" ht="37.9" customHeight="1">
      <c r="A219" s="30"/>
      <c r="B219" s="155"/>
      <c r="C219" s="194" t="s">
        <v>459</v>
      </c>
      <c r="D219" s="194" t="s">
        <v>245</v>
      </c>
      <c r="E219" s="195" t="s">
        <v>2965</v>
      </c>
      <c r="F219" s="196" t="s">
        <v>2966</v>
      </c>
      <c r="G219" s="197" t="s">
        <v>281</v>
      </c>
      <c r="H219" s="198">
        <v>70.3</v>
      </c>
      <c r="I219" s="161">
        <v>27.34</v>
      </c>
      <c r="J219" s="162">
        <f>ROUND(I219*H219,2)</f>
        <v>1922</v>
      </c>
      <c r="K219" s="163"/>
      <c r="L219" s="31"/>
      <c r="M219" s="164"/>
      <c r="N219" s="165" t="s">
        <v>42</v>
      </c>
      <c r="O219" s="57"/>
      <c r="P219" s="166">
        <f>O219*H219</f>
        <v>0</v>
      </c>
      <c r="Q219" s="166">
        <v>8.7529999999999997E-2</v>
      </c>
      <c r="R219" s="166">
        <f>Q219*H219</f>
        <v>6.1533589999999991</v>
      </c>
      <c r="S219" s="166">
        <v>0</v>
      </c>
      <c r="T219" s="167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68" t="s">
        <v>249</v>
      </c>
      <c r="AT219" s="168" t="s">
        <v>245</v>
      </c>
      <c r="AU219" s="168" t="s">
        <v>88</v>
      </c>
      <c r="AY219" s="17" t="s">
        <v>242</v>
      </c>
      <c r="BE219" s="169">
        <f>IF(N219="základná",J219,0)</f>
        <v>0</v>
      </c>
      <c r="BF219" s="169">
        <f>IF(N219="znížená",J219,0)</f>
        <v>1922</v>
      </c>
      <c r="BG219" s="169">
        <f>IF(N219="zákl. prenesená",J219,0)</f>
        <v>0</v>
      </c>
      <c r="BH219" s="169">
        <f>IF(N219="zníž. prenesená",J219,0)</f>
        <v>0</v>
      </c>
      <c r="BI219" s="169">
        <f>IF(N219="nulová",J219,0)</f>
        <v>0</v>
      </c>
      <c r="BJ219" s="17" t="s">
        <v>88</v>
      </c>
      <c r="BK219" s="169">
        <f>ROUND(I219*H219,2)</f>
        <v>1922</v>
      </c>
      <c r="BL219" s="17" t="s">
        <v>249</v>
      </c>
      <c r="BM219" s="168" t="s">
        <v>2967</v>
      </c>
    </row>
    <row r="220" spans="1:65" s="13" customFormat="1">
      <c r="B220" s="178"/>
      <c r="D220" s="171" t="s">
        <v>251</v>
      </c>
      <c r="E220" s="179"/>
      <c r="F220" s="180" t="s">
        <v>2968</v>
      </c>
      <c r="H220" s="181">
        <v>34.15</v>
      </c>
      <c r="I220" s="182"/>
      <c r="L220" s="178"/>
      <c r="M220" s="183"/>
      <c r="N220" s="184"/>
      <c r="O220" s="184"/>
      <c r="P220" s="184"/>
      <c r="Q220" s="184"/>
      <c r="R220" s="184"/>
      <c r="S220" s="184"/>
      <c r="T220" s="185"/>
      <c r="AT220" s="179" t="s">
        <v>251</v>
      </c>
      <c r="AU220" s="179" t="s">
        <v>88</v>
      </c>
      <c r="AV220" s="13" t="s">
        <v>88</v>
      </c>
      <c r="AW220" s="13" t="s">
        <v>32</v>
      </c>
      <c r="AX220" s="13" t="s">
        <v>76</v>
      </c>
      <c r="AY220" s="179" t="s">
        <v>242</v>
      </c>
    </row>
    <row r="221" spans="1:65" s="13" customFormat="1">
      <c r="B221" s="178"/>
      <c r="D221" s="171" t="s">
        <v>251</v>
      </c>
      <c r="E221" s="179"/>
      <c r="F221" s="180" t="s">
        <v>2969</v>
      </c>
      <c r="H221" s="181">
        <v>22.85</v>
      </c>
      <c r="I221" s="182"/>
      <c r="L221" s="178"/>
      <c r="M221" s="183"/>
      <c r="N221" s="184"/>
      <c r="O221" s="184"/>
      <c r="P221" s="184"/>
      <c r="Q221" s="184"/>
      <c r="R221" s="184"/>
      <c r="S221" s="184"/>
      <c r="T221" s="185"/>
      <c r="AT221" s="179" t="s">
        <v>251</v>
      </c>
      <c r="AU221" s="179" t="s">
        <v>88</v>
      </c>
      <c r="AV221" s="13" t="s">
        <v>88</v>
      </c>
      <c r="AW221" s="13" t="s">
        <v>32</v>
      </c>
      <c r="AX221" s="13" t="s">
        <v>76</v>
      </c>
      <c r="AY221" s="179" t="s">
        <v>242</v>
      </c>
    </row>
    <row r="222" spans="1:65" s="13" customFormat="1">
      <c r="B222" s="178"/>
      <c r="D222" s="171" t="s">
        <v>251</v>
      </c>
      <c r="E222" s="179"/>
      <c r="F222" s="180" t="s">
        <v>2970</v>
      </c>
      <c r="H222" s="181">
        <v>13.3</v>
      </c>
      <c r="I222" s="182"/>
      <c r="L222" s="178"/>
      <c r="M222" s="183"/>
      <c r="N222" s="184"/>
      <c r="O222" s="184"/>
      <c r="P222" s="184"/>
      <c r="Q222" s="184"/>
      <c r="R222" s="184"/>
      <c r="S222" s="184"/>
      <c r="T222" s="185"/>
      <c r="AT222" s="179" t="s">
        <v>251</v>
      </c>
      <c r="AU222" s="179" t="s">
        <v>88</v>
      </c>
      <c r="AV222" s="13" t="s">
        <v>88</v>
      </c>
      <c r="AW222" s="13" t="s">
        <v>32</v>
      </c>
      <c r="AX222" s="13" t="s">
        <v>76</v>
      </c>
      <c r="AY222" s="179" t="s">
        <v>242</v>
      </c>
    </row>
    <row r="223" spans="1:65" s="14" customFormat="1">
      <c r="B223" s="186"/>
      <c r="D223" s="171" t="s">
        <v>251</v>
      </c>
      <c r="E223" s="187"/>
      <c r="F223" s="188" t="s">
        <v>254</v>
      </c>
      <c r="H223" s="189">
        <v>70.3</v>
      </c>
      <c r="I223" s="190"/>
      <c r="L223" s="186"/>
      <c r="M223" s="191"/>
      <c r="N223" s="192"/>
      <c r="O223" s="192"/>
      <c r="P223" s="192"/>
      <c r="Q223" s="192"/>
      <c r="R223" s="192"/>
      <c r="S223" s="192"/>
      <c r="T223" s="193"/>
      <c r="AT223" s="187" t="s">
        <v>251</v>
      </c>
      <c r="AU223" s="187" t="s">
        <v>88</v>
      </c>
      <c r="AV223" s="14" t="s">
        <v>249</v>
      </c>
      <c r="AW223" s="14" t="s">
        <v>32</v>
      </c>
      <c r="AX223" s="14" t="s">
        <v>83</v>
      </c>
      <c r="AY223" s="187" t="s">
        <v>242</v>
      </c>
    </row>
    <row r="224" spans="1:65" s="1" customFormat="1" ht="24.2" customHeight="1">
      <c r="A224" s="30"/>
      <c r="B224" s="155"/>
      <c r="C224" s="194" t="s">
        <v>468</v>
      </c>
      <c r="D224" s="194" t="s">
        <v>245</v>
      </c>
      <c r="E224" s="195" t="s">
        <v>2971</v>
      </c>
      <c r="F224" s="196" t="s">
        <v>2972</v>
      </c>
      <c r="G224" s="197" t="s">
        <v>297</v>
      </c>
      <c r="H224" s="198">
        <v>36.200000000000003</v>
      </c>
      <c r="I224" s="161">
        <v>4.17</v>
      </c>
      <c r="J224" s="162">
        <f>ROUND(I224*H224,2)</f>
        <v>150.94999999999999</v>
      </c>
      <c r="K224" s="163"/>
      <c r="L224" s="31"/>
      <c r="M224" s="164"/>
      <c r="N224" s="165" t="s">
        <v>42</v>
      </c>
      <c r="O224" s="57"/>
      <c r="P224" s="166">
        <f>O224*H224</f>
        <v>0</v>
      </c>
      <c r="Q224" s="166">
        <v>5.1000000000000004E-4</v>
      </c>
      <c r="R224" s="166">
        <f>Q224*H224</f>
        <v>1.8462000000000003E-2</v>
      </c>
      <c r="S224" s="166">
        <v>0</v>
      </c>
      <c r="T224" s="167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68" t="s">
        <v>249</v>
      </c>
      <c r="AT224" s="168" t="s">
        <v>245</v>
      </c>
      <c r="AU224" s="168" t="s">
        <v>88</v>
      </c>
      <c r="AY224" s="17" t="s">
        <v>242</v>
      </c>
      <c r="BE224" s="169">
        <f>IF(N224="základná",J224,0)</f>
        <v>0</v>
      </c>
      <c r="BF224" s="169">
        <f>IF(N224="znížená",J224,0)</f>
        <v>150.94999999999999</v>
      </c>
      <c r="BG224" s="169">
        <f>IF(N224="zákl. prenesená",J224,0)</f>
        <v>0</v>
      </c>
      <c r="BH224" s="169">
        <f>IF(N224="zníž. prenesená",J224,0)</f>
        <v>0</v>
      </c>
      <c r="BI224" s="169">
        <f>IF(N224="nulová",J224,0)</f>
        <v>0</v>
      </c>
      <c r="BJ224" s="17" t="s">
        <v>88</v>
      </c>
      <c r="BK224" s="169">
        <f>ROUND(I224*H224,2)</f>
        <v>150.94999999999999</v>
      </c>
      <c r="BL224" s="17" t="s">
        <v>249</v>
      </c>
      <c r="BM224" s="168" t="s">
        <v>2973</v>
      </c>
    </row>
    <row r="225" spans="1:65" s="13" customFormat="1">
      <c r="B225" s="178"/>
      <c r="D225" s="171" t="s">
        <v>251</v>
      </c>
      <c r="E225" s="179"/>
      <c r="F225" s="180" t="s">
        <v>2974</v>
      </c>
      <c r="H225" s="181">
        <v>5.9</v>
      </c>
      <c r="I225" s="182"/>
      <c r="L225" s="178"/>
      <c r="M225" s="183"/>
      <c r="N225" s="184"/>
      <c r="O225" s="184"/>
      <c r="P225" s="184"/>
      <c r="Q225" s="184"/>
      <c r="R225" s="184"/>
      <c r="S225" s="184"/>
      <c r="T225" s="185"/>
      <c r="AT225" s="179" t="s">
        <v>251</v>
      </c>
      <c r="AU225" s="179" t="s">
        <v>88</v>
      </c>
      <c r="AV225" s="13" t="s">
        <v>88</v>
      </c>
      <c r="AW225" s="13" t="s">
        <v>32</v>
      </c>
      <c r="AX225" s="13" t="s">
        <v>76</v>
      </c>
      <c r="AY225" s="179" t="s">
        <v>242</v>
      </c>
    </row>
    <row r="226" spans="1:65" s="13" customFormat="1">
      <c r="B226" s="178"/>
      <c r="D226" s="171" t="s">
        <v>251</v>
      </c>
      <c r="E226" s="179"/>
      <c r="F226" s="180" t="s">
        <v>2975</v>
      </c>
      <c r="H226" s="181">
        <v>10.1</v>
      </c>
      <c r="I226" s="182"/>
      <c r="L226" s="178"/>
      <c r="M226" s="183"/>
      <c r="N226" s="184"/>
      <c r="O226" s="184"/>
      <c r="P226" s="184"/>
      <c r="Q226" s="184"/>
      <c r="R226" s="184"/>
      <c r="S226" s="184"/>
      <c r="T226" s="185"/>
      <c r="AT226" s="179" t="s">
        <v>251</v>
      </c>
      <c r="AU226" s="179" t="s">
        <v>88</v>
      </c>
      <c r="AV226" s="13" t="s">
        <v>88</v>
      </c>
      <c r="AW226" s="13" t="s">
        <v>32</v>
      </c>
      <c r="AX226" s="13" t="s">
        <v>76</v>
      </c>
      <c r="AY226" s="179" t="s">
        <v>242</v>
      </c>
    </row>
    <row r="227" spans="1:65" s="13" customFormat="1">
      <c r="B227" s="178"/>
      <c r="D227" s="171" t="s">
        <v>251</v>
      </c>
      <c r="E227" s="179"/>
      <c r="F227" s="180" t="s">
        <v>2976</v>
      </c>
      <c r="H227" s="181">
        <v>10.1</v>
      </c>
      <c r="I227" s="182"/>
      <c r="L227" s="178"/>
      <c r="M227" s="183"/>
      <c r="N227" s="184"/>
      <c r="O227" s="184"/>
      <c r="P227" s="184"/>
      <c r="Q227" s="184"/>
      <c r="R227" s="184"/>
      <c r="S227" s="184"/>
      <c r="T227" s="185"/>
      <c r="AT227" s="179" t="s">
        <v>251</v>
      </c>
      <c r="AU227" s="179" t="s">
        <v>88</v>
      </c>
      <c r="AV227" s="13" t="s">
        <v>88</v>
      </c>
      <c r="AW227" s="13" t="s">
        <v>32</v>
      </c>
      <c r="AX227" s="13" t="s">
        <v>76</v>
      </c>
      <c r="AY227" s="179" t="s">
        <v>242</v>
      </c>
    </row>
    <row r="228" spans="1:65" s="13" customFormat="1">
      <c r="B228" s="178"/>
      <c r="D228" s="171" t="s">
        <v>251</v>
      </c>
      <c r="E228" s="179"/>
      <c r="F228" s="180" t="s">
        <v>2977</v>
      </c>
      <c r="H228" s="181">
        <v>10.1</v>
      </c>
      <c r="I228" s="182"/>
      <c r="L228" s="178"/>
      <c r="M228" s="183"/>
      <c r="N228" s="184"/>
      <c r="O228" s="184"/>
      <c r="P228" s="184"/>
      <c r="Q228" s="184"/>
      <c r="R228" s="184"/>
      <c r="S228" s="184"/>
      <c r="T228" s="185"/>
      <c r="AT228" s="179" t="s">
        <v>251</v>
      </c>
      <c r="AU228" s="179" t="s">
        <v>88</v>
      </c>
      <c r="AV228" s="13" t="s">
        <v>88</v>
      </c>
      <c r="AW228" s="13" t="s">
        <v>32</v>
      </c>
      <c r="AX228" s="13" t="s">
        <v>76</v>
      </c>
      <c r="AY228" s="179" t="s">
        <v>242</v>
      </c>
    </row>
    <row r="229" spans="1:65" s="14" customFormat="1">
      <c r="B229" s="186"/>
      <c r="D229" s="171" t="s">
        <v>251</v>
      </c>
      <c r="E229" s="187"/>
      <c r="F229" s="188" t="s">
        <v>254</v>
      </c>
      <c r="H229" s="189">
        <v>36.200000000000003</v>
      </c>
      <c r="I229" s="190"/>
      <c r="L229" s="186"/>
      <c r="M229" s="191"/>
      <c r="N229" s="192"/>
      <c r="O229" s="192"/>
      <c r="P229" s="192"/>
      <c r="Q229" s="192"/>
      <c r="R229" s="192"/>
      <c r="S229" s="192"/>
      <c r="T229" s="193"/>
      <c r="AT229" s="187" t="s">
        <v>251</v>
      </c>
      <c r="AU229" s="187" t="s">
        <v>88</v>
      </c>
      <c r="AV229" s="14" t="s">
        <v>249</v>
      </c>
      <c r="AW229" s="14" t="s">
        <v>32</v>
      </c>
      <c r="AX229" s="14" t="s">
        <v>83</v>
      </c>
      <c r="AY229" s="187" t="s">
        <v>242</v>
      </c>
    </row>
    <row r="230" spans="1:65" s="1" customFormat="1" ht="24.2" customHeight="1">
      <c r="A230" s="30"/>
      <c r="B230" s="155"/>
      <c r="C230" s="194" t="s">
        <v>473</v>
      </c>
      <c r="D230" s="194" t="s">
        <v>245</v>
      </c>
      <c r="E230" s="195" t="s">
        <v>1487</v>
      </c>
      <c r="F230" s="196" t="s">
        <v>1488</v>
      </c>
      <c r="G230" s="197" t="s">
        <v>297</v>
      </c>
      <c r="H230" s="198">
        <v>2</v>
      </c>
      <c r="I230" s="161">
        <v>1.73</v>
      </c>
      <c r="J230" s="162">
        <f>ROUND(I230*H230,2)</f>
        <v>3.46</v>
      </c>
      <c r="K230" s="163"/>
      <c r="L230" s="31"/>
      <c r="M230" s="164"/>
      <c r="N230" s="165" t="s">
        <v>42</v>
      </c>
      <c r="O230" s="57"/>
      <c r="P230" s="166">
        <f>O230*H230</f>
        <v>0</v>
      </c>
      <c r="Q230" s="166">
        <v>1E-4</v>
      </c>
      <c r="R230" s="166">
        <f>Q230*H230</f>
        <v>2.0000000000000001E-4</v>
      </c>
      <c r="S230" s="166">
        <v>0</v>
      </c>
      <c r="T230" s="167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68" t="s">
        <v>249</v>
      </c>
      <c r="AT230" s="168" t="s">
        <v>245</v>
      </c>
      <c r="AU230" s="168" t="s">
        <v>88</v>
      </c>
      <c r="AY230" s="17" t="s">
        <v>242</v>
      </c>
      <c r="BE230" s="169">
        <f>IF(N230="základná",J230,0)</f>
        <v>0</v>
      </c>
      <c r="BF230" s="169">
        <f>IF(N230="znížená",J230,0)</f>
        <v>3.46</v>
      </c>
      <c r="BG230" s="169">
        <f>IF(N230="zákl. prenesená",J230,0)</f>
        <v>0</v>
      </c>
      <c r="BH230" s="169">
        <f>IF(N230="zníž. prenesená",J230,0)</f>
        <v>0</v>
      </c>
      <c r="BI230" s="169">
        <f>IF(N230="nulová",J230,0)</f>
        <v>0</v>
      </c>
      <c r="BJ230" s="17" t="s">
        <v>88</v>
      </c>
      <c r="BK230" s="169">
        <f>ROUND(I230*H230,2)</f>
        <v>3.46</v>
      </c>
      <c r="BL230" s="17" t="s">
        <v>249</v>
      </c>
      <c r="BM230" s="168" t="s">
        <v>2978</v>
      </c>
    </row>
    <row r="231" spans="1:65" s="13" customFormat="1">
      <c r="B231" s="178"/>
      <c r="D231" s="171" t="s">
        <v>251</v>
      </c>
      <c r="E231" s="179"/>
      <c r="F231" s="180" t="s">
        <v>2979</v>
      </c>
      <c r="H231" s="181">
        <v>2</v>
      </c>
      <c r="I231" s="182"/>
      <c r="L231" s="178"/>
      <c r="M231" s="183"/>
      <c r="N231" s="184"/>
      <c r="O231" s="184"/>
      <c r="P231" s="184"/>
      <c r="Q231" s="184"/>
      <c r="R231" s="184"/>
      <c r="S231" s="184"/>
      <c r="T231" s="185"/>
      <c r="AT231" s="179" t="s">
        <v>251</v>
      </c>
      <c r="AU231" s="179" t="s">
        <v>88</v>
      </c>
      <c r="AV231" s="13" t="s">
        <v>88</v>
      </c>
      <c r="AW231" s="13" t="s">
        <v>32</v>
      </c>
      <c r="AX231" s="13" t="s">
        <v>83</v>
      </c>
      <c r="AY231" s="179" t="s">
        <v>242</v>
      </c>
    </row>
    <row r="232" spans="1:65" s="1" customFormat="1" ht="33" customHeight="1">
      <c r="A232" s="30"/>
      <c r="B232" s="155"/>
      <c r="C232" s="194" t="s">
        <v>481</v>
      </c>
      <c r="D232" s="194" t="s">
        <v>245</v>
      </c>
      <c r="E232" s="195" t="s">
        <v>2980</v>
      </c>
      <c r="F232" s="196" t="s">
        <v>2981</v>
      </c>
      <c r="G232" s="197" t="s">
        <v>291</v>
      </c>
      <c r="H232" s="198">
        <v>4.0000000000000001E-3</v>
      </c>
      <c r="I232" s="161">
        <v>1147.58</v>
      </c>
      <c r="J232" s="162">
        <f>ROUND(I232*H232,2)</f>
        <v>4.59</v>
      </c>
      <c r="K232" s="163"/>
      <c r="L232" s="31"/>
      <c r="M232" s="164"/>
      <c r="N232" s="165" t="s">
        <v>42</v>
      </c>
      <c r="O232" s="57"/>
      <c r="P232" s="166">
        <f>O232*H232</f>
        <v>0</v>
      </c>
      <c r="Q232" s="166">
        <v>1.002</v>
      </c>
      <c r="R232" s="166">
        <f>Q232*H232</f>
        <v>4.0080000000000003E-3</v>
      </c>
      <c r="S232" s="166">
        <v>0</v>
      </c>
      <c r="T232" s="167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68" t="s">
        <v>249</v>
      </c>
      <c r="AT232" s="168" t="s">
        <v>245</v>
      </c>
      <c r="AU232" s="168" t="s">
        <v>88</v>
      </c>
      <c r="AY232" s="17" t="s">
        <v>242</v>
      </c>
      <c r="BE232" s="169">
        <f>IF(N232="základná",J232,0)</f>
        <v>0</v>
      </c>
      <c r="BF232" s="169">
        <f>IF(N232="znížená",J232,0)</f>
        <v>4.59</v>
      </c>
      <c r="BG232" s="169">
        <f>IF(N232="zákl. prenesená",J232,0)</f>
        <v>0</v>
      </c>
      <c r="BH232" s="169">
        <f>IF(N232="zníž. prenesená",J232,0)</f>
        <v>0</v>
      </c>
      <c r="BI232" s="169">
        <f>IF(N232="nulová",J232,0)</f>
        <v>0</v>
      </c>
      <c r="BJ232" s="17" t="s">
        <v>88</v>
      </c>
      <c r="BK232" s="169">
        <f>ROUND(I232*H232,2)</f>
        <v>4.59</v>
      </c>
      <c r="BL232" s="17" t="s">
        <v>249</v>
      </c>
      <c r="BM232" s="168" t="s">
        <v>2982</v>
      </c>
    </row>
    <row r="233" spans="1:65" s="13" customFormat="1">
      <c r="B233" s="178"/>
      <c r="D233" s="171" t="s">
        <v>251</v>
      </c>
      <c r="E233" s="179"/>
      <c r="F233" s="180" t="s">
        <v>2983</v>
      </c>
      <c r="H233" s="181">
        <v>4.0000000000000001E-3</v>
      </c>
      <c r="I233" s="182"/>
      <c r="L233" s="178"/>
      <c r="M233" s="183"/>
      <c r="N233" s="184"/>
      <c r="O233" s="184"/>
      <c r="P233" s="184"/>
      <c r="Q233" s="184"/>
      <c r="R233" s="184"/>
      <c r="S233" s="184"/>
      <c r="T233" s="185"/>
      <c r="AT233" s="179" t="s">
        <v>251</v>
      </c>
      <c r="AU233" s="179" t="s">
        <v>88</v>
      </c>
      <c r="AV233" s="13" t="s">
        <v>88</v>
      </c>
      <c r="AW233" s="13" t="s">
        <v>32</v>
      </c>
      <c r="AX233" s="13" t="s">
        <v>83</v>
      </c>
      <c r="AY233" s="179" t="s">
        <v>242</v>
      </c>
    </row>
    <row r="234" spans="1:65" s="1" customFormat="1" ht="24.2" customHeight="1">
      <c r="A234" s="30"/>
      <c r="B234" s="155"/>
      <c r="C234" s="194" t="s">
        <v>489</v>
      </c>
      <c r="D234" s="194" t="s">
        <v>245</v>
      </c>
      <c r="E234" s="195" t="s">
        <v>2984</v>
      </c>
      <c r="F234" s="196" t="s">
        <v>2985</v>
      </c>
      <c r="G234" s="197" t="s">
        <v>248</v>
      </c>
      <c r="H234" s="198">
        <v>1.0880000000000001</v>
      </c>
      <c r="I234" s="161">
        <v>179.66</v>
      </c>
      <c r="J234" s="162">
        <f>ROUND(I234*H234,2)</f>
        <v>195.47</v>
      </c>
      <c r="K234" s="163"/>
      <c r="L234" s="31"/>
      <c r="M234" s="164"/>
      <c r="N234" s="165" t="s">
        <v>42</v>
      </c>
      <c r="O234" s="57"/>
      <c r="P234" s="166">
        <f>O234*H234</f>
        <v>0</v>
      </c>
      <c r="Q234" s="166">
        <v>2.4614099999999999</v>
      </c>
      <c r="R234" s="166">
        <f>Q234*H234</f>
        <v>2.6780140800000001</v>
      </c>
      <c r="S234" s="166">
        <v>0</v>
      </c>
      <c r="T234" s="167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68" t="s">
        <v>249</v>
      </c>
      <c r="AT234" s="168" t="s">
        <v>245</v>
      </c>
      <c r="AU234" s="168" t="s">
        <v>88</v>
      </c>
      <c r="AY234" s="17" t="s">
        <v>242</v>
      </c>
      <c r="BE234" s="169">
        <f>IF(N234="základná",J234,0)</f>
        <v>0</v>
      </c>
      <c r="BF234" s="169">
        <f>IF(N234="znížená",J234,0)</f>
        <v>195.47</v>
      </c>
      <c r="BG234" s="169">
        <f>IF(N234="zákl. prenesená",J234,0)</f>
        <v>0</v>
      </c>
      <c r="BH234" s="169">
        <f>IF(N234="zníž. prenesená",J234,0)</f>
        <v>0</v>
      </c>
      <c r="BI234" s="169">
        <f>IF(N234="nulová",J234,0)</f>
        <v>0</v>
      </c>
      <c r="BJ234" s="17" t="s">
        <v>88</v>
      </c>
      <c r="BK234" s="169">
        <f>ROUND(I234*H234,2)</f>
        <v>195.47</v>
      </c>
      <c r="BL234" s="17" t="s">
        <v>249</v>
      </c>
      <c r="BM234" s="168" t="s">
        <v>2986</v>
      </c>
    </row>
    <row r="235" spans="1:65" s="12" customFormat="1">
      <c r="B235" s="170"/>
      <c r="D235" s="171" t="s">
        <v>251</v>
      </c>
      <c r="E235" s="172"/>
      <c r="F235" s="173" t="s">
        <v>2987</v>
      </c>
      <c r="H235" s="172"/>
      <c r="I235" s="174"/>
      <c r="L235" s="170"/>
      <c r="M235" s="175"/>
      <c r="N235" s="176"/>
      <c r="O235" s="176"/>
      <c r="P235" s="176"/>
      <c r="Q235" s="176"/>
      <c r="R235" s="176"/>
      <c r="S235" s="176"/>
      <c r="T235" s="177"/>
      <c r="AT235" s="172" t="s">
        <v>251</v>
      </c>
      <c r="AU235" s="172" t="s">
        <v>88</v>
      </c>
      <c r="AV235" s="12" t="s">
        <v>83</v>
      </c>
      <c r="AW235" s="12" t="s">
        <v>32</v>
      </c>
      <c r="AX235" s="12" t="s">
        <v>76</v>
      </c>
      <c r="AY235" s="172" t="s">
        <v>242</v>
      </c>
    </row>
    <row r="236" spans="1:65" s="13" customFormat="1">
      <c r="B236" s="178"/>
      <c r="D236" s="171" t="s">
        <v>251</v>
      </c>
      <c r="E236" s="179"/>
      <c r="F236" s="180" t="s">
        <v>2988</v>
      </c>
      <c r="H236" s="181">
        <v>0.191</v>
      </c>
      <c r="I236" s="182"/>
      <c r="L236" s="178"/>
      <c r="M236" s="183"/>
      <c r="N236" s="184"/>
      <c r="O236" s="184"/>
      <c r="P236" s="184"/>
      <c r="Q236" s="184"/>
      <c r="R236" s="184"/>
      <c r="S236" s="184"/>
      <c r="T236" s="185"/>
      <c r="AT236" s="179" t="s">
        <v>251</v>
      </c>
      <c r="AU236" s="179" t="s">
        <v>88</v>
      </c>
      <c r="AV236" s="13" t="s">
        <v>88</v>
      </c>
      <c r="AW236" s="13" t="s">
        <v>32</v>
      </c>
      <c r="AX236" s="13" t="s">
        <v>76</v>
      </c>
      <c r="AY236" s="179" t="s">
        <v>242</v>
      </c>
    </row>
    <row r="237" spans="1:65" s="13" customFormat="1">
      <c r="B237" s="178"/>
      <c r="D237" s="171" t="s">
        <v>251</v>
      </c>
      <c r="E237" s="179"/>
      <c r="F237" s="180" t="s">
        <v>2989</v>
      </c>
      <c r="H237" s="181">
        <v>0.189</v>
      </c>
      <c r="I237" s="182"/>
      <c r="L237" s="178"/>
      <c r="M237" s="183"/>
      <c r="N237" s="184"/>
      <c r="O237" s="184"/>
      <c r="P237" s="184"/>
      <c r="Q237" s="184"/>
      <c r="R237" s="184"/>
      <c r="S237" s="184"/>
      <c r="T237" s="185"/>
      <c r="AT237" s="179" t="s">
        <v>251</v>
      </c>
      <c r="AU237" s="179" t="s">
        <v>88</v>
      </c>
      <c r="AV237" s="13" t="s">
        <v>88</v>
      </c>
      <c r="AW237" s="13" t="s">
        <v>32</v>
      </c>
      <c r="AX237" s="13" t="s">
        <v>76</v>
      </c>
      <c r="AY237" s="179" t="s">
        <v>242</v>
      </c>
    </row>
    <row r="238" spans="1:65" s="13" customFormat="1">
      <c r="B238" s="178"/>
      <c r="D238" s="171" t="s">
        <v>251</v>
      </c>
      <c r="E238" s="179"/>
      <c r="F238" s="180" t="s">
        <v>2990</v>
      </c>
      <c r="H238" s="181">
        <v>0.23899999999999999</v>
      </c>
      <c r="I238" s="182"/>
      <c r="L238" s="178"/>
      <c r="M238" s="183"/>
      <c r="N238" s="184"/>
      <c r="O238" s="184"/>
      <c r="P238" s="184"/>
      <c r="Q238" s="184"/>
      <c r="R238" s="184"/>
      <c r="S238" s="184"/>
      <c r="T238" s="185"/>
      <c r="AT238" s="179" t="s">
        <v>251</v>
      </c>
      <c r="AU238" s="179" t="s">
        <v>88</v>
      </c>
      <c r="AV238" s="13" t="s">
        <v>88</v>
      </c>
      <c r="AW238" s="13" t="s">
        <v>32</v>
      </c>
      <c r="AX238" s="13" t="s">
        <v>76</v>
      </c>
      <c r="AY238" s="179" t="s">
        <v>242</v>
      </c>
    </row>
    <row r="239" spans="1:65" s="12" customFormat="1">
      <c r="B239" s="170"/>
      <c r="D239" s="171" t="s">
        <v>251</v>
      </c>
      <c r="E239" s="172"/>
      <c r="F239" s="173" t="s">
        <v>2991</v>
      </c>
      <c r="H239" s="172"/>
      <c r="I239" s="174"/>
      <c r="L239" s="170"/>
      <c r="M239" s="175"/>
      <c r="N239" s="176"/>
      <c r="O239" s="176"/>
      <c r="P239" s="176"/>
      <c r="Q239" s="176"/>
      <c r="R239" s="176"/>
      <c r="S239" s="176"/>
      <c r="T239" s="177"/>
      <c r="AT239" s="172" t="s">
        <v>251</v>
      </c>
      <c r="AU239" s="172" t="s">
        <v>88</v>
      </c>
      <c r="AV239" s="12" t="s">
        <v>83</v>
      </c>
      <c r="AW239" s="12" t="s">
        <v>32</v>
      </c>
      <c r="AX239" s="12" t="s">
        <v>76</v>
      </c>
      <c r="AY239" s="172" t="s">
        <v>242</v>
      </c>
    </row>
    <row r="240" spans="1:65" s="13" customFormat="1">
      <c r="B240" s="178"/>
      <c r="D240" s="171" t="s">
        <v>251</v>
      </c>
      <c r="E240" s="179"/>
      <c r="F240" s="180" t="s">
        <v>2992</v>
      </c>
      <c r="H240" s="181">
        <v>9.8000000000000004E-2</v>
      </c>
      <c r="I240" s="182"/>
      <c r="L240" s="178"/>
      <c r="M240" s="183"/>
      <c r="N240" s="184"/>
      <c r="O240" s="184"/>
      <c r="P240" s="184"/>
      <c r="Q240" s="184"/>
      <c r="R240" s="184"/>
      <c r="S240" s="184"/>
      <c r="T240" s="185"/>
      <c r="AT240" s="179" t="s">
        <v>251</v>
      </c>
      <c r="AU240" s="179" t="s">
        <v>88</v>
      </c>
      <c r="AV240" s="13" t="s">
        <v>88</v>
      </c>
      <c r="AW240" s="13" t="s">
        <v>32</v>
      </c>
      <c r="AX240" s="13" t="s">
        <v>76</v>
      </c>
      <c r="AY240" s="179" t="s">
        <v>242</v>
      </c>
    </row>
    <row r="241" spans="1:65" s="13" customFormat="1">
      <c r="B241" s="178"/>
      <c r="D241" s="171" t="s">
        <v>251</v>
      </c>
      <c r="E241" s="179"/>
      <c r="F241" s="180" t="s">
        <v>2993</v>
      </c>
      <c r="H241" s="181">
        <v>0.20399999999999999</v>
      </c>
      <c r="I241" s="182"/>
      <c r="L241" s="178"/>
      <c r="M241" s="183"/>
      <c r="N241" s="184"/>
      <c r="O241" s="184"/>
      <c r="P241" s="184"/>
      <c r="Q241" s="184"/>
      <c r="R241" s="184"/>
      <c r="S241" s="184"/>
      <c r="T241" s="185"/>
      <c r="AT241" s="179" t="s">
        <v>251</v>
      </c>
      <c r="AU241" s="179" t="s">
        <v>88</v>
      </c>
      <c r="AV241" s="13" t="s">
        <v>88</v>
      </c>
      <c r="AW241" s="13" t="s">
        <v>32</v>
      </c>
      <c r="AX241" s="13" t="s">
        <v>76</v>
      </c>
      <c r="AY241" s="179" t="s">
        <v>242</v>
      </c>
    </row>
    <row r="242" spans="1:65" s="13" customFormat="1">
      <c r="B242" s="178"/>
      <c r="D242" s="171" t="s">
        <v>251</v>
      </c>
      <c r="E242" s="179"/>
      <c r="F242" s="180" t="s">
        <v>2994</v>
      </c>
      <c r="H242" s="181">
        <v>0.16700000000000001</v>
      </c>
      <c r="I242" s="182"/>
      <c r="L242" s="178"/>
      <c r="M242" s="183"/>
      <c r="N242" s="184"/>
      <c r="O242" s="184"/>
      <c r="P242" s="184"/>
      <c r="Q242" s="184"/>
      <c r="R242" s="184"/>
      <c r="S242" s="184"/>
      <c r="T242" s="185"/>
      <c r="AT242" s="179" t="s">
        <v>251</v>
      </c>
      <c r="AU242" s="179" t="s">
        <v>88</v>
      </c>
      <c r="AV242" s="13" t="s">
        <v>88</v>
      </c>
      <c r="AW242" s="13" t="s">
        <v>32</v>
      </c>
      <c r="AX242" s="13" t="s">
        <v>76</v>
      </c>
      <c r="AY242" s="179" t="s">
        <v>242</v>
      </c>
    </row>
    <row r="243" spans="1:65" s="14" customFormat="1">
      <c r="B243" s="186"/>
      <c r="D243" s="171" t="s">
        <v>251</v>
      </c>
      <c r="E243" s="187"/>
      <c r="F243" s="188" t="s">
        <v>254</v>
      </c>
      <c r="H243" s="189">
        <v>1.0880000000000001</v>
      </c>
      <c r="I243" s="190"/>
      <c r="L243" s="186"/>
      <c r="M243" s="191"/>
      <c r="N243" s="192"/>
      <c r="O243" s="192"/>
      <c r="P243" s="192"/>
      <c r="Q243" s="192"/>
      <c r="R243" s="192"/>
      <c r="S243" s="192"/>
      <c r="T243" s="193"/>
      <c r="AT243" s="187" t="s">
        <v>251</v>
      </c>
      <c r="AU243" s="187" t="s">
        <v>88</v>
      </c>
      <c r="AV243" s="14" t="s">
        <v>249</v>
      </c>
      <c r="AW243" s="14" t="s">
        <v>32</v>
      </c>
      <c r="AX243" s="14" t="s">
        <v>83</v>
      </c>
      <c r="AY243" s="187" t="s">
        <v>242</v>
      </c>
    </row>
    <row r="244" spans="1:65" s="11" customFormat="1" ht="22.9" customHeight="1">
      <c r="B244" s="142"/>
      <c r="D244" s="143" t="s">
        <v>75</v>
      </c>
      <c r="E244" s="153" t="s">
        <v>249</v>
      </c>
      <c r="F244" s="153" t="s">
        <v>306</v>
      </c>
      <c r="I244" s="145"/>
      <c r="J244" s="154">
        <f>SUBTOTAL(9,J245:J267)</f>
        <v>2382.12</v>
      </c>
      <c r="L244" s="142"/>
      <c r="M244" s="147"/>
      <c r="N244" s="148"/>
      <c r="O244" s="148"/>
      <c r="P244" s="149">
        <f>SUM(P245:P269)</f>
        <v>0</v>
      </c>
      <c r="Q244" s="148"/>
      <c r="R244" s="149">
        <f>SUM(R245:R269)</f>
        <v>5.8225574700000005</v>
      </c>
      <c r="S244" s="148"/>
      <c r="T244" s="150">
        <f>SUM(T245:T269)</f>
        <v>0</v>
      </c>
      <c r="AR244" s="143" t="s">
        <v>83</v>
      </c>
      <c r="AT244" s="151" t="s">
        <v>75</v>
      </c>
      <c r="AU244" s="151" t="s">
        <v>83</v>
      </c>
      <c r="AY244" s="143" t="s">
        <v>242</v>
      </c>
      <c r="BK244" s="152">
        <f>SUM(BK245:BK269)</f>
        <v>2382.12</v>
      </c>
    </row>
    <row r="245" spans="1:65" s="1" customFormat="1" ht="24.2" customHeight="1">
      <c r="A245" s="30"/>
      <c r="B245" s="155"/>
      <c r="C245" s="194" t="s">
        <v>494</v>
      </c>
      <c r="D245" s="194" t="s">
        <v>245</v>
      </c>
      <c r="E245" s="195" t="s">
        <v>2995</v>
      </c>
      <c r="F245" s="196" t="s">
        <v>2996</v>
      </c>
      <c r="G245" s="197" t="s">
        <v>248</v>
      </c>
      <c r="H245" s="198">
        <v>1.4590000000000001</v>
      </c>
      <c r="I245" s="161">
        <v>106.37</v>
      </c>
      <c r="J245" s="162">
        <f>ROUND(I245*H245,2)</f>
        <v>155.19</v>
      </c>
      <c r="K245" s="163"/>
      <c r="L245" s="31"/>
      <c r="M245" s="164"/>
      <c r="N245" s="165" t="s">
        <v>42</v>
      </c>
      <c r="O245" s="57"/>
      <c r="P245" s="166">
        <f>O245*H245</f>
        <v>0</v>
      </c>
      <c r="Q245" s="166">
        <v>2.2970199999999998</v>
      </c>
      <c r="R245" s="166">
        <f>Q245*H245</f>
        <v>3.3513521800000001</v>
      </c>
      <c r="S245" s="166">
        <v>0</v>
      </c>
      <c r="T245" s="167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68" t="s">
        <v>249</v>
      </c>
      <c r="AT245" s="168" t="s">
        <v>245</v>
      </c>
      <c r="AU245" s="168" t="s">
        <v>88</v>
      </c>
      <c r="AY245" s="17" t="s">
        <v>242</v>
      </c>
      <c r="BE245" s="169">
        <f>IF(N245="základná",J245,0)</f>
        <v>0</v>
      </c>
      <c r="BF245" s="169">
        <f>IF(N245="znížená",J245,0)</f>
        <v>155.19</v>
      </c>
      <c r="BG245" s="169">
        <f>IF(N245="zákl. prenesená",J245,0)</f>
        <v>0</v>
      </c>
      <c r="BH245" s="169">
        <f>IF(N245="zníž. prenesená",J245,0)</f>
        <v>0</v>
      </c>
      <c r="BI245" s="169">
        <f>IF(N245="nulová",J245,0)</f>
        <v>0</v>
      </c>
      <c r="BJ245" s="17" t="s">
        <v>88</v>
      </c>
      <c r="BK245" s="169">
        <f>ROUND(I245*H245,2)</f>
        <v>155.19</v>
      </c>
      <c r="BL245" s="17" t="s">
        <v>249</v>
      </c>
      <c r="BM245" s="168" t="s">
        <v>2997</v>
      </c>
    </row>
    <row r="246" spans="1:65" s="12" customFormat="1">
      <c r="B246" s="170"/>
      <c r="D246" s="171" t="s">
        <v>251</v>
      </c>
      <c r="E246" s="172"/>
      <c r="F246" s="173" t="s">
        <v>2987</v>
      </c>
      <c r="H246" s="172"/>
      <c r="I246" s="174"/>
      <c r="L246" s="170"/>
      <c r="M246" s="175"/>
      <c r="N246" s="176"/>
      <c r="O246" s="176"/>
      <c r="P246" s="176"/>
      <c r="Q246" s="176"/>
      <c r="R246" s="176"/>
      <c r="S246" s="176"/>
      <c r="T246" s="177"/>
      <c r="AT246" s="172" t="s">
        <v>251</v>
      </c>
      <c r="AU246" s="172" t="s">
        <v>88</v>
      </c>
      <c r="AV246" s="12" t="s">
        <v>83</v>
      </c>
      <c r="AW246" s="12" t="s">
        <v>32</v>
      </c>
      <c r="AX246" s="12" t="s">
        <v>76</v>
      </c>
      <c r="AY246" s="172" t="s">
        <v>242</v>
      </c>
    </row>
    <row r="247" spans="1:65" s="13" customFormat="1">
      <c r="B247" s="178"/>
      <c r="D247" s="171" t="s">
        <v>251</v>
      </c>
      <c r="E247" s="179"/>
      <c r="F247" s="180" t="s">
        <v>2998</v>
      </c>
      <c r="H247" s="181">
        <v>0.25</v>
      </c>
      <c r="I247" s="182"/>
      <c r="L247" s="178"/>
      <c r="M247" s="183"/>
      <c r="N247" s="184"/>
      <c r="O247" s="184"/>
      <c r="P247" s="184"/>
      <c r="Q247" s="184"/>
      <c r="R247" s="184"/>
      <c r="S247" s="184"/>
      <c r="T247" s="185"/>
      <c r="AT247" s="179" t="s">
        <v>251</v>
      </c>
      <c r="AU247" s="179" t="s">
        <v>88</v>
      </c>
      <c r="AV247" s="13" t="s">
        <v>88</v>
      </c>
      <c r="AW247" s="13" t="s">
        <v>32</v>
      </c>
      <c r="AX247" s="13" t="s">
        <v>76</v>
      </c>
      <c r="AY247" s="179" t="s">
        <v>242</v>
      </c>
    </row>
    <row r="248" spans="1:65" s="13" customFormat="1">
      <c r="B248" s="178"/>
      <c r="D248" s="171" t="s">
        <v>251</v>
      </c>
      <c r="E248" s="179"/>
      <c r="F248" s="180" t="s">
        <v>2999</v>
      </c>
      <c r="H248" s="181">
        <v>0.27</v>
      </c>
      <c r="I248" s="182"/>
      <c r="L248" s="178"/>
      <c r="M248" s="183"/>
      <c r="N248" s="184"/>
      <c r="O248" s="184"/>
      <c r="P248" s="184"/>
      <c r="Q248" s="184"/>
      <c r="R248" s="184"/>
      <c r="S248" s="184"/>
      <c r="T248" s="185"/>
      <c r="AT248" s="179" t="s">
        <v>251</v>
      </c>
      <c r="AU248" s="179" t="s">
        <v>88</v>
      </c>
      <c r="AV248" s="13" t="s">
        <v>88</v>
      </c>
      <c r="AW248" s="13" t="s">
        <v>32</v>
      </c>
      <c r="AX248" s="13" t="s">
        <v>76</v>
      </c>
      <c r="AY248" s="179" t="s">
        <v>242</v>
      </c>
    </row>
    <row r="249" spans="1:65" s="13" customFormat="1">
      <c r="B249" s="178"/>
      <c r="D249" s="171" t="s">
        <v>251</v>
      </c>
      <c r="E249" s="179"/>
      <c r="F249" s="180" t="s">
        <v>3000</v>
      </c>
      <c r="H249" s="181">
        <v>0.307</v>
      </c>
      <c r="I249" s="182"/>
      <c r="L249" s="178"/>
      <c r="M249" s="183"/>
      <c r="N249" s="184"/>
      <c r="O249" s="184"/>
      <c r="P249" s="184"/>
      <c r="Q249" s="184"/>
      <c r="R249" s="184"/>
      <c r="S249" s="184"/>
      <c r="T249" s="185"/>
      <c r="AT249" s="179" t="s">
        <v>251</v>
      </c>
      <c r="AU249" s="179" t="s">
        <v>88</v>
      </c>
      <c r="AV249" s="13" t="s">
        <v>88</v>
      </c>
      <c r="AW249" s="13" t="s">
        <v>32</v>
      </c>
      <c r="AX249" s="13" t="s">
        <v>76</v>
      </c>
      <c r="AY249" s="179" t="s">
        <v>242</v>
      </c>
    </row>
    <row r="250" spans="1:65" s="13" customFormat="1">
      <c r="B250" s="178"/>
      <c r="D250" s="171" t="s">
        <v>251</v>
      </c>
      <c r="E250" s="179"/>
      <c r="F250" s="180" t="s">
        <v>3001</v>
      </c>
      <c r="H250" s="181">
        <v>0.63200000000000001</v>
      </c>
      <c r="I250" s="182"/>
      <c r="L250" s="178"/>
      <c r="M250" s="183"/>
      <c r="N250" s="184"/>
      <c r="O250" s="184"/>
      <c r="P250" s="184"/>
      <c r="Q250" s="184"/>
      <c r="R250" s="184"/>
      <c r="S250" s="184"/>
      <c r="T250" s="185"/>
      <c r="AT250" s="179" t="s">
        <v>251</v>
      </c>
      <c r="AU250" s="179" t="s">
        <v>88</v>
      </c>
      <c r="AV250" s="13" t="s">
        <v>88</v>
      </c>
      <c r="AW250" s="13" t="s">
        <v>32</v>
      </c>
      <c r="AX250" s="13" t="s">
        <v>76</v>
      </c>
      <c r="AY250" s="179" t="s">
        <v>242</v>
      </c>
    </row>
    <row r="251" spans="1:65" s="14" customFormat="1">
      <c r="B251" s="186"/>
      <c r="D251" s="171" t="s">
        <v>251</v>
      </c>
      <c r="E251" s="187"/>
      <c r="F251" s="188" t="s">
        <v>254</v>
      </c>
      <c r="H251" s="189">
        <v>1.4590000000000001</v>
      </c>
      <c r="I251" s="190"/>
      <c r="L251" s="186"/>
      <c r="M251" s="191"/>
      <c r="N251" s="192"/>
      <c r="O251" s="192"/>
      <c r="P251" s="192"/>
      <c r="Q251" s="192"/>
      <c r="R251" s="192"/>
      <c r="S251" s="192"/>
      <c r="T251" s="193"/>
      <c r="AT251" s="187" t="s">
        <v>251</v>
      </c>
      <c r="AU251" s="187" t="s">
        <v>88</v>
      </c>
      <c r="AV251" s="14" t="s">
        <v>249</v>
      </c>
      <c r="AW251" s="14" t="s">
        <v>32</v>
      </c>
      <c r="AX251" s="14" t="s">
        <v>83</v>
      </c>
      <c r="AY251" s="187" t="s">
        <v>242</v>
      </c>
    </row>
    <row r="252" spans="1:65" s="1" customFormat="1" ht="16.5" customHeight="1">
      <c r="A252" s="30"/>
      <c r="B252" s="155"/>
      <c r="C252" s="194" t="s">
        <v>500</v>
      </c>
      <c r="D252" s="194" t="s">
        <v>245</v>
      </c>
      <c r="E252" s="195" t="s">
        <v>3002</v>
      </c>
      <c r="F252" s="196" t="s">
        <v>3003</v>
      </c>
      <c r="G252" s="197" t="s">
        <v>281</v>
      </c>
      <c r="H252" s="198">
        <v>1.2729999999999999</v>
      </c>
      <c r="I252" s="161">
        <v>12.95</v>
      </c>
      <c r="J252" s="162">
        <f>ROUND(I252*H252,2)</f>
        <v>16.489999999999998</v>
      </c>
      <c r="K252" s="163"/>
      <c r="L252" s="31"/>
      <c r="M252" s="164"/>
      <c r="N252" s="165" t="s">
        <v>42</v>
      </c>
      <c r="O252" s="57"/>
      <c r="P252" s="166">
        <f>O252*H252</f>
        <v>0</v>
      </c>
      <c r="Q252" s="166">
        <v>1.8600000000000001E-3</v>
      </c>
      <c r="R252" s="166">
        <f>Q252*H252</f>
        <v>2.3677799999999999E-3</v>
      </c>
      <c r="S252" s="166">
        <v>0</v>
      </c>
      <c r="T252" s="167">
        <f>S252*H252</f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68" t="s">
        <v>249</v>
      </c>
      <c r="AT252" s="168" t="s">
        <v>245</v>
      </c>
      <c r="AU252" s="168" t="s">
        <v>88</v>
      </c>
      <c r="AY252" s="17" t="s">
        <v>242</v>
      </c>
      <c r="BE252" s="169">
        <f>IF(N252="základná",J252,0)</f>
        <v>0</v>
      </c>
      <c r="BF252" s="169">
        <f>IF(N252="znížená",J252,0)</f>
        <v>16.489999999999998</v>
      </c>
      <c r="BG252" s="169">
        <f>IF(N252="zákl. prenesená",J252,0)</f>
        <v>0</v>
      </c>
      <c r="BH252" s="169">
        <f>IF(N252="zníž. prenesená",J252,0)</f>
        <v>0</v>
      </c>
      <c r="BI252" s="169">
        <f>IF(N252="nulová",J252,0)</f>
        <v>0</v>
      </c>
      <c r="BJ252" s="17" t="s">
        <v>88</v>
      </c>
      <c r="BK252" s="169">
        <f>ROUND(I252*H252,2)</f>
        <v>16.489999999999998</v>
      </c>
      <c r="BL252" s="17" t="s">
        <v>249</v>
      </c>
      <c r="BM252" s="168" t="s">
        <v>3004</v>
      </c>
    </row>
    <row r="253" spans="1:65" s="12" customFormat="1">
      <c r="B253" s="170"/>
      <c r="D253" s="171" t="s">
        <v>251</v>
      </c>
      <c r="E253" s="172"/>
      <c r="F253" s="173" t="s">
        <v>2987</v>
      </c>
      <c r="H253" s="172"/>
      <c r="I253" s="174"/>
      <c r="L253" s="170"/>
      <c r="M253" s="175"/>
      <c r="N253" s="176"/>
      <c r="O253" s="176"/>
      <c r="P253" s="176"/>
      <c r="Q253" s="176"/>
      <c r="R253" s="176"/>
      <c r="S253" s="176"/>
      <c r="T253" s="177"/>
      <c r="AT253" s="172" t="s">
        <v>251</v>
      </c>
      <c r="AU253" s="172" t="s">
        <v>88</v>
      </c>
      <c r="AV253" s="12" t="s">
        <v>83</v>
      </c>
      <c r="AW253" s="12" t="s">
        <v>32</v>
      </c>
      <c r="AX253" s="12" t="s">
        <v>76</v>
      </c>
      <c r="AY253" s="172" t="s">
        <v>242</v>
      </c>
    </row>
    <row r="254" spans="1:65" s="13" customFormat="1">
      <c r="B254" s="178"/>
      <c r="D254" s="171" t="s">
        <v>251</v>
      </c>
      <c r="E254" s="179"/>
      <c r="F254" s="180" t="s">
        <v>3005</v>
      </c>
      <c r="H254" s="181">
        <v>1.2729999999999999</v>
      </c>
      <c r="I254" s="182"/>
      <c r="L254" s="178"/>
      <c r="M254" s="183"/>
      <c r="N254" s="184"/>
      <c r="O254" s="184"/>
      <c r="P254" s="184"/>
      <c r="Q254" s="184"/>
      <c r="R254" s="184"/>
      <c r="S254" s="184"/>
      <c r="T254" s="185"/>
      <c r="AT254" s="179" t="s">
        <v>251</v>
      </c>
      <c r="AU254" s="179" t="s">
        <v>88</v>
      </c>
      <c r="AV254" s="13" t="s">
        <v>88</v>
      </c>
      <c r="AW254" s="13" t="s">
        <v>32</v>
      </c>
      <c r="AX254" s="13" t="s">
        <v>83</v>
      </c>
      <c r="AY254" s="179" t="s">
        <v>242</v>
      </c>
    </row>
    <row r="255" spans="1:65" s="1" customFormat="1" ht="16.5" customHeight="1">
      <c r="A255" s="30"/>
      <c r="B255" s="155"/>
      <c r="C255" s="194" t="s">
        <v>505</v>
      </c>
      <c r="D255" s="194" t="s">
        <v>245</v>
      </c>
      <c r="E255" s="195" t="s">
        <v>3006</v>
      </c>
      <c r="F255" s="196" t="s">
        <v>3007</v>
      </c>
      <c r="G255" s="197" t="s">
        <v>281</v>
      </c>
      <c r="H255" s="198">
        <v>1.2729999999999999</v>
      </c>
      <c r="I255" s="161">
        <v>4.55</v>
      </c>
      <c r="J255" s="162">
        <f>ROUND(I255*H255,2)</f>
        <v>5.79</v>
      </c>
      <c r="K255" s="163"/>
      <c r="L255" s="31"/>
      <c r="M255" s="164"/>
      <c r="N255" s="165" t="s">
        <v>42</v>
      </c>
      <c r="O255" s="57"/>
      <c r="P255" s="166">
        <f>O255*H255</f>
        <v>0</v>
      </c>
      <c r="Q255" s="166">
        <v>0</v>
      </c>
      <c r="R255" s="166">
        <f>Q255*H255</f>
        <v>0</v>
      </c>
      <c r="S255" s="166">
        <v>0</v>
      </c>
      <c r="T255" s="167">
        <f>S255*H255</f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68" t="s">
        <v>249</v>
      </c>
      <c r="AT255" s="168" t="s">
        <v>245</v>
      </c>
      <c r="AU255" s="168" t="s">
        <v>88</v>
      </c>
      <c r="AY255" s="17" t="s">
        <v>242</v>
      </c>
      <c r="BE255" s="169">
        <f>IF(N255="základná",J255,0)</f>
        <v>0</v>
      </c>
      <c r="BF255" s="169">
        <f>IF(N255="znížená",J255,0)</f>
        <v>5.79</v>
      </c>
      <c r="BG255" s="169">
        <f>IF(N255="zákl. prenesená",J255,0)</f>
        <v>0</v>
      </c>
      <c r="BH255" s="169">
        <f>IF(N255="zníž. prenesená",J255,0)</f>
        <v>0</v>
      </c>
      <c r="BI255" s="169">
        <f>IF(N255="nulová",J255,0)</f>
        <v>0</v>
      </c>
      <c r="BJ255" s="17" t="s">
        <v>88</v>
      </c>
      <c r="BK255" s="169">
        <f>ROUND(I255*H255,2)</f>
        <v>5.79</v>
      </c>
      <c r="BL255" s="17" t="s">
        <v>249</v>
      </c>
      <c r="BM255" s="168" t="s">
        <v>3008</v>
      </c>
    </row>
    <row r="256" spans="1:65" s="1" customFormat="1" ht="33" customHeight="1">
      <c r="A256" s="30"/>
      <c r="B256" s="155"/>
      <c r="C256" s="194" t="s">
        <v>509</v>
      </c>
      <c r="D256" s="194" t="s">
        <v>245</v>
      </c>
      <c r="E256" s="195" t="s">
        <v>3009</v>
      </c>
      <c r="F256" s="196" t="s">
        <v>3010</v>
      </c>
      <c r="G256" s="197" t="s">
        <v>281</v>
      </c>
      <c r="H256" s="198">
        <v>4.8230000000000004</v>
      </c>
      <c r="I256" s="161">
        <v>10.94</v>
      </c>
      <c r="J256" s="162">
        <f>ROUND(I256*H256,2)</f>
        <v>52.76</v>
      </c>
      <c r="K256" s="163"/>
      <c r="L256" s="31"/>
      <c r="M256" s="164"/>
      <c r="N256" s="165" t="s">
        <v>42</v>
      </c>
      <c r="O256" s="57"/>
      <c r="P256" s="166">
        <f>O256*H256</f>
        <v>0</v>
      </c>
      <c r="Q256" s="166">
        <v>1.1169999999999999E-2</v>
      </c>
      <c r="R256" s="166">
        <f>Q256*H256</f>
        <v>5.3872910000000003E-2</v>
      </c>
      <c r="S256" s="166">
        <v>0</v>
      </c>
      <c r="T256" s="167">
        <f>S256*H256</f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68" t="s">
        <v>249</v>
      </c>
      <c r="AT256" s="168" t="s">
        <v>245</v>
      </c>
      <c r="AU256" s="168" t="s">
        <v>88</v>
      </c>
      <c r="AY256" s="17" t="s">
        <v>242</v>
      </c>
      <c r="BE256" s="169">
        <f>IF(N256="základná",J256,0)</f>
        <v>0</v>
      </c>
      <c r="BF256" s="169">
        <f>IF(N256="znížená",J256,0)</f>
        <v>52.76</v>
      </c>
      <c r="BG256" s="169">
        <f>IF(N256="zákl. prenesená",J256,0)</f>
        <v>0</v>
      </c>
      <c r="BH256" s="169">
        <f>IF(N256="zníž. prenesená",J256,0)</f>
        <v>0</v>
      </c>
      <c r="BI256" s="169">
        <f>IF(N256="nulová",J256,0)</f>
        <v>0</v>
      </c>
      <c r="BJ256" s="17" t="s">
        <v>88</v>
      </c>
      <c r="BK256" s="169">
        <f>ROUND(I256*H256,2)</f>
        <v>52.76</v>
      </c>
      <c r="BL256" s="17" t="s">
        <v>249</v>
      </c>
      <c r="BM256" s="168" t="s">
        <v>3011</v>
      </c>
    </row>
    <row r="257" spans="1:65" s="12" customFormat="1">
      <c r="B257" s="170"/>
      <c r="D257" s="171" t="s">
        <v>251</v>
      </c>
      <c r="E257" s="172"/>
      <c r="F257" s="173" t="s">
        <v>2987</v>
      </c>
      <c r="H257" s="172"/>
      <c r="I257" s="174"/>
      <c r="L257" s="170"/>
      <c r="M257" s="175"/>
      <c r="N257" s="176"/>
      <c r="O257" s="176"/>
      <c r="P257" s="176"/>
      <c r="Q257" s="176"/>
      <c r="R257" s="176"/>
      <c r="S257" s="176"/>
      <c r="T257" s="177"/>
      <c r="AT257" s="172" t="s">
        <v>251</v>
      </c>
      <c r="AU257" s="172" t="s">
        <v>88</v>
      </c>
      <c r="AV257" s="12" t="s">
        <v>83</v>
      </c>
      <c r="AW257" s="12" t="s">
        <v>32</v>
      </c>
      <c r="AX257" s="12" t="s">
        <v>76</v>
      </c>
      <c r="AY257" s="172" t="s">
        <v>242</v>
      </c>
    </row>
    <row r="258" spans="1:65" s="13" customFormat="1">
      <c r="B258" s="178"/>
      <c r="D258" s="171" t="s">
        <v>251</v>
      </c>
      <c r="E258" s="179"/>
      <c r="F258" s="180" t="s">
        <v>3012</v>
      </c>
      <c r="H258" s="181">
        <v>0.90300000000000002</v>
      </c>
      <c r="I258" s="182"/>
      <c r="L258" s="178"/>
      <c r="M258" s="183"/>
      <c r="N258" s="184"/>
      <c r="O258" s="184"/>
      <c r="P258" s="184"/>
      <c r="Q258" s="184"/>
      <c r="R258" s="184"/>
      <c r="S258" s="184"/>
      <c r="T258" s="185"/>
      <c r="AT258" s="179" t="s">
        <v>251</v>
      </c>
      <c r="AU258" s="179" t="s">
        <v>88</v>
      </c>
      <c r="AV258" s="13" t="s">
        <v>88</v>
      </c>
      <c r="AW258" s="13" t="s">
        <v>32</v>
      </c>
      <c r="AX258" s="13" t="s">
        <v>76</v>
      </c>
      <c r="AY258" s="179" t="s">
        <v>242</v>
      </c>
    </row>
    <row r="259" spans="1:65" s="13" customFormat="1">
      <c r="B259" s="178"/>
      <c r="D259" s="171" t="s">
        <v>251</v>
      </c>
      <c r="E259" s="179"/>
      <c r="F259" s="180" t="s">
        <v>3013</v>
      </c>
      <c r="H259" s="181">
        <v>1.113</v>
      </c>
      <c r="I259" s="182"/>
      <c r="L259" s="178"/>
      <c r="M259" s="183"/>
      <c r="N259" s="184"/>
      <c r="O259" s="184"/>
      <c r="P259" s="184"/>
      <c r="Q259" s="184"/>
      <c r="R259" s="184"/>
      <c r="S259" s="184"/>
      <c r="T259" s="185"/>
      <c r="AT259" s="179" t="s">
        <v>251</v>
      </c>
      <c r="AU259" s="179" t="s">
        <v>88</v>
      </c>
      <c r="AV259" s="13" t="s">
        <v>88</v>
      </c>
      <c r="AW259" s="13" t="s">
        <v>32</v>
      </c>
      <c r="AX259" s="13" t="s">
        <v>76</v>
      </c>
      <c r="AY259" s="179" t="s">
        <v>242</v>
      </c>
    </row>
    <row r="260" spans="1:65" s="13" customFormat="1">
      <c r="B260" s="178"/>
      <c r="D260" s="171" t="s">
        <v>251</v>
      </c>
      <c r="E260" s="179"/>
      <c r="F260" s="180" t="s">
        <v>3014</v>
      </c>
      <c r="H260" s="181">
        <v>1.1879999999999999</v>
      </c>
      <c r="I260" s="182"/>
      <c r="L260" s="178"/>
      <c r="M260" s="183"/>
      <c r="N260" s="184"/>
      <c r="O260" s="184"/>
      <c r="P260" s="184"/>
      <c r="Q260" s="184"/>
      <c r="R260" s="184"/>
      <c r="S260" s="184"/>
      <c r="T260" s="185"/>
      <c r="AT260" s="179" t="s">
        <v>251</v>
      </c>
      <c r="AU260" s="179" t="s">
        <v>88</v>
      </c>
      <c r="AV260" s="13" t="s">
        <v>88</v>
      </c>
      <c r="AW260" s="13" t="s">
        <v>32</v>
      </c>
      <c r="AX260" s="13" t="s">
        <v>76</v>
      </c>
      <c r="AY260" s="179" t="s">
        <v>242</v>
      </c>
    </row>
    <row r="261" spans="1:65" s="13" customFormat="1">
      <c r="B261" s="178"/>
      <c r="D261" s="171" t="s">
        <v>251</v>
      </c>
      <c r="E261" s="179"/>
      <c r="F261" s="180" t="s">
        <v>3015</v>
      </c>
      <c r="H261" s="181">
        <v>1.619</v>
      </c>
      <c r="I261" s="182"/>
      <c r="L261" s="178"/>
      <c r="M261" s="183"/>
      <c r="N261" s="184"/>
      <c r="O261" s="184"/>
      <c r="P261" s="184"/>
      <c r="Q261" s="184"/>
      <c r="R261" s="184"/>
      <c r="S261" s="184"/>
      <c r="T261" s="185"/>
      <c r="AT261" s="179" t="s">
        <v>251</v>
      </c>
      <c r="AU261" s="179" t="s">
        <v>88</v>
      </c>
      <c r="AV261" s="13" t="s">
        <v>88</v>
      </c>
      <c r="AW261" s="13" t="s">
        <v>32</v>
      </c>
      <c r="AX261" s="13" t="s">
        <v>76</v>
      </c>
      <c r="AY261" s="179" t="s">
        <v>242</v>
      </c>
    </row>
    <row r="262" spans="1:65" s="14" customFormat="1">
      <c r="B262" s="186"/>
      <c r="D262" s="171" t="s">
        <v>251</v>
      </c>
      <c r="E262" s="187"/>
      <c r="F262" s="188" t="s">
        <v>254</v>
      </c>
      <c r="H262" s="189">
        <v>4.8230000000000004</v>
      </c>
      <c r="I262" s="190"/>
      <c r="L262" s="186"/>
      <c r="M262" s="191"/>
      <c r="N262" s="192"/>
      <c r="O262" s="192"/>
      <c r="P262" s="192"/>
      <c r="Q262" s="192"/>
      <c r="R262" s="192"/>
      <c r="S262" s="192"/>
      <c r="T262" s="193"/>
      <c r="AT262" s="187" t="s">
        <v>251</v>
      </c>
      <c r="AU262" s="187" t="s">
        <v>88</v>
      </c>
      <c r="AV262" s="14" t="s">
        <v>249</v>
      </c>
      <c r="AW262" s="14" t="s">
        <v>32</v>
      </c>
      <c r="AX262" s="14" t="s">
        <v>83</v>
      </c>
      <c r="AY262" s="187" t="s">
        <v>242</v>
      </c>
    </row>
    <row r="263" spans="1:65" s="1" customFormat="1" ht="37.9" customHeight="1">
      <c r="A263" s="30"/>
      <c r="B263" s="155"/>
      <c r="C263" s="194" t="s">
        <v>514</v>
      </c>
      <c r="D263" s="194" t="s">
        <v>245</v>
      </c>
      <c r="E263" s="195" t="s">
        <v>3016</v>
      </c>
      <c r="F263" s="196" t="s">
        <v>3017</v>
      </c>
      <c r="G263" s="197" t="s">
        <v>291</v>
      </c>
      <c r="H263" s="198">
        <v>0.13500000000000001</v>
      </c>
      <c r="I263" s="161">
        <v>1375.78</v>
      </c>
      <c r="J263" s="162">
        <f>ROUND(I263*H263,2)</f>
        <v>185.73</v>
      </c>
      <c r="K263" s="163"/>
      <c r="L263" s="31"/>
      <c r="M263" s="164"/>
      <c r="N263" s="165" t="s">
        <v>42</v>
      </c>
      <c r="O263" s="57"/>
      <c r="P263" s="166">
        <f>O263*H263</f>
        <v>0</v>
      </c>
      <c r="Q263" s="166">
        <v>1.20296</v>
      </c>
      <c r="R263" s="166">
        <f>Q263*H263</f>
        <v>0.16239960000000001</v>
      </c>
      <c r="S263" s="166">
        <v>0</v>
      </c>
      <c r="T263" s="167">
        <f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68" t="s">
        <v>249</v>
      </c>
      <c r="AT263" s="168" t="s">
        <v>245</v>
      </c>
      <c r="AU263" s="168" t="s">
        <v>88</v>
      </c>
      <c r="AY263" s="17" t="s">
        <v>242</v>
      </c>
      <c r="BE263" s="169">
        <f>IF(N263="základná",J263,0)</f>
        <v>0</v>
      </c>
      <c r="BF263" s="169">
        <f>IF(N263="znížená",J263,0)</f>
        <v>185.73</v>
      </c>
      <c r="BG263" s="169">
        <f>IF(N263="zákl. prenesená",J263,0)</f>
        <v>0</v>
      </c>
      <c r="BH263" s="169">
        <f>IF(N263="zníž. prenesená",J263,0)</f>
        <v>0</v>
      </c>
      <c r="BI263" s="169">
        <f>IF(N263="nulová",J263,0)</f>
        <v>0</v>
      </c>
      <c r="BJ263" s="17" t="s">
        <v>88</v>
      </c>
      <c r="BK263" s="169">
        <f>ROUND(I263*H263,2)</f>
        <v>185.73</v>
      </c>
      <c r="BL263" s="17" t="s">
        <v>249</v>
      </c>
      <c r="BM263" s="168" t="s">
        <v>3018</v>
      </c>
    </row>
    <row r="264" spans="1:65" s="13" customFormat="1">
      <c r="B264" s="178"/>
      <c r="D264" s="171" t="s">
        <v>251</v>
      </c>
      <c r="E264" s="179"/>
      <c r="F264" s="180" t="s">
        <v>3019</v>
      </c>
      <c r="H264" s="181">
        <v>0.13500000000000001</v>
      </c>
      <c r="I264" s="182"/>
      <c r="L264" s="178"/>
      <c r="M264" s="183"/>
      <c r="N264" s="184"/>
      <c r="O264" s="184"/>
      <c r="P264" s="184"/>
      <c r="Q264" s="184"/>
      <c r="R264" s="184"/>
      <c r="S264" s="184"/>
      <c r="T264" s="185"/>
      <c r="AT264" s="179" t="s">
        <v>251</v>
      </c>
      <c r="AU264" s="179" t="s">
        <v>88</v>
      </c>
      <c r="AV264" s="13" t="s">
        <v>88</v>
      </c>
      <c r="AW264" s="13" t="s">
        <v>32</v>
      </c>
      <c r="AX264" s="13" t="s">
        <v>83</v>
      </c>
      <c r="AY264" s="179" t="s">
        <v>242</v>
      </c>
    </row>
    <row r="265" spans="1:65" s="1" customFormat="1" ht="24.2" customHeight="1">
      <c r="A265" s="30"/>
      <c r="B265" s="155"/>
      <c r="C265" s="194" t="s">
        <v>519</v>
      </c>
      <c r="D265" s="194" t="s">
        <v>245</v>
      </c>
      <c r="E265" s="195" t="s">
        <v>3020</v>
      </c>
      <c r="F265" s="196" t="s">
        <v>3021</v>
      </c>
      <c r="G265" s="197" t="s">
        <v>297</v>
      </c>
      <c r="H265" s="198">
        <v>24.3</v>
      </c>
      <c r="I265" s="161">
        <v>22.13</v>
      </c>
      <c r="J265" s="162">
        <f>ROUND(I265*H265,2)</f>
        <v>537.76</v>
      </c>
      <c r="K265" s="163"/>
      <c r="L265" s="31"/>
      <c r="M265" s="164"/>
      <c r="N265" s="165" t="s">
        <v>42</v>
      </c>
      <c r="O265" s="57"/>
      <c r="P265" s="166">
        <f>O265*H265</f>
        <v>0</v>
      </c>
      <c r="Q265" s="166">
        <v>3.1350000000000003E-2</v>
      </c>
      <c r="R265" s="166">
        <f>Q265*H265</f>
        <v>0.76180500000000007</v>
      </c>
      <c r="S265" s="166">
        <v>0</v>
      </c>
      <c r="T265" s="167">
        <f>S265*H265</f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68" t="s">
        <v>249</v>
      </c>
      <c r="AT265" s="168" t="s">
        <v>245</v>
      </c>
      <c r="AU265" s="168" t="s">
        <v>88</v>
      </c>
      <c r="AY265" s="17" t="s">
        <v>242</v>
      </c>
      <c r="BE265" s="169">
        <f>IF(N265="základná",J265,0)</f>
        <v>0</v>
      </c>
      <c r="BF265" s="169">
        <f>IF(N265="znížená",J265,0)</f>
        <v>537.76</v>
      </c>
      <c r="BG265" s="169">
        <f>IF(N265="zákl. prenesená",J265,0)</f>
        <v>0</v>
      </c>
      <c r="BH265" s="169">
        <f>IF(N265="zníž. prenesená",J265,0)</f>
        <v>0</v>
      </c>
      <c r="BI265" s="169">
        <f>IF(N265="nulová",J265,0)</f>
        <v>0</v>
      </c>
      <c r="BJ265" s="17" t="s">
        <v>88</v>
      </c>
      <c r="BK265" s="169">
        <f>ROUND(I265*H265,2)</f>
        <v>537.76</v>
      </c>
      <c r="BL265" s="17" t="s">
        <v>249</v>
      </c>
      <c r="BM265" s="168" t="s">
        <v>3022</v>
      </c>
    </row>
    <row r="266" spans="1:65" s="13" customFormat="1">
      <c r="B266" s="178"/>
      <c r="D266" s="171" t="s">
        <v>251</v>
      </c>
      <c r="E266" s="179"/>
      <c r="F266" s="180" t="s">
        <v>3023</v>
      </c>
      <c r="H266" s="181">
        <v>24.3</v>
      </c>
      <c r="I266" s="182"/>
      <c r="L266" s="178"/>
      <c r="M266" s="183"/>
      <c r="N266" s="184"/>
      <c r="O266" s="184"/>
      <c r="P266" s="184"/>
      <c r="Q266" s="184"/>
      <c r="R266" s="184"/>
      <c r="S266" s="184"/>
      <c r="T266" s="185"/>
      <c r="AT266" s="179" t="s">
        <v>251</v>
      </c>
      <c r="AU266" s="179" t="s">
        <v>88</v>
      </c>
      <c r="AV266" s="13" t="s">
        <v>88</v>
      </c>
      <c r="AW266" s="13" t="s">
        <v>32</v>
      </c>
      <c r="AX266" s="13" t="s">
        <v>83</v>
      </c>
      <c r="AY266" s="179" t="s">
        <v>242</v>
      </c>
    </row>
    <row r="267" spans="1:65" s="1" customFormat="1" ht="37.9" customHeight="1">
      <c r="A267" s="30"/>
      <c r="B267" s="155"/>
      <c r="C267" s="218" t="s">
        <v>525</v>
      </c>
      <c r="D267" s="218" t="s">
        <v>313</v>
      </c>
      <c r="E267" s="219" t="s">
        <v>3024</v>
      </c>
      <c r="F267" s="220" t="s">
        <v>3025</v>
      </c>
      <c r="G267" s="221" t="s">
        <v>310</v>
      </c>
      <c r="H267" s="222">
        <v>18.18</v>
      </c>
      <c r="I267" s="204">
        <v>78.569999999999993</v>
      </c>
      <c r="J267" s="205">
        <f>ROUND(I267*H267,2)</f>
        <v>1428.4</v>
      </c>
      <c r="K267" s="206"/>
      <c r="L267" s="207"/>
      <c r="M267" s="208"/>
      <c r="N267" s="209" t="s">
        <v>42</v>
      </c>
      <c r="O267" s="57"/>
      <c r="P267" s="166">
        <f>O267*H267</f>
        <v>0</v>
      </c>
      <c r="Q267" s="166">
        <v>8.2000000000000003E-2</v>
      </c>
      <c r="R267" s="166">
        <f>Q267*H267</f>
        <v>1.4907600000000001</v>
      </c>
      <c r="S267" s="166">
        <v>0</v>
      </c>
      <c r="T267" s="167">
        <f>S267*H267</f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68" t="s">
        <v>316</v>
      </c>
      <c r="AT267" s="168" t="s">
        <v>313</v>
      </c>
      <c r="AU267" s="168" t="s">
        <v>88</v>
      </c>
      <c r="AY267" s="17" t="s">
        <v>242</v>
      </c>
      <c r="BE267" s="169">
        <f>IF(N267="základná",J267,0)</f>
        <v>0</v>
      </c>
      <c r="BF267" s="169">
        <f>IF(N267="znížená",J267,0)</f>
        <v>1428.4</v>
      </c>
      <c r="BG267" s="169">
        <f>IF(N267="zákl. prenesená",J267,0)</f>
        <v>0</v>
      </c>
      <c r="BH267" s="169">
        <f>IF(N267="zníž. prenesená",J267,0)</f>
        <v>0</v>
      </c>
      <c r="BI267" s="169">
        <f>IF(N267="nulová",J267,0)</f>
        <v>0</v>
      </c>
      <c r="BJ267" s="17" t="s">
        <v>88</v>
      </c>
      <c r="BK267" s="169">
        <f>ROUND(I267*H267,2)</f>
        <v>1428.4</v>
      </c>
      <c r="BL267" s="17" t="s">
        <v>249</v>
      </c>
      <c r="BM267" s="168" t="s">
        <v>3026</v>
      </c>
    </row>
    <row r="268" spans="1:65" s="13" customFormat="1">
      <c r="B268" s="178"/>
      <c r="D268" s="171" t="s">
        <v>251</v>
      </c>
      <c r="E268" s="179"/>
      <c r="F268" s="180" t="s">
        <v>414</v>
      </c>
      <c r="H268" s="181">
        <v>18</v>
      </c>
      <c r="I268" s="182"/>
      <c r="L268" s="178"/>
      <c r="M268" s="183"/>
      <c r="N268" s="184"/>
      <c r="O268" s="184"/>
      <c r="P268" s="184"/>
      <c r="Q268" s="184"/>
      <c r="R268" s="184"/>
      <c r="S268" s="184"/>
      <c r="T268" s="185"/>
      <c r="AT268" s="179" t="s">
        <v>251</v>
      </c>
      <c r="AU268" s="179" t="s">
        <v>88</v>
      </c>
      <c r="AV268" s="13" t="s">
        <v>88</v>
      </c>
      <c r="AW268" s="13" t="s">
        <v>32</v>
      </c>
      <c r="AX268" s="13" t="s">
        <v>83</v>
      </c>
      <c r="AY268" s="179" t="s">
        <v>242</v>
      </c>
    </row>
    <row r="269" spans="1:65" s="13" customFormat="1">
      <c r="B269" s="178"/>
      <c r="D269" s="171" t="s">
        <v>251</v>
      </c>
      <c r="F269" s="180" t="s">
        <v>3027</v>
      </c>
      <c r="H269" s="181">
        <v>18.18</v>
      </c>
      <c r="I269" s="182"/>
      <c r="L269" s="178"/>
      <c r="M269" s="183"/>
      <c r="N269" s="184"/>
      <c r="O269" s="184"/>
      <c r="P269" s="184"/>
      <c r="Q269" s="184"/>
      <c r="R269" s="184"/>
      <c r="S269" s="184"/>
      <c r="T269" s="185"/>
      <c r="AT269" s="179" t="s">
        <v>251</v>
      </c>
      <c r="AU269" s="179" t="s">
        <v>88</v>
      </c>
      <c r="AV269" s="13" t="s">
        <v>88</v>
      </c>
      <c r="AW269" s="13" t="s">
        <v>2</v>
      </c>
      <c r="AX269" s="13" t="s">
        <v>83</v>
      </c>
      <c r="AY269" s="179" t="s">
        <v>242</v>
      </c>
    </row>
    <row r="270" spans="1:65" s="11" customFormat="1" ht="22.9" customHeight="1">
      <c r="B270" s="142"/>
      <c r="D270" s="143" t="s">
        <v>75</v>
      </c>
      <c r="E270" s="153" t="s">
        <v>318</v>
      </c>
      <c r="F270" s="153" t="s">
        <v>319</v>
      </c>
      <c r="I270" s="145"/>
      <c r="J270" s="154">
        <f>SUBTOTAL(9,J271:J469)</f>
        <v>130605.62</v>
      </c>
      <c r="L270" s="142"/>
      <c r="M270" s="147"/>
      <c r="N270" s="148"/>
      <c r="O270" s="148"/>
      <c r="P270" s="149">
        <f>SUM(P271:P469)</f>
        <v>0</v>
      </c>
      <c r="Q270" s="148"/>
      <c r="R270" s="149">
        <f>SUM(R271:R469)</f>
        <v>250.82047931999998</v>
      </c>
      <c r="S270" s="148"/>
      <c r="T270" s="150">
        <f>SUM(T271:T469)</f>
        <v>0</v>
      </c>
      <c r="AR270" s="143" t="s">
        <v>83</v>
      </c>
      <c r="AT270" s="151" t="s">
        <v>75</v>
      </c>
      <c r="AU270" s="151" t="s">
        <v>83</v>
      </c>
      <c r="AY270" s="143" t="s">
        <v>242</v>
      </c>
      <c r="BK270" s="152">
        <f>SUM(BK271:BK469)</f>
        <v>130605.62</v>
      </c>
    </row>
    <row r="271" spans="1:65" s="1" customFormat="1" ht="24.2" customHeight="1">
      <c r="A271" s="30"/>
      <c r="B271" s="155"/>
      <c r="C271" s="194" t="s">
        <v>531</v>
      </c>
      <c r="D271" s="194" t="s">
        <v>245</v>
      </c>
      <c r="E271" s="195" t="s">
        <v>3028</v>
      </c>
      <c r="F271" s="196" t="s">
        <v>3029</v>
      </c>
      <c r="G271" s="197" t="s">
        <v>281</v>
      </c>
      <c r="H271" s="198">
        <v>513.60599999999999</v>
      </c>
      <c r="I271" s="161">
        <v>3.86</v>
      </c>
      <c r="J271" s="162">
        <f>ROUND(I271*H271,2)</f>
        <v>1982.52</v>
      </c>
      <c r="K271" s="163"/>
      <c r="L271" s="31"/>
      <c r="M271" s="164"/>
      <c r="N271" s="165" t="s">
        <v>42</v>
      </c>
      <c r="O271" s="57"/>
      <c r="P271" s="166">
        <f>O271*H271</f>
        <v>0</v>
      </c>
      <c r="Q271" s="166">
        <v>2.9999999999999997E-4</v>
      </c>
      <c r="R271" s="166">
        <f>Q271*H271</f>
        <v>0.15408179999999999</v>
      </c>
      <c r="S271" s="166">
        <v>0</v>
      </c>
      <c r="T271" s="167">
        <f>S271*H271</f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68" t="s">
        <v>249</v>
      </c>
      <c r="AT271" s="168" t="s">
        <v>245</v>
      </c>
      <c r="AU271" s="168" t="s">
        <v>88</v>
      </c>
      <c r="AY271" s="17" t="s">
        <v>242</v>
      </c>
      <c r="BE271" s="169">
        <f>IF(N271="základná",J271,0)</f>
        <v>0</v>
      </c>
      <c r="BF271" s="169">
        <f>IF(N271="znížená",J271,0)</f>
        <v>1982.52</v>
      </c>
      <c r="BG271" s="169">
        <f>IF(N271="zákl. prenesená",J271,0)</f>
        <v>0</v>
      </c>
      <c r="BH271" s="169">
        <f>IF(N271="zníž. prenesená",J271,0)</f>
        <v>0</v>
      </c>
      <c r="BI271" s="169">
        <f>IF(N271="nulová",J271,0)</f>
        <v>0</v>
      </c>
      <c r="BJ271" s="17" t="s">
        <v>88</v>
      </c>
      <c r="BK271" s="169">
        <f>ROUND(I271*H271,2)</f>
        <v>1982.52</v>
      </c>
      <c r="BL271" s="17" t="s">
        <v>249</v>
      </c>
      <c r="BM271" s="168" t="s">
        <v>3030</v>
      </c>
    </row>
    <row r="272" spans="1:65" s="13" customFormat="1">
      <c r="B272" s="178"/>
      <c r="D272" s="171" t="s">
        <v>251</v>
      </c>
      <c r="E272" s="179"/>
      <c r="F272" s="180" t="s">
        <v>3031</v>
      </c>
      <c r="H272" s="181">
        <v>17</v>
      </c>
      <c r="I272" s="182"/>
      <c r="L272" s="178"/>
      <c r="M272" s="183"/>
      <c r="N272" s="184"/>
      <c r="O272" s="184"/>
      <c r="P272" s="184"/>
      <c r="Q272" s="184"/>
      <c r="R272" s="184"/>
      <c r="S272" s="184"/>
      <c r="T272" s="185"/>
      <c r="AT272" s="179" t="s">
        <v>251</v>
      </c>
      <c r="AU272" s="179" t="s">
        <v>88</v>
      </c>
      <c r="AV272" s="13" t="s">
        <v>88</v>
      </c>
      <c r="AW272" s="13" t="s">
        <v>32</v>
      </c>
      <c r="AX272" s="13" t="s">
        <v>76</v>
      </c>
      <c r="AY272" s="179" t="s">
        <v>242</v>
      </c>
    </row>
    <row r="273" spans="1:65" s="12" customFormat="1">
      <c r="B273" s="170"/>
      <c r="D273" s="171" t="s">
        <v>251</v>
      </c>
      <c r="E273" s="172"/>
      <c r="F273" s="173" t="s">
        <v>3032</v>
      </c>
      <c r="H273" s="172"/>
      <c r="I273" s="174"/>
      <c r="L273" s="170"/>
      <c r="M273" s="175"/>
      <c r="N273" s="176"/>
      <c r="O273" s="176"/>
      <c r="P273" s="176"/>
      <c r="Q273" s="176"/>
      <c r="R273" s="176"/>
      <c r="S273" s="176"/>
      <c r="T273" s="177"/>
      <c r="AT273" s="172" t="s">
        <v>251</v>
      </c>
      <c r="AU273" s="172" t="s">
        <v>88</v>
      </c>
      <c r="AV273" s="12" t="s">
        <v>83</v>
      </c>
      <c r="AW273" s="12" t="s">
        <v>32</v>
      </c>
      <c r="AX273" s="12" t="s">
        <v>76</v>
      </c>
      <c r="AY273" s="172" t="s">
        <v>242</v>
      </c>
    </row>
    <row r="274" spans="1:65" s="13" customFormat="1">
      <c r="B274" s="178"/>
      <c r="D274" s="171" t="s">
        <v>251</v>
      </c>
      <c r="E274" s="179"/>
      <c r="F274" s="180" t="s">
        <v>3033</v>
      </c>
      <c r="H274" s="181">
        <v>293.76</v>
      </c>
      <c r="I274" s="182"/>
      <c r="L274" s="178"/>
      <c r="M274" s="183"/>
      <c r="N274" s="184"/>
      <c r="O274" s="184"/>
      <c r="P274" s="184"/>
      <c r="Q274" s="184"/>
      <c r="R274" s="184"/>
      <c r="S274" s="184"/>
      <c r="T274" s="185"/>
      <c r="AT274" s="179" t="s">
        <v>251</v>
      </c>
      <c r="AU274" s="179" t="s">
        <v>88</v>
      </c>
      <c r="AV274" s="13" t="s">
        <v>88</v>
      </c>
      <c r="AW274" s="13" t="s">
        <v>32</v>
      </c>
      <c r="AX274" s="13" t="s">
        <v>76</v>
      </c>
      <c r="AY274" s="179" t="s">
        <v>242</v>
      </c>
    </row>
    <row r="275" spans="1:65" s="13" customFormat="1">
      <c r="B275" s="178"/>
      <c r="D275" s="171" t="s">
        <v>251</v>
      </c>
      <c r="E275" s="179"/>
      <c r="F275" s="180" t="s">
        <v>3034</v>
      </c>
      <c r="H275" s="181">
        <v>116.60299999999999</v>
      </c>
      <c r="I275" s="182"/>
      <c r="L275" s="178"/>
      <c r="M275" s="183"/>
      <c r="N275" s="184"/>
      <c r="O275" s="184"/>
      <c r="P275" s="184"/>
      <c r="Q275" s="184"/>
      <c r="R275" s="184"/>
      <c r="S275" s="184"/>
      <c r="T275" s="185"/>
      <c r="AT275" s="179" t="s">
        <v>251</v>
      </c>
      <c r="AU275" s="179" t="s">
        <v>88</v>
      </c>
      <c r="AV275" s="13" t="s">
        <v>88</v>
      </c>
      <c r="AW275" s="13" t="s">
        <v>32</v>
      </c>
      <c r="AX275" s="13" t="s">
        <v>76</v>
      </c>
      <c r="AY275" s="179" t="s">
        <v>242</v>
      </c>
    </row>
    <row r="276" spans="1:65" s="13" customFormat="1">
      <c r="B276" s="178"/>
      <c r="D276" s="171" t="s">
        <v>251</v>
      </c>
      <c r="E276" s="179"/>
      <c r="F276" s="180" t="s">
        <v>3035</v>
      </c>
      <c r="H276" s="181">
        <v>86.242999999999995</v>
      </c>
      <c r="I276" s="182"/>
      <c r="L276" s="178"/>
      <c r="M276" s="183"/>
      <c r="N276" s="184"/>
      <c r="O276" s="184"/>
      <c r="P276" s="184"/>
      <c r="Q276" s="184"/>
      <c r="R276" s="184"/>
      <c r="S276" s="184"/>
      <c r="T276" s="185"/>
      <c r="AT276" s="179" t="s">
        <v>251</v>
      </c>
      <c r="AU276" s="179" t="s">
        <v>88</v>
      </c>
      <c r="AV276" s="13" t="s">
        <v>88</v>
      </c>
      <c r="AW276" s="13" t="s">
        <v>32</v>
      </c>
      <c r="AX276" s="13" t="s">
        <v>76</v>
      </c>
      <c r="AY276" s="179" t="s">
        <v>242</v>
      </c>
    </row>
    <row r="277" spans="1:65" s="14" customFormat="1">
      <c r="B277" s="186"/>
      <c r="D277" s="171" t="s">
        <v>251</v>
      </c>
      <c r="E277" s="187"/>
      <c r="F277" s="188" t="s">
        <v>254</v>
      </c>
      <c r="H277" s="189">
        <v>513.60599999999999</v>
      </c>
      <c r="I277" s="190"/>
      <c r="L277" s="186"/>
      <c r="M277" s="191"/>
      <c r="N277" s="192"/>
      <c r="O277" s="192"/>
      <c r="P277" s="192"/>
      <c r="Q277" s="192"/>
      <c r="R277" s="192"/>
      <c r="S277" s="192"/>
      <c r="T277" s="193"/>
      <c r="AT277" s="187" t="s">
        <v>251</v>
      </c>
      <c r="AU277" s="187" t="s">
        <v>88</v>
      </c>
      <c r="AV277" s="14" t="s">
        <v>249</v>
      </c>
      <c r="AW277" s="14" t="s">
        <v>32</v>
      </c>
      <c r="AX277" s="14" t="s">
        <v>83</v>
      </c>
      <c r="AY277" s="187" t="s">
        <v>242</v>
      </c>
    </row>
    <row r="278" spans="1:65" s="1" customFormat="1" ht="24.2" customHeight="1">
      <c r="A278" s="30"/>
      <c r="B278" s="155"/>
      <c r="C278" s="194" t="s">
        <v>536</v>
      </c>
      <c r="D278" s="194" t="s">
        <v>245</v>
      </c>
      <c r="E278" s="195" t="s">
        <v>3036</v>
      </c>
      <c r="F278" s="196" t="s">
        <v>3037</v>
      </c>
      <c r="G278" s="197" t="s">
        <v>281</v>
      </c>
      <c r="H278" s="198">
        <v>496.60599999999999</v>
      </c>
      <c r="I278" s="161">
        <v>15.87</v>
      </c>
      <c r="J278" s="162">
        <f>ROUND(I278*H278,2)</f>
        <v>7881.14</v>
      </c>
      <c r="K278" s="163"/>
      <c r="L278" s="31"/>
      <c r="M278" s="164"/>
      <c r="N278" s="165" t="s">
        <v>42</v>
      </c>
      <c r="O278" s="57"/>
      <c r="P278" s="166">
        <f>O278*H278</f>
        <v>0</v>
      </c>
      <c r="Q278" s="166">
        <v>4.1250000000000002E-2</v>
      </c>
      <c r="R278" s="166">
        <f>Q278*H278</f>
        <v>20.484997500000002</v>
      </c>
      <c r="S278" s="166">
        <v>0</v>
      </c>
      <c r="T278" s="167">
        <f>S278*H278</f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68" t="s">
        <v>249</v>
      </c>
      <c r="AT278" s="168" t="s">
        <v>245</v>
      </c>
      <c r="AU278" s="168" t="s">
        <v>88</v>
      </c>
      <c r="AY278" s="17" t="s">
        <v>242</v>
      </c>
      <c r="BE278" s="169">
        <f>IF(N278="základná",J278,0)</f>
        <v>0</v>
      </c>
      <c r="BF278" s="169">
        <f>IF(N278="znížená",J278,0)</f>
        <v>7881.14</v>
      </c>
      <c r="BG278" s="169">
        <f>IF(N278="zákl. prenesená",J278,0)</f>
        <v>0</v>
      </c>
      <c r="BH278" s="169">
        <f>IF(N278="zníž. prenesená",J278,0)</f>
        <v>0</v>
      </c>
      <c r="BI278" s="169">
        <f>IF(N278="nulová",J278,0)</f>
        <v>0</v>
      </c>
      <c r="BJ278" s="17" t="s">
        <v>88</v>
      </c>
      <c r="BK278" s="169">
        <f>ROUND(I278*H278,2)</f>
        <v>7881.14</v>
      </c>
      <c r="BL278" s="17" t="s">
        <v>249</v>
      </c>
      <c r="BM278" s="168" t="s">
        <v>3038</v>
      </c>
    </row>
    <row r="279" spans="1:65" s="12" customFormat="1">
      <c r="B279" s="170"/>
      <c r="D279" s="171" t="s">
        <v>251</v>
      </c>
      <c r="E279" s="172"/>
      <c r="F279" s="173" t="s">
        <v>3032</v>
      </c>
      <c r="H279" s="172"/>
      <c r="I279" s="174"/>
      <c r="L279" s="170"/>
      <c r="M279" s="175"/>
      <c r="N279" s="176"/>
      <c r="O279" s="176"/>
      <c r="P279" s="176"/>
      <c r="Q279" s="176"/>
      <c r="R279" s="176"/>
      <c r="S279" s="176"/>
      <c r="T279" s="177"/>
      <c r="AT279" s="172" t="s">
        <v>251</v>
      </c>
      <c r="AU279" s="172" t="s">
        <v>88</v>
      </c>
      <c r="AV279" s="12" t="s">
        <v>83</v>
      </c>
      <c r="AW279" s="12" t="s">
        <v>32</v>
      </c>
      <c r="AX279" s="12" t="s">
        <v>76</v>
      </c>
      <c r="AY279" s="172" t="s">
        <v>242</v>
      </c>
    </row>
    <row r="280" spans="1:65" s="13" customFormat="1">
      <c r="B280" s="178"/>
      <c r="D280" s="171" t="s">
        <v>251</v>
      </c>
      <c r="E280" s="179"/>
      <c r="F280" s="180" t="s">
        <v>3033</v>
      </c>
      <c r="H280" s="181">
        <v>293.76</v>
      </c>
      <c r="I280" s="182"/>
      <c r="L280" s="178"/>
      <c r="M280" s="183"/>
      <c r="N280" s="184"/>
      <c r="O280" s="184"/>
      <c r="P280" s="184"/>
      <c r="Q280" s="184"/>
      <c r="R280" s="184"/>
      <c r="S280" s="184"/>
      <c r="T280" s="185"/>
      <c r="AT280" s="179" t="s">
        <v>251</v>
      </c>
      <c r="AU280" s="179" t="s">
        <v>88</v>
      </c>
      <c r="AV280" s="13" t="s">
        <v>88</v>
      </c>
      <c r="AW280" s="13" t="s">
        <v>32</v>
      </c>
      <c r="AX280" s="13" t="s">
        <v>76</v>
      </c>
      <c r="AY280" s="179" t="s">
        <v>242</v>
      </c>
    </row>
    <row r="281" spans="1:65" s="13" customFormat="1">
      <c r="B281" s="178"/>
      <c r="D281" s="171" t="s">
        <v>251</v>
      </c>
      <c r="E281" s="179"/>
      <c r="F281" s="180" t="s">
        <v>3034</v>
      </c>
      <c r="H281" s="181">
        <v>116.60299999999999</v>
      </c>
      <c r="I281" s="182"/>
      <c r="L281" s="178"/>
      <c r="M281" s="183"/>
      <c r="N281" s="184"/>
      <c r="O281" s="184"/>
      <c r="P281" s="184"/>
      <c r="Q281" s="184"/>
      <c r="R281" s="184"/>
      <c r="S281" s="184"/>
      <c r="T281" s="185"/>
      <c r="AT281" s="179" t="s">
        <v>251</v>
      </c>
      <c r="AU281" s="179" t="s">
        <v>88</v>
      </c>
      <c r="AV281" s="13" t="s">
        <v>88</v>
      </c>
      <c r="AW281" s="13" t="s">
        <v>32</v>
      </c>
      <c r="AX281" s="13" t="s">
        <v>76</v>
      </c>
      <c r="AY281" s="179" t="s">
        <v>242</v>
      </c>
    </row>
    <row r="282" spans="1:65" s="13" customFormat="1">
      <c r="B282" s="178"/>
      <c r="D282" s="171" t="s">
        <v>251</v>
      </c>
      <c r="E282" s="179"/>
      <c r="F282" s="180" t="s">
        <v>3035</v>
      </c>
      <c r="H282" s="181">
        <v>86.242999999999995</v>
      </c>
      <c r="I282" s="182"/>
      <c r="L282" s="178"/>
      <c r="M282" s="183"/>
      <c r="N282" s="184"/>
      <c r="O282" s="184"/>
      <c r="P282" s="184"/>
      <c r="Q282" s="184"/>
      <c r="R282" s="184"/>
      <c r="S282" s="184"/>
      <c r="T282" s="185"/>
      <c r="AT282" s="179" t="s">
        <v>251</v>
      </c>
      <c r="AU282" s="179" t="s">
        <v>88</v>
      </c>
      <c r="AV282" s="13" t="s">
        <v>88</v>
      </c>
      <c r="AW282" s="13" t="s">
        <v>32</v>
      </c>
      <c r="AX282" s="13" t="s">
        <v>76</v>
      </c>
      <c r="AY282" s="179" t="s">
        <v>242</v>
      </c>
    </row>
    <row r="283" spans="1:65" s="14" customFormat="1">
      <c r="B283" s="186"/>
      <c r="D283" s="171" t="s">
        <v>251</v>
      </c>
      <c r="E283" s="187"/>
      <c r="F283" s="188" t="s">
        <v>254</v>
      </c>
      <c r="H283" s="189">
        <v>496.60599999999999</v>
      </c>
      <c r="I283" s="190"/>
      <c r="L283" s="186"/>
      <c r="M283" s="191"/>
      <c r="N283" s="192"/>
      <c r="O283" s="192"/>
      <c r="P283" s="192"/>
      <c r="Q283" s="192"/>
      <c r="R283" s="192"/>
      <c r="S283" s="192"/>
      <c r="T283" s="193"/>
      <c r="AT283" s="187" t="s">
        <v>251</v>
      </c>
      <c r="AU283" s="187" t="s">
        <v>88</v>
      </c>
      <c r="AV283" s="14" t="s">
        <v>249</v>
      </c>
      <c r="AW283" s="14" t="s">
        <v>32</v>
      </c>
      <c r="AX283" s="14" t="s">
        <v>83</v>
      </c>
      <c r="AY283" s="187" t="s">
        <v>242</v>
      </c>
    </row>
    <row r="284" spans="1:65" s="1" customFormat="1" ht="24.2" customHeight="1">
      <c r="A284" s="30"/>
      <c r="B284" s="155"/>
      <c r="C284" s="194" t="s">
        <v>540</v>
      </c>
      <c r="D284" s="194" t="s">
        <v>245</v>
      </c>
      <c r="E284" s="195" t="s">
        <v>3039</v>
      </c>
      <c r="F284" s="196" t="s">
        <v>3040</v>
      </c>
      <c r="G284" s="197" t="s">
        <v>281</v>
      </c>
      <c r="H284" s="198">
        <v>2086.6999999999998</v>
      </c>
      <c r="I284" s="161">
        <v>8.81</v>
      </c>
      <c r="J284" s="162">
        <f>ROUND(I284*H284,2)</f>
        <v>18383.830000000002</v>
      </c>
      <c r="K284" s="163"/>
      <c r="L284" s="31"/>
      <c r="M284" s="164"/>
      <c r="N284" s="165" t="s">
        <v>42</v>
      </c>
      <c r="O284" s="57"/>
      <c r="P284" s="166">
        <f>O284*H284</f>
        <v>0</v>
      </c>
      <c r="Q284" s="166">
        <v>1.375E-2</v>
      </c>
      <c r="R284" s="166">
        <f>Q284*H284</f>
        <v>28.692124999999997</v>
      </c>
      <c r="S284" s="166">
        <v>0</v>
      </c>
      <c r="T284" s="167">
        <f>S284*H284</f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68" t="s">
        <v>249</v>
      </c>
      <c r="AT284" s="168" t="s">
        <v>245</v>
      </c>
      <c r="AU284" s="168" t="s">
        <v>88</v>
      </c>
      <c r="AY284" s="17" t="s">
        <v>242</v>
      </c>
      <c r="BE284" s="169">
        <f>IF(N284="základná",J284,0)</f>
        <v>0</v>
      </c>
      <c r="BF284" s="169">
        <f>IF(N284="znížená",J284,0)</f>
        <v>18383.830000000002</v>
      </c>
      <c r="BG284" s="169">
        <f>IF(N284="zákl. prenesená",J284,0)</f>
        <v>0</v>
      </c>
      <c r="BH284" s="169">
        <f>IF(N284="zníž. prenesená",J284,0)</f>
        <v>0</v>
      </c>
      <c r="BI284" s="169">
        <f>IF(N284="nulová",J284,0)</f>
        <v>0</v>
      </c>
      <c r="BJ284" s="17" t="s">
        <v>88</v>
      </c>
      <c r="BK284" s="169">
        <f>ROUND(I284*H284,2)</f>
        <v>18383.830000000002</v>
      </c>
      <c r="BL284" s="17" t="s">
        <v>249</v>
      </c>
      <c r="BM284" s="168" t="s">
        <v>3041</v>
      </c>
    </row>
    <row r="285" spans="1:65" s="12" customFormat="1">
      <c r="B285" s="170"/>
      <c r="D285" s="171" t="s">
        <v>251</v>
      </c>
      <c r="E285" s="172"/>
      <c r="F285" s="173" t="s">
        <v>3032</v>
      </c>
      <c r="H285" s="172"/>
      <c r="I285" s="174"/>
      <c r="L285" s="170"/>
      <c r="M285" s="175"/>
      <c r="N285" s="176"/>
      <c r="O285" s="176"/>
      <c r="P285" s="176"/>
      <c r="Q285" s="176"/>
      <c r="R285" s="176"/>
      <c r="S285" s="176"/>
      <c r="T285" s="177"/>
      <c r="AT285" s="172" t="s">
        <v>251</v>
      </c>
      <c r="AU285" s="172" t="s">
        <v>88</v>
      </c>
      <c r="AV285" s="12" t="s">
        <v>83</v>
      </c>
      <c r="AW285" s="12" t="s">
        <v>32</v>
      </c>
      <c r="AX285" s="12" t="s">
        <v>76</v>
      </c>
      <c r="AY285" s="172" t="s">
        <v>242</v>
      </c>
    </row>
    <row r="286" spans="1:65" s="13" customFormat="1">
      <c r="B286" s="178"/>
      <c r="D286" s="171" t="s">
        <v>251</v>
      </c>
      <c r="E286" s="179"/>
      <c r="F286" s="180" t="s">
        <v>3042</v>
      </c>
      <c r="H286" s="181">
        <v>734.4</v>
      </c>
      <c r="I286" s="182"/>
      <c r="L286" s="178"/>
      <c r="M286" s="183"/>
      <c r="N286" s="184"/>
      <c r="O286" s="184"/>
      <c r="P286" s="184"/>
      <c r="Q286" s="184"/>
      <c r="R286" s="184"/>
      <c r="S286" s="184"/>
      <c r="T286" s="185"/>
      <c r="AT286" s="179" t="s">
        <v>251</v>
      </c>
      <c r="AU286" s="179" t="s">
        <v>88</v>
      </c>
      <c r="AV286" s="13" t="s">
        <v>88</v>
      </c>
      <c r="AW286" s="13" t="s">
        <v>32</v>
      </c>
      <c r="AX286" s="13" t="s">
        <v>76</v>
      </c>
      <c r="AY286" s="179" t="s">
        <v>242</v>
      </c>
    </row>
    <row r="287" spans="1:65" s="13" customFormat="1">
      <c r="B287" s="178"/>
      <c r="D287" s="171" t="s">
        <v>251</v>
      </c>
      <c r="E287" s="179"/>
      <c r="F287" s="180" t="s">
        <v>3043</v>
      </c>
      <c r="H287" s="181">
        <v>777.35</v>
      </c>
      <c r="I287" s="182"/>
      <c r="L287" s="178"/>
      <c r="M287" s="183"/>
      <c r="N287" s="184"/>
      <c r="O287" s="184"/>
      <c r="P287" s="184"/>
      <c r="Q287" s="184"/>
      <c r="R287" s="184"/>
      <c r="S287" s="184"/>
      <c r="T287" s="185"/>
      <c r="AT287" s="179" t="s">
        <v>251</v>
      </c>
      <c r="AU287" s="179" t="s">
        <v>88</v>
      </c>
      <c r="AV287" s="13" t="s">
        <v>88</v>
      </c>
      <c r="AW287" s="13" t="s">
        <v>32</v>
      </c>
      <c r="AX287" s="13" t="s">
        <v>76</v>
      </c>
      <c r="AY287" s="179" t="s">
        <v>242</v>
      </c>
    </row>
    <row r="288" spans="1:65" s="13" customFormat="1">
      <c r="B288" s="178"/>
      <c r="D288" s="171" t="s">
        <v>251</v>
      </c>
      <c r="E288" s="179"/>
      <c r="F288" s="180" t="s">
        <v>3044</v>
      </c>
      <c r="H288" s="181">
        <v>574.95000000000005</v>
      </c>
      <c r="I288" s="182"/>
      <c r="L288" s="178"/>
      <c r="M288" s="183"/>
      <c r="N288" s="184"/>
      <c r="O288" s="184"/>
      <c r="P288" s="184"/>
      <c r="Q288" s="184"/>
      <c r="R288" s="184"/>
      <c r="S288" s="184"/>
      <c r="T288" s="185"/>
      <c r="AT288" s="179" t="s">
        <v>251</v>
      </c>
      <c r="AU288" s="179" t="s">
        <v>88</v>
      </c>
      <c r="AV288" s="13" t="s">
        <v>88</v>
      </c>
      <c r="AW288" s="13" t="s">
        <v>32</v>
      </c>
      <c r="AX288" s="13" t="s">
        <v>76</v>
      </c>
      <c r="AY288" s="179" t="s">
        <v>242</v>
      </c>
    </row>
    <row r="289" spans="1:65" s="14" customFormat="1">
      <c r="B289" s="186"/>
      <c r="D289" s="171" t="s">
        <v>251</v>
      </c>
      <c r="E289" s="187"/>
      <c r="F289" s="188" t="s">
        <v>254</v>
      </c>
      <c r="H289" s="189">
        <v>2086.6999999999998</v>
      </c>
      <c r="I289" s="190"/>
      <c r="L289" s="186"/>
      <c r="M289" s="191"/>
      <c r="N289" s="192"/>
      <c r="O289" s="192"/>
      <c r="P289" s="192"/>
      <c r="Q289" s="192"/>
      <c r="R289" s="192"/>
      <c r="S289" s="192"/>
      <c r="T289" s="193"/>
      <c r="AT289" s="187" t="s">
        <v>251</v>
      </c>
      <c r="AU289" s="187" t="s">
        <v>88</v>
      </c>
      <c r="AV289" s="14" t="s">
        <v>249</v>
      </c>
      <c r="AW289" s="14" t="s">
        <v>32</v>
      </c>
      <c r="AX289" s="14" t="s">
        <v>83</v>
      </c>
      <c r="AY289" s="187" t="s">
        <v>242</v>
      </c>
    </row>
    <row r="290" spans="1:65" s="1" customFormat="1" ht="24.2" customHeight="1">
      <c r="A290" s="30"/>
      <c r="B290" s="155"/>
      <c r="C290" s="194" t="s">
        <v>545</v>
      </c>
      <c r="D290" s="194" t="s">
        <v>245</v>
      </c>
      <c r="E290" s="195" t="s">
        <v>1158</v>
      </c>
      <c r="F290" s="196" t="s">
        <v>1159</v>
      </c>
      <c r="G290" s="197" t="s">
        <v>281</v>
      </c>
      <c r="H290" s="198">
        <v>496.60599999999999</v>
      </c>
      <c r="I290" s="161">
        <v>2.38</v>
      </c>
      <c r="J290" s="162">
        <f>ROUND(I290*H290,2)</f>
        <v>1181.92</v>
      </c>
      <c r="K290" s="163"/>
      <c r="L290" s="31"/>
      <c r="M290" s="164"/>
      <c r="N290" s="165" t="s">
        <v>42</v>
      </c>
      <c r="O290" s="57"/>
      <c r="P290" s="166">
        <f>O290*H290</f>
        <v>0</v>
      </c>
      <c r="Q290" s="166">
        <v>1.4999999999999999E-4</v>
      </c>
      <c r="R290" s="166">
        <f>Q290*H290</f>
        <v>7.4490899999999999E-2</v>
      </c>
      <c r="S290" s="166">
        <v>0</v>
      </c>
      <c r="T290" s="167">
        <f>S290*H290</f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68" t="s">
        <v>249</v>
      </c>
      <c r="AT290" s="168" t="s">
        <v>245</v>
      </c>
      <c r="AU290" s="168" t="s">
        <v>88</v>
      </c>
      <c r="AY290" s="17" t="s">
        <v>242</v>
      </c>
      <c r="BE290" s="169">
        <f>IF(N290="základná",J290,0)</f>
        <v>0</v>
      </c>
      <c r="BF290" s="169">
        <f>IF(N290="znížená",J290,0)</f>
        <v>1181.92</v>
      </c>
      <c r="BG290" s="169">
        <f>IF(N290="zákl. prenesená",J290,0)</f>
        <v>0</v>
      </c>
      <c r="BH290" s="169">
        <f>IF(N290="zníž. prenesená",J290,0)</f>
        <v>0</v>
      </c>
      <c r="BI290" s="169">
        <f>IF(N290="nulová",J290,0)</f>
        <v>0</v>
      </c>
      <c r="BJ290" s="17" t="s">
        <v>88</v>
      </c>
      <c r="BK290" s="169">
        <f>ROUND(I290*H290,2)</f>
        <v>1181.92</v>
      </c>
      <c r="BL290" s="17" t="s">
        <v>249</v>
      </c>
      <c r="BM290" s="168" t="s">
        <v>3045</v>
      </c>
    </row>
    <row r="291" spans="1:65" s="12" customFormat="1">
      <c r="B291" s="170"/>
      <c r="D291" s="171" t="s">
        <v>251</v>
      </c>
      <c r="E291" s="172"/>
      <c r="F291" s="173" t="s">
        <v>3032</v>
      </c>
      <c r="H291" s="172"/>
      <c r="I291" s="174"/>
      <c r="L291" s="170"/>
      <c r="M291" s="175"/>
      <c r="N291" s="176"/>
      <c r="O291" s="176"/>
      <c r="P291" s="176"/>
      <c r="Q291" s="176"/>
      <c r="R291" s="176"/>
      <c r="S291" s="176"/>
      <c r="T291" s="177"/>
      <c r="AT291" s="172" t="s">
        <v>251</v>
      </c>
      <c r="AU291" s="172" t="s">
        <v>88</v>
      </c>
      <c r="AV291" s="12" t="s">
        <v>83</v>
      </c>
      <c r="AW291" s="12" t="s">
        <v>32</v>
      </c>
      <c r="AX291" s="12" t="s">
        <v>76</v>
      </c>
      <c r="AY291" s="172" t="s">
        <v>242</v>
      </c>
    </row>
    <row r="292" spans="1:65" s="13" customFormat="1">
      <c r="B292" s="178"/>
      <c r="D292" s="171" t="s">
        <v>251</v>
      </c>
      <c r="E292" s="179"/>
      <c r="F292" s="180" t="s">
        <v>3033</v>
      </c>
      <c r="H292" s="181">
        <v>293.76</v>
      </c>
      <c r="I292" s="182"/>
      <c r="L292" s="178"/>
      <c r="M292" s="183"/>
      <c r="N292" s="184"/>
      <c r="O292" s="184"/>
      <c r="P292" s="184"/>
      <c r="Q292" s="184"/>
      <c r="R292" s="184"/>
      <c r="S292" s="184"/>
      <c r="T292" s="185"/>
      <c r="AT292" s="179" t="s">
        <v>251</v>
      </c>
      <c r="AU292" s="179" t="s">
        <v>88</v>
      </c>
      <c r="AV292" s="13" t="s">
        <v>88</v>
      </c>
      <c r="AW292" s="13" t="s">
        <v>32</v>
      </c>
      <c r="AX292" s="13" t="s">
        <v>76</v>
      </c>
      <c r="AY292" s="179" t="s">
        <v>242</v>
      </c>
    </row>
    <row r="293" spans="1:65" s="13" customFormat="1">
      <c r="B293" s="178"/>
      <c r="D293" s="171" t="s">
        <v>251</v>
      </c>
      <c r="E293" s="179"/>
      <c r="F293" s="180" t="s">
        <v>3034</v>
      </c>
      <c r="H293" s="181">
        <v>116.60299999999999</v>
      </c>
      <c r="I293" s="182"/>
      <c r="L293" s="178"/>
      <c r="M293" s="183"/>
      <c r="N293" s="184"/>
      <c r="O293" s="184"/>
      <c r="P293" s="184"/>
      <c r="Q293" s="184"/>
      <c r="R293" s="184"/>
      <c r="S293" s="184"/>
      <c r="T293" s="185"/>
      <c r="AT293" s="179" t="s">
        <v>251</v>
      </c>
      <c r="AU293" s="179" t="s">
        <v>88</v>
      </c>
      <c r="AV293" s="13" t="s">
        <v>88</v>
      </c>
      <c r="AW293" s="13" t="s">
        <v>32</v>
      </c>
      <c r="AX293" s="13" t="s">
        <v>76</v>
      </c>
      <c r="AY293" s="179" t="s">
        <v>242</v>
      </c>
    </row>
    <row r="294" spans="1:65" s="13" customFormat="1">
      <c r="B294" s="178"/>
      <c r="D294" s="171" t="s">
        <v>251</v>
      </c>
      <c r="E294" s="179"/>
      <c r="F294" s="180" t="s">
        <v>3035</v>
      </c>
      <c r="H294" s="181">
        <v>86.242999999999995</v>
      </c>
      <c r="I294" s="182"/>
      <c r="L294" s="178"/>
      <c r="M294" s="183"/>
      <c r="N294" s="184"/>
      <c r="O294" s="184"/>
      <c r="P294" s="184"/>
      <c r="Q294" s="184"/>
      <c r="R294" s="184"/>
      <c r="S294" s="184"/>
      <c r="T294" s="185"/>
      <c r="AT294" s="179" t="s">
        <v>251</v>
      </c>
      <c r="AU294" s="179" t="s">
        <v>88</v>
      </c>
      <c r="AV294" s="13" t="s">
        <v>88</v>
      </c>
      <c r="AW294" s="13" t="s">
        <v>32</v>
      </c>
      <c r="AX294" s="13" t="s">
        <v>76</v>
      </c>
      <c r="AY294" s="179" t="s">
        <v>242</v>
      </c>
    </row>
    <row r="295" spans="1:65" s="14" customFormat="1">
      <c r="B295" s="186"/>
      <c r="D295" s="171" t="s">
        <v>251</v>
      </c>
      <c r="E295" s="187"/>
      <c r="F295" s="188" t="s">
        <v>254</v>
      </c>
      <c r="H295" s="189">
        <v>496.60599999999999</v>
      </c>
      <c r="I295" s="190"/>
      <c r="L295" s="186"/>
      <c r="M295" s="191"/>
      <c r="N295" s="192"/>
      <c r="O295" s="192"/>
      <c r="P295" s="192"/>
      <c r="Q295" s="192"/>
      <c r="R295" s="192"/>
      <c r="S295" s="192"/>
      <c r="T295" s="193"/>
      <c r="AT295" s="187" t="s">
        <v>251</v>
      </c>
      <c r="AU295" s="187" t="s">
        <v>88</v>
      </c>
      <c r="AV295" s="14" t="s">
        <v>249</v>
      </c>
      <c r="AW295" s="14" t="s">
        <v>32</v>
      </c>
      <c r="AX295" s="14" t="s">
        <v>83</v>
      </c>
      <c r="AY295" s="187" t="s">
        <v>242</v>
      </c>
    </row>
    <row r="296" spans="1:65" s="1" customFormat="1" ht="24.2" customHeight="1">
      <c r="A296" s="30"/>
      <c r="B296" s="155"/>
      <c r="C296" s="194" t="s">
        <v>550</v>
      </c>
      <c r="D296" s="194" t="s">
        <v>245</v>
      </c>
      <c r="E296" s="195" t="s">
        <v>3046</v>
      </c>
      <c r="F296" s="196" t="s">
        <v>3047</v>
      </c>
      <c r="G296" s="197" t="s">
        <v>281</v>
      </c>
      <c r="H296" s="198">
        <v>0.3</v>
      </c>
      <c r="I296" s="161">
        <v>12.28</v>
      </c>
      <c r="J296" s="162">
        <f>ROUND(I296*H296,2)</f>
        <v>3.68</v>
      </c>
      <c r="K296" s="163"/>
      <c r="L296" s="31"/>
      <c r="M296" s="164"/>
      <c r="N296" s="165" t="s">
        <v>42</v>
      </c>
      <c r="O296" s="57"/>
      <c r="P296" s="166">
        <f>O296*H296</f>
        <v>0</v>
      </c>
      <c r="Q296" s="166">
        <v>3.5869999999999999E-2</v>
      </c>
      <c r="R296" s="166">
        <f>Q296*H296</f>
        <v>1.0761E-2</v>
      </c>
      <c r="S296" s="166">
        <v>0</v>
      </c>
      <c r="T296" s="167">
        <f>S296*H296</f>
        <v>0</v>
      </c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R296" s="168" t="s">
        <v>249</v>
      </c>
      <c r="AT296" s="168" t="s">
        <v>245</v>
      </c>
      <c r="AU296" s="168" t="s">
        <v>88</v>
      </c>
      <c r="AY296" s="17" t="s">
        <v>242</v>
      </c>
      <c r="BE296" s="169">
        <f>IF(N296="základná",J296,0)</f>
        <v>0</v>
      </c>
      <c r="BF296" s="169">
        <f>IF(N296="znížená",J296,0)</f>
        <v>3.68</v>
      </c>
      <c r="BG296" s="169">
        <f>IF(N296="zákl. prenesená",J296,0)</f>
        <v>0</v>
      </c>
      <c r="BH296" s="169">
        <f>IF(N296="zníž. prenesená",J296,0)</f>
        <v>0</v>
      </c>
      <c r="BI296" s="169">
        <f>IF(N296="nulová",J296,0)</f>
        <v>0</v>
      </c>
      <c r="BJ296" s="17" t="s">
        <v>88</v>
      </c>
      <c r="BK296" s="169">
        <f>ROUND(I296*H296,2)</f>
        <v>3.68</v>
      </c>
      <c r="BL296" s="17" t="s">
        <v>249</v>
      </c>
      <c r="BM296" s="168" t="s">
        <v>3048</v>
      </c>
    </row>
    <row r="297" spans="1:65" s="13" customFormat="1">
      <c r="B297" s="178"/>
      <c r="D297" s="171" t="s">
        <v>251</v>
      </c>
      <c r="E297" s="179"/>
      <c r="F297" s="180" t="s">
        <v>3049</v>
      </c>
      <c r="H297" s="181">
        <v>0.3</v>
      </c>
      <c r="I297" s="182"/>
      <c r="L297" s="178"/>
      <c r="M297" s="183"/>
      <c r="N297" s="184"/>
      <c r="O297" s="184"/>
      <c r="P297" s="184"/>
      <c r="Q297" s="184"/>
      <c r="R297" s="184"/>
      <c r="S297" s="184"/>
      <c r="T297" s="185"/>
      <c r="AT297" s="179" t="s">
        <v>251</v>
      </c>
      <c r="AU297" s="179" t="s">
        <v>88</v>
      </c>
      <c r="AV297" s="13" t="s">
        <v>88</v>
      </c>
      <c r="AW297" s="13" t="s">
        <v>32</v>
      </c>
      <c r="AX297" s="13" t="s">
        <v>83</v>
      </c>
      <c r="AY297" s="179" t="s">
        <v>242</v>
      </c>
    </row>
    <row r="298" spans="1:65" s="1" customFormat="1" ht="24.2" customHeight="1">
      <c r="A298" s="30"/>
      <c r="B298" s="155"/>
      <c r="C298" s="194" t="s">
        <v>555</v>
      </c>
      <c r="D298" s="194" t="s">
        <v>245</v>
      </c>
      <c r="E298" s="195" t="s">
        <v>3050</v>
      </c>
      <c r="F298" s="196" t="s">
        <v>3051</v>
      </c>
      <c r="G298" s="197" t="s">
        <v>281</v>
      </c>
      <c r="H298" s="198">
        <v>1657.6510000000001</v>
      </c>
      <c r="I298" s="161">
        <v>3</v>
      </c>
      <c r="J298" s="162">
        <f>ROUND(I298*H298,2)</f>
        <v>4972.95</v>
      </c>
      <c r="K298" s="163"/>
      <c r="L298" s="31"/>
      <c r="M298" s="164"/>
      <c r="N298" s="165" t="s">
        <v>42</v>
      </c>
      <c r="O298" s="57"/>
      <c r="P298" s="166">
        <f>O298*H298</f>
        <v>0</v>
      </c>
      <c r="Q298" s="166">
        <v>2.9999999999999997E-4</v>
      </c>
      <c r="R298" s="166">
        <f>Q298*H298</f>
        <v>0.4972953</v>
      </c>
      <c r="S298" s="166">
        <v>0</v>
      </c>
      <c r="T298" s="167">
        <f>S298*H298</f>
        <v>0</v>
      </c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R298" s="168" t="s">
        <v>249</v>
      </c>
      <c r="AT298" s="168" t="s">
        <v>245</v>
      </c>
      <c r="AU298" s="168" t="s">
        <v>88</v>
      </c>
      <c r="AY298" s="17" t="s">
        <v>242</v>
      </c>
      <c r="BE298" s="169">
        <f>IF(N298="základná",J298,0)</f>
        <v>0</v>
      </c>
      <c r="BF298" s="169">
        <f>IF(N298="znížená",J298,0)</f>
        <v>4972.95</v>
      </c>
      <c r="BG298" s="169">
        <f>IF(N298="zákl. prenesená",J298,0)</f>
        <v>0</v>
      </c>
      <c r="BH298" s="169">
        <f>IF(N298="zníž. prenesená",J298,0)</f>
        <v>0</v>
      </c>
      <c r="BI298" s="169">
        <f>IF(N298="nulová",J298,0)</f>
        <v>0</v>
      </c>
      <c r="BJ298" s="17" t="s">
        <v>88</v>
      </c>
      <c r="BK298" s="169">
        <f>ROUND(I298*H298,2)</f>
        <v>4972.95</v>
      </c>
      <c r="BL298" s="17" t="s">
        <v>249</v>
      </c>
      <c r="BM298" s="168" t="s">
        <v>3052</v>
      </c>
    </row>
    <row r="299" spans="1:65" s="13" customFormat="1">
      <c r="B299" s="178"/>
      <c r="D299" s="171" t="s">
        <v>251</v>
      </c>
      <c r="E299" s="179"/>
      <c r="F299" s="180" t="s">
        <v>3053</v>
      </c>
      <c r="H299" s="181">
        <v>177.6</v>
      </c>
      <c r="I299" s="182"/>
      <c r="L299" s="178"/>
      <c r="M299" s="183"/>
      <c r="N299" s="184"/>
      <c r="O299" s="184"/>
      <c r="P299" s="184"/>
      <c r="Q299" s="184"/>
      <c r="R299" s="184"/>
      <c r="S299" s="184"/>
      <c r="T299" s="185"/>
      <c r="AT299" s="179" t="s">
        <v>251</v>
      </c>
      <c r="AU299" s="179" t="s">
        <v>88</v>
      </c>
      <c r="AV299" s="13" t="s">
        <v>88</v>
      </c>
      <c r="AW299" s="13" t="s">
        <v>32</v>
      </c>
      <c r="AX299" s="13" t="s">
        <v>76</v>
      </c>
      <c r="AY299" s="179" t="s">
        <v>242</v>
      </c>
    </row>
    <row r="300" spans="1:65" s="13" customFormat="1">
      <c r="B300" s="178"/>
      <c r="D300" s="171" t="s">
        <v>251</v>
      </c>
      <c r="E300" s="179"/>
      <c r="F300" s="180" t="s">
        <v>3054</v>
      </c>
      <c r="H300" s="181">
        <v>17</v>
      </c>
      <c r="I300" s="182"/>
      <c r="L300" s="178"/>
      <c r="M300" s="183"/>
      <c r="N300" s="184"/>
      <c r="O300" s="184"/>
      <c r="P300" s="184"/>
      <c r="Q300" s="184"/>
      <c r="R300" s="184"/>
      <c r="S300" s="184"/>
      <c r="T300" s="185"/>
      <c r="AT300" s="179" t="s">
        <v>251</v>
      </c>
      <c r="AU300" s="179" t="s">
        <v>88</v>
      </c>
      <c r="AV300" s="13" t="s">
        <v>88</v>
      </c>
      <c r="AW300" s="13" t="s">
        <v>32</v>
      </c>
      <c r="AX300" s="13" t="s">
        <v>76</v>
      </c>
      <c r="AY300" s="179" t="s">
        <v>242</v>
      </c>
    </row>
    <row r="301" spans="1:65" s="13" customFormat="1">
      <c r="B301" s="178"/>
      <c r="D301" s="171" t="s">
        <v>251</v>
      </c>
      <c r="E301" s="179"/>
      <c r="F301" s="180" t="s">
        <v>3055</v>
      </c>
      <c r="H301" s="181">
        <v>15.9</v>
      </c>
      <c r="I301" s="182"/>
      <c r="L301" s="178"/>
      <c r="M301" s="183"/>
      <c r="N301" s="184"/>
      <c r="O301" s="184"/>
      <c r="P301" s="184"/>
      <c r="Q301" s="184"/>
      <c r="R301" s="184"/>
      <c r="S301" s="184"/>
      <c r="T301" s="185"/>
      <c r="AT301" s="179" t="s">
        <v>251</v>
      </c>
      <c r="AU301" s="179" t="s">
        <v>88</v>
      </c>
      <c r="AV301" s="13" t="s">
        <v>88</v>
      </c>
      <c r="AW301" s="13" t="s">
        <v>32</v>
      </c>
      <c r="AX301" s="13" t="s">
        <v>76</v>
      </c>
      <c r="AY301" s="179" t="s">
        <v>242</v>
      </c>
    </row>
    <row r="302" spans="1:65" s="13" customFormat="1">
      <c r="B302" s="178"/>
      <c r="D302" s="171" t="s">
        <v>251</v>
      </c>
      <c r="E302" s="179"/>
      <c r="F302" s="180" t="s">
        <v>3056</v>
      </c>
      <c r="H302" s="181">
        <v>32.1</v>
      </c>
      <c r="I302" s="182"/>
      <c r="L302" s="178"/>
      <c r="M302" s="183"/>
      <c r="N302" s="184"/>
      <c r="O302" s="184"/>
      <c r="P302" s="184"/>
      <c r="Q302" s="184"/>
      <c r="R302" s="184"/>
      <c r="S302" s="184"/>
      <c r="T302" s="185"/>
      <c r="AT302" s="179" t="s">
        <v>251</v>
      </c>
      <c r="AU302" s="179" t="s">
        <v>88</v>
      </c>
      <c r="AV302" s="13" t="s">
        <v>88</v>
      </c>
      <c r="AW302" s="13" t="s">
        <v>32</v>
      </c>
      <c r="AX302" s="13" t="s">
        <v>76</v>
      </c>
      <c r="AY302" s="179" t="s">
        <v>242</v>
      </c>
    </row>
    <row r="303" spans="1:65" s="13" customFormat="1">
      <c r="B303" s="178"/>
      <c r="D303" s="171" t="s">
        <v>251</v>
      </c>
      <c r="E303" s="179"/>
      <c r="F303" s="180" t="s">
        <v>3057</v>
      </c>
      <c r="H303" s="181">
        <v>38.92</v>
      </c>
      <c r="I303" s="182"/>
      <c r="L303" s="178"/>
      <c r="M303" s="183"/>
      <c r="N303" s="184"/>
      <c r="O303" s="184"/>
      <c r="P303" s="184"/>
      <c r="Q303" s="184"/>
      <c r="R303" s="184"/>
      <c r="S303" s="184"/>
      <c r="T303" s="185"/>
      <c r="AT303" s="179" t="s">
        <v>251</v>
      </c>
      <c r="AU303" s="179" t="s">
        <v>88</v>
      </c>
      <c r="AV303" s="13" t="s">
        <v>88</v>
      </c>
      <c r="AW303" s="13" t="s">
        <v>32</v>
      </c>
      <c r="AX303" s="13" t="s">
        <v>76</v>
      </c>
      <c r="AY303" s="179" t="s">
        <v>242</v>
      </c>
    </row>
    <row r="304" spans="1:65" s="13" customFormat="1">
      <c r="B304" s="178"/>
      <c r="D304" s="171" t="s">
        <v>251</v>
      </c>
      <c r="E304" s="179"/>
      <c r="F304" s="180" t="s">
        <v>3058</v>
      </c>
      <c r="H304" s="181">
        <v>252</v>
      </c>
      <c r="I304" s="182"/>
      <c r="L304" s="178"/>
      <c r="M304" s="183"/>
      <c r="N304" s="184"/>
      <c r="O304" s="184"/>
      <c r="P304" s="184"/>
      <c r="Q304" s="184"/>
      <c r="R304" s="184"/>
      <c r="S304" s="184"/>
      <c r="T304" s="185"/>
      <c r="AT304" s="179" t="s">
        <v>251</v>
      </c>
      <c r="AU304" s="179" t="s">
        <v>88</v>
      </c>
      <c r="AV304" s="13" t="s">
        <v>88</v>
      </c>
      <c r="AW304" s="13" t="s">
        <v>32</v>
      </c>
      <c r="AX304" s="13" t="s">
        <v>76</v>
      </c>
      <c r="AY304" s="179" t="s">
        <v>242</v>
      </c>
    </row>
    <row r="305" spans="1:65" s="12" customFormat="1">
      <c r="B305" s="170"/>
      <c r="D305" s="171" t="s">
        <v>251</v>
      </c>
      <c r="E305" s="172"/>
      <c r="F305" s="173" t="s">
        <v>3059</v>
      </c>
      <c r="H305" s="172"/>
      <c r="I305" s="174"/>
      <c r="L305" s="170"/>
      <c r="M305" s="175"/>
      <c r="N305" s="176"/>
      <c r="O305" s="176"/>
      <c r="P305" s="176"/>
      <c r="Q305" s="176"/>
      <c r="R305" s="176"/>
      <c r="S305" s="176"/>
      <c r="T305" s="177"/>
      <c r="AT305" s="172" t="s">
        <v>251</v>
      </c>
      <c r="AU305" s="172" t="s">
        <v>88</v>
      </c>
      <c r="AV305" s="12" t="s">
        <v>83</v>
      </c>
      <c r="AW305" s="12" t="s">
        <v>32</v>
      </c>
      <c r="AX305" s="12" t="s">
        <v>76</v>
      </c>
      <c r="AY305" s="172" t="s">
        <v>242</v>
      </c>
    </row>
    <row r="306" spans="1:65" s="13" customFormat="1">
      <c r="B306" s="178"/>
      <c r="D306" s="171" t="s">
        <v>251</v>
      </c>
      <c r="E306" s="179"/>
      <c r="F306" s="180" t="s">
        <v>3060</v>
      </c>
      <c r="H306" s="181">
        <v>516.66</v>
      </c>
      <c r="I306" s="182"/>
      <c r="L306" s="178"/>
      <c r="M306" s="183"/>
      <c r="N306" s="184"/>
      <c r="O306" s="184"/>
      <c r="P306" s="184"/>
      <c r="Q306" s="184"/>
      <c r="R306" s="184"/>
      <c r="S306" s="184"/>
      <c r="T306" s="185"/>
      <c r="AT306" s="179" t="s">
        <v>251</v>
      </c>
      <c r="AU306" s="179" t="s">
        <v>88</v>
      </c>
      <c r="AV306" s="13" t="s">
        <v>88</v>
      </c>
      <c r="AW306" s="13" t="s">
        <v>32</v>
      </c>
      <c r="AX306" s="13" t="s">
        <v>76</v>
      </c>
      <c r="AY306" s="179" t="s">
        <v>242</v>
      </c>
    </row>
    <row r="307" spans="1:65" s="13" customFormat="1">
      <c r="B307" s="178"/>
      <c r="D307" s="171" t="s">
        <v>251</v>
      </c>
      <c r="E307" s="179"/>
      <c r="F307" s="180" t="s">
        <v>3061</v>
      </c>
      <c r="H307" s="181">
        <v>379.01299999999998</v>
      </c>
      <c r="I307" s="182"/>
      <c r="L307" s="178"/>
      <c r="M307" s="183"/>
      <c r="N307" s="184"/>
      <c r="O307" s="184"/>
      <c r="P307" s="184"/>
      <c r="Q307" s="184"/>
      <c r="R307" s="184"/>
      <c r="S307" s="184"/>
      <c r="T307" s="185"/>
      <c r="AT307" s="179" t="s">
        <v>251</v>
      </c>
      <c r="AU307" s="179" t="s">
        <v>88</v>
      </c>
      <c r="AV307" s="13" t="s">
        <v>88</v>
      </c>
      <c r="AW307" s="13" t="s">
        <v>32</v>
      </c>
      <c r="AX307" s="13" t="s">
        <v>76</v>
      </c>
      <c r="AY307" s="179" t="s">
        <v>242</v>
      </c>
    </row>
    <row r="308" spans="1:65" s="13" customFormat="1">
      <c r="B308" s="178"/>
      <c r="D308" s="171" t="s">
        <v>251</v>
      </c>
      <c r="E308" s="179"/>
      <c r="F308" s="180" t="s">
        <v>3062</v>
      </c>
      <c r="H308" s="181">
        <v>228.458</v>
      </c>
      <c r="I308" s="182"/>
      <c r="L308" s="178"/>
      <c r="M308" s="183"/>
      <c r="N308" s="184"/>
      <c r="O308" s="184"/>
      <c r="P308" s="184"/>
      <c r="Q308" s="184"/>
      <c r="R308" s="184"/>
      <c r="S308" s="184"/>
      <c r="T308" s="185"/>
      <c r="AT308" s="179" t="s">
        <v>251</v>
      </c>
      <c r="AU308" s="179" t="s">
        <v>88</v>
      </c>
      <c r="AV308" s="13" t="s">
        <v>88</v>
      </c>
      <c r="AW308" s="13" t="s">
        <v>32</v>
      </c>
      <c r="AX308" s="13" t="s">
        <v>76</v>
      </c>
      <c r="AY308" s="179" t="s">
        <v>242</v>
      </c>
    </row>
    <row r="309" spans="1:65" s="14" customFormat="1">
      <c r="B309" s="186"/>
      <c r="D309" s="171" t="s">
        <v>251</v>
      </c>
      <c r="E309" s="187"/>
      <c r="F309" s="188" t="s">
        <v>254</v>
      </c>
      <c r="H309" s="189">
        <v>1657.6510000000001</v>
      </c>
      <c r="I309" s="190"/>
      <c r="L309" s="186"/>
      <c r="M309" s="191"/>
      <c r="N309" s="192"/>
      <c r="O309" s="192"/>
      <c r="P309" s="192"/>
      <c r="Q309" s="192"/>
      <c r="R309" s="192"/>
      <c r="S309" s="192"/>
      <c r="T309" s="193"/>
      <c r="AT309" s="187" t="s">
        <v>251</v>
      </c>
      <c r="AU309" s="187" t="s">
        <v>88</v>
      </c>
      <c r="AV309" s="14" t="s">
        <v>249</v>
      </c>
      <c r="AW309" s="14" t="s">
        <v>32</v>
      </c>
      <c r="AX309" s="14" t="s">
        <v>83</v>
      </c>
      <c r="AY309" s="187" t="s">
        <v>242</v>
      </c>
    </row>
    <row r="310" spans="1:65" s="1" customFormat="1" ht="24.2" customHeight="1">
      <c r="A310" s="30"/>
      <c r="B310" s="155"/>
      <c r="C310" s="194" t="s">
        <v>564</v>
      </c>
      <c r="D310" s="194" t="s">
        <v>245</v>
      </c>
      <c r="E310" s="195" t="s">
        <v>3063</v>
      </c>
      <c r="F310" s="196" t="s">
        <v>3064</v>
      </c>
      <c r="G310" s="197" t="s">
        <v>281</v>
      </c>
      <c r="H310" s="198">
        <v>221.1</v>
      </c>
      <c r="I310" s="161">
        <v>4.5</v>
      </c>
      <c r="J310" s="162">
        <f>ROUND(I310*H310,2)</f>
        <v>994.95</v>
      </c>
      <c r="K310" s="163"/>
      <c r="L310" s="31"/>
      <c r="M310" s="164"/>
      <c r="N310" s="165" t="s">
        <v>42</v>
      </c>
      <c r="O310" s="57"/>
      <c r="P310" s="166">
        <f>O310*H310</f>
        <v>0</v>
      </c>
      <c r="Q310" s="166">
        <v>4.9300000000000004E-3</v>
      </c>
      <c r="R310" s="166">
        <f>Q310*H310</f>
        <v>1.090023</v>
      </c>
      <c r="S310" s="166">
        <v>0</v>
      </c>
      <c r="T310" s="167">
        <f>S310*H310</f>
        <v>0</v>
      </c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R310" s="168" t="s">
        <v>249</v>
      </c>
      <c r="AT310" s="168" t="s">
        <v>245</v>
      </c>
      <c r="AU310" s="168" t="s">
        <v>88</v>
      </c>
      <c r="AY310" s="17" t="s">
        <v>242</v>
      </c>
      <c r="BE310" s="169">
        <f>IF(N310="základná",J310,0)</f>
        <v>0</v>
      </c>
      <c r="BF310" s="169">
        <f>IF(N310="znížená",J310,0)</f>
        <v>994.95</v>
      </c>
      <c r="BG310" s="169">
        <f>IF(N310="zákl. prenesená",J310,0)</f>
        <v>0</v>
      </c>
      <c r="BH310" s="169">
        <f>IF(N310="zníž. prenesená",J310,0)</f>
        <v>0</v>
      </c>
      <c r="BI310" s="169">
        <f>IF(N310="nulová",J310,0)</f>
        <v>0</v>
      </c>
      <c r="BJ310" s="17" t="s">
        <v>88</v>
      </c>
      <c r="BK310" s="169">
        <f>ROUND(I310*H310,2)</f>
        <v>994.95</v>
      </c>
      <c r="BL310" s="17" t="s">
        <v>249</v>
      </c>
      <c r="BM310" s="168" t="s">
        <v>3065</v>
      </c>
    </row>
    <row r="311" spans="1:65" s="13" customFormat="1">
      <c r="B311" s="178"/>
      <c r="D311" s="171" t="s">
        <v>251</v>
      </c>
      <c r="E311" s="179"/>
      <c r="F311" s="180" t="s">
        <v>3066</v>
      </c>
      <c r="H311" s="181">
        <v>221.1</v>
      </c>
      <c r="I311" s="182"/>
      <c r="L311" s="178"/>
      <c r="M311" s="183"/>
      <c r="N311" s="184"/>
      <c r="O311" s="184"/>
      <c r="P311" s="184"/>
      <c r="Q311" s="184"/>
      <c r="R311" s="184"/>
      <c r="S311" s="184"/>
      <c r="T311" s="185"/>
      <c r="AT311" s="179" t="s">
        <v>251</v>
      </c>
      <c r="AU311" s="179" t="s">
        <v>88</v>
      </c>
      <c r="AV311" s="13" t="s">
        <v>88</v>
      </c>
      <c r="AW311" s="13" t="s">
        <v>32</v>
      </c>
      <c r="AX311" s="13" t="s">
        <v>83</v>
      </c>
      <c r="AY311" s="179" t="s">
        <v>242</v>
      </c>
    </row>
    <row r="312" spans="1:65" s="1" customFormat="1" ht="24.2" customHeight="1">
      <c r="A312" s="30"/>
      <c r="B312" s="155"/>
      <c r="C312" s="194" t="s">
        <v>569</v>
      </c>
      <c r="D312" s="194" t="s">
        <v>245</v>
      </c>
      <c r="E312" s="195" t="s">
        <v>3067</v>
      </c>
      <c r="F312" s="196" t="s">
        <v>3068</v>
      </c>
      <c r="G312" s="197" t="s">
        <v>281</v>
      </c>
      <c r="H312" s="198">
        <v>17</v>
      </c>
      <c r="I312" s="161">
        <v>6.34</v>
      </c>
      <c r="J312" s="162">
        <f>ROUND(I312*H312,2)</f>
        <v>107.78</v>
      </c>
      <c r="K312" s="163"/>
      <c r="L312" s="31"/>
      <c r="M312" s="164"/>
      <c r="N312" s="165" t="s">
        <v>42</v>
      </c>
      <c r="O312" s="57"/>
      <c r="P312" s="166">
        <f>O312*H312</f>
        <v>0</v>
      </c>
      <c r="Q312" s="166">
        <v>4.1999999999999997E-3</v>
      </c>
      <c r="R312" s="166">
        <f>Q312*H312</f>
        <v>7.1399999999999991E-2</v>
      </c>
      <c r="S312" s="166">
        <v>0</v>
      </c>
      <c r="T312" s="167">
        <f>S312*H312</f>
        <v>0</v>
      </c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R312" s="168" t="s">
        <v>249</v>
      </c>
      <c r="AT312" s="168" t="s">
        <v>245</v>
      </c>
      <c r="AU312" s="168" t="s">
        <v>88</v>
      </c>
      <c r="AY312" s="17" t="s">
        <v>242</v>
      </c>
      <c r="BE312" s="169">
        <f>IF(N312="základná",J312,0)</f>
        <v>0</v>
      </c>
      <c r="BF312" s="169">
        <f>IF(N312="znížená",J312,0)</f>
        <v>107.78</v>
      </c>
      <c r="BG312" s="169">
        <f>IF(N312="zákl. prenesená",J312,0)</f>
        <v>0</v>
      </c>
      <c r="BH312" s="169">
        <f>IF(N312="zníž. prenesená",J312,0)</f>
        <v>0</v>
      </c>
      <c r="BI312" s="169">
        <f>IF(N312="nulová",J312,0)</f>
        <v>0</v>
      </c>
      <c r="BJ312" s="17" t="s">
        <v>88</v>
      </c>
      <c r="BK312" s="169">
        <f>ROUND(I312*H312,2)</f>
        <v>107.78</v>
      </c>
      <c r="BL312" s="17" t="s">
        <v>249</v>
      </c>
      <c r="BM312" s="168" t="s">
        <v>3069</v>
      </c>
    </row>
    <row r="313" spans="1:65" s="13" customFormat="1">
      <c r="B313" s="178"/>
      <c r="D313" s="171" t="s">
        <v>251</v>
      </c>
      <c r="E313" s="179"/>
      <c r="F313" s="180" t="s">
        <v>3054</v>
      </c>
      <c r="H313" s="181">
        <v>17</v>
      </c>
      <c r="I313" s="182"/>
      <c r="L313" s="178"/>
      <c r="M313" s="183"/>
      <c r="N313" s="184"/>
      <c r="O313" s="184"/>
      <c r="P313" s="184"/>
      <c r="Q313" s="184"/>
      <c r="R313" s="184"/>
      <c r="S313" s="184"/>
      <c r="T313" s="185"/>
      <c r="AT313" s="179" t="s">
        <v>251</v>
      </c>
      <c r="AU313" s="179" t="s">
        <v>88</v>
      </c>
      <c r="AV313" s="13" t="s">
        <v>88</v>
      </c>
      <c r="AW313" s="13" t="s">
        <v>32</v>
      </c>
      <c r="AX313" s="13" t="s">
        <v>83</v>
      </c>
      <c r="AY313" s="179" t="s">
        <v>242</v>
      </c>
    </row>
    <row r="314" spans="1:65" s="1" customFormat="1" ht="24.2" customHeight="1">
      <c r="A314" s="30"/>
      <c r="B314" s="155"/>
      <c r="C314" s="194" t="s">
        <v>575</v>
      </c>
      <c r="D314" s="194" t="s">
        <v>245</v>
      </c>
      <c r="E314" s="195" t="s">
        <v>3070</v>
      </c>
      <c r="F314" s="196" t="s">
        <v>3071</v>
      </c>
      <c r="G314" s="197" t="s">
        <v>281</v>
      </c>
      <c r="H314" s="198">
        <v>2.4</v>
      </c>
      <c r="I314" s="161">
        <v>11.89</v>
      </c>
      <c r="J314" s="162">
        <f>ROUND(I314*H314,2)</f>
        <v>28.54</v>
      </c>
      <c r="K314" s="163"/>
      <c r="L314" s="31"/>
      <c r="M314" s="164"/>
      <c r="N314" s="165" t="s">
        <v>42</v>
      </c>
      <c r="O314" s="57"/>
      <c r="P314" s="166">
        <f>O314*H314</f>
        <v>0</v>
      </c>
      <c r="Q314" s="166">
        <v>3.15E-2</v>
      </c>
      <c r="R314" s="166">
        <f>Q314*H314</f>
        <v>7.5600000000000001E-2</v>
      </c>
      <c r="S314" s="166">
        <v>0</v>
      </c>
      <c r="T314" s="167">
        <f>S314*H314</f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68" t="s">
        <v>249</v>
      </c>
      <c r="AT314" s="168" t="s">
        <v>245</v>
      </c>
      <c r="AU314" s="168" t="s">
        <v>88</v>
      </c>
      <c r="AY314" s="17" t="s">
        <v>242</v>
      </c>
      <c r="BE314" s="169">
        <f>IF(N314="základná",J314,0)</f>
        <v>0</v>
      </c>
      <c r="BF314" s="169">
        <f>IF(N314="znížená",J314,0)</f>
        <v>28.54</v>
      </c>
      <c r="BG314" s="169">
        <f>IF(N314="zákl. prenesená",J314,0)</f>
        <v>0</v>
      </c>
      <c r="BH314" s="169">
        <f>IF(N314="zníž. prenesená",J314,0)</f>
        <v>0</v>
      </c>
      <c r="BI314" s="169">
        <f>IF(N314="nulová",J314,0)</f>
        <v>0</v>
      </c>
      <c r="BJ314" s="17" t="s">
        <v>88</v>
      </c>
      <c r="BK314" s="169">
        <f>ROUND(I314*H314,2)</f>
        <v>28.54</v>
      </c>
      <c r="BL314" s="17" t="s">
        <v>249</v>
      </c>
      <c r="BM314" s="168" t="s">
        <v>3072</v>
      </c>
    </row>
    <row r="315" spans="1:65" s="13" customFormat="1">
      <c r="B315" s="178"/>
      <c r="D315" s="171" t="s">
        <v>251</v>
      </c>
      <c r="E315" s="179"/>
      <c r="F315" s="180" t="s">
        <v>3073</v>
      </c>
      <c r="H315" s="181">
        <v>2.4</v>
      </c>
      <c r="I315" s="182"/>
      <c r="L315" s="178"/>
      <c r="M315" s="183"/>
      <c r="N315" s="184"/>
      <c r="O315" s="184"/>
      <c r="P315" s="184"/>
      <c r="Q315" s="184"/>
      <c r="R315" s="184"/>
      <c r="S315" s="184"/>
      <c r="T315" s="185"/>
      <c r="AT315" s="179" t="s">
        <v>251</v>
      </c>
      <c r="AU315" s="179" t="s">
        <v>88</v>
      </c>
      <c r="AV315" s="13" t="s">
        <v>88</v>
      </c>
      <c r="AW315" s="13" t="s">
        <v>32</v>
      </c>
      <c r="AX315" s="13" t="s">
        <v>83</v>
      </c>
      <c r="AY315" s="179" t="s">
        <v>242</v>
      </c>
    </row>
    <row r="316" spans="1:65" s="1" customFormat="1" ht="24.2" customHeight="1">
      <c r="A316" s="30"/>
      <c r="B316" s="155"/>
      <c r="C316" s="194" t="s">
        <v>580</v>
      </c>
      <c r="D316" s="194" t="s">
        <v>245</v>
      </c>
      <c r="E316" s="195" t="s">
        <v>3074</v>
      </c>
      <c r="F316" s="196" t="s">
        <v>3075</v>
      </c>
      <c r="G316" s="197" t="s">
        <v>281</v>
      </c>
      <c r="H316" s="198">
        <v>1392.0309999999999</v>
      </c>
      <c r="I316" s="161">
        <v>13.7</v>
      </c>
      <c r="J316" s="162">
        <f>ROUND(I316*H316,2)</f>
        <v>19070.82</v>
      </c>
      <c r="K316" s="163"/>
      <c r="L316" s="31"/>
      <c r="M316" s="164"/>
      <c r="N316" s="165" t="s">
        <v>42</v>
      </c>
      <c r="O316" s="57"/>
      <c r="P316" s="166">
        <f>O316*H316</f>
        <v>0</v>
      </c>
      <c r="Q316" s="166">
        <v>3.9379999999999998E-2</v>
      </c>
      <c r="R316" s="166">
        <f>Q316*H316</f>
        <v>54.818180779999999</v>
      </c>
      <c r="S316" s="166">
        <v>0</v>
      </c>
      <c r="T316" s="167">
        <f>S316*H316</f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68" t="s">
        <v>249</v>
      </c>
      <c r="AT316" s="168" t="s">
        <v>245</v>
      </c>
      <c r="AU316" s="168" t="s">
        <v>88</v>
      </c>
      <c r="AY316" s="17" t="s">
        <v>242</v>
      </c>
      <c r="BE316" s="169">
        <f>IF(N316="základná",J316,0)</f>
        <v>0</v>
      </c>
      <c r="BF316" s="169">
        <f>IF(N316="znížená",J316,0)</f>
        <v>19070.82</v>
      </c>
      <c r="BG316" s="169">
        <f>IF(N316="zákl. prenesená",J316,0)</f>
        <v>0</v>
      </c>
      <c r="BH316" s="169">
        <f>IF(N316="zníž. prenesená",J316,0)</f>
        <v>0</v>
      </c>
      <c r="BI316" s="169">
        <f>IF(N316="nulová",J316,0)</f>
        <v>0</v>
      </c>
      <c r="BJ316" s="17" t="s">
        <v>88</v>
      </c>
      <c r="BK316" s="169">
        <f>ROUND(I316*H316,2)</f>
        <v>19070.82</v>
      </c>
      <c r="BL316" s="17" t="s">
        <v>249</v>
      </c>
      <c r="BM316" s="168" t="s">
        <v>3076</v>
      </c>
    </row>
    <row r="317" spans="1:65" s="13" customFormat="1">
      <c r="B317" s="178"/>
      <c r="D317" s="171" t="s">
        <v>251</v>
      </c>
      <c r="E317" s="179"/>
      <c r="F317" s="180" t="s">
        <v>3055</v>
      </c>
      <c r="H317" s="181">
        <v>15.9</v>
      </c>
      <c r="I317" s="182"/>
      <c r="L317" s="178"/>
      <c r="M317" s="183"/>
      <c r="N317" s="184"/>
      <c r="O317" s="184"/>
      <c r="P317" s="184"/>
      <c r="Q317" s="184"/>
      <c r="R317" s="184"/>
      <c r="S317" s="184"/>
      <c r="T317" s="185"/>
      <c r="AT317" s="179" t="s">
        <v>251</v>
      </c>
      <c r="AU317" s="179" t="s">
        <v>88</v>
      </c>
      <c r="AV317" s="13" t="s">
        <v>88</v>
      </c>
      <c r="AW317" s="13" t="s">
        <v>32</v>
      </c>
      <c r="AX317" s="13" t="s">
        <v>76</v>
      </c>
      <c r="AY317" s="179" t="s">
        <v>242</v>
      </c>
    </row>
    <row r="318" spans="1:65" s="13" customFormat="1">
      <c r="B318" s="178"/>
      <c r="D318" s="171" t="s">
        <v>251</v>
      </c>
      <c r="E318" s="179"/>
      <c r="F318" s="180" t="s">
        <v>3058</v>
      </c>
      <c r="H318" s="181">
        <v>252</v>
      </c>
      <c r="I318" s="182"/>
      <c r="L318" s="178"/>
      <c r="M318" s="183"/>
      <c r="N318" s="184"/>
      <c r="O318" s="184"/>
      <c r="P318" s="184"/>
      <c r="Q318" s="184"/>
      <c r="R318" s="184"/>
      <c r="S318" s="184"/>
      <c r="T318" s="185"/>
      <c r="AT318" s="179" t="s">
        <v>251</v>
      </c>
      <c r="AU318" s="179" t="s">
        <v>88</v>
      </c>
      <c r="AV318" s="13" t="s">
        <v>88</v>
      </c>
      <c r="AW318" s="13" t="s">
        <v>32</v>
      </c>
      <c r="AX318" s="13" t="s">
        <v>76</v>
      </c>
      <c r="AY318" s="179" t="s">
        <v>242</v>
      </c>
    </row>
    <row r="319" spans="1:65" s="12" customFormat="1">
      <c r="B319" s="170"/>
      <c r="D319" s="171" t="s">
        <v>251</v>
      </c>
      <c r="E319" s="172"/>
      <c r="F319" s="173" t="s">
        <v>3059</v>
      </c>
      <c r="H319" s="172"/>
      <c r="I319" s="174"/>
      <c r="L319" s="170"/>
      <c r="M319" s="175"/>
      <c r="N319" s="176"/>
      <c r="O319" s="176"/>
      <c r="P319" s="176"/>
      <c r="Q319" s="176"/>
      <c r="R319" s="176"/>
      <c r="S319" s="176"/>
      <c r="T319" s="177"/>
      <c r="AT319" s="172" t="s">
        <v>251</v>
      </c>
      <c r="AU319" s="172" t="s">
        <v>88</v>
      </c>
      <c r="AV319" s="12" t="s">
        <v>83</v>
      </c>
      <c r="AW319" s="12" t="s">
        <v>32</v>
      </c>
      <c r="AX319" s="12" t="s">
        <v>76</v>
      </c>
      <c r="AY319" s="172" t="s">
        <v>242</v>
      </c>
    </row>
    <row r="320" spans="1:65" s="13" customFormat="1">
      <c r="B320" s="178"/>
      <c r="D320" s="171" t="s">
        <v>251</v>
      </c>
      <c r="E320" s="179"/>
      <c r="F320" s="180" t="s">
        <v>3060</v>
      </c>
      <c r="H320" s="181">
        <v>516.66</v>
      </c>
      <c r="I320" s="182"/>
      <c r="L320" s="178"/>
      <c r="M320" s="183"/>
      <c r="N320" s="184"/>
      <c r="O320" s="184"/>
      <c r="P320" s="184"/>
      <c r="Q320" s="184"/>
      <c r="R320" s="184"/>
      <c r="S320" s="184"/>
      <c r="T320" s="185"/>
      <c r="AT320" s="179" t="s">
        <v>251</v>
      </c>
      <c r="AU320" s="179" t="s">
        <v>88</v>
      </c>
      <c r="AV320" s="13" t="s">
        <v>88</v>
      </c>
      <c r="AW320" s="13" t="s">
        <v>32</v>
      </c>
      <c r="AX320" s="13" t="s">
        <v>76</v>
      </c>
      <c r="AY320" s="179" t="s">
        <v>242</v>
      </c>
    </row>
    <row r="321" spans="1:65" s="13" customFormat="1">
      <c r="B321" s="178"/>
      <c r="D321" s="171" t="s">
        <v>251</v>
      </c>
      <c r="E321" s="179"/>
      <c r="F321" s="180" t="s">
        <v>3061</v>
      </c>
      <c r="H321" s="181">
        <v>379.01299999999998</v>
      </c>
      <c r="I321" s="182"/>
      <c r="L321" s="178"/>
      <c r="M321" s="183"/>
      <c r="N321" s="184"/>
      <c r="O321" s="184"/>
      <c r="P321" s="184"/>
      <c r="Q321" s="184"/>
      <c r="R321" s="184"/>
      <c r="S321" s="184"/>
      <c r="T321" s="185"/>
      <c r="AT321" s="179" t="s">
        <v>251</v>
      </c>
      <c r="AU321" s="179" t="s">
        <v>88</v>
      </c>
      <c r="AV321" s="13" t="s">
        <v>88</v>
      </c>
      <c r="AW321" s="13" t="s">
        <v>32</v>
      </c>
      <c r="AX321" s="13" t="s">
        <v>76</v>
      </c>
      <c r="AY321" s="179" t="s">
        <v>242</v>
      </c>
    </row>
    <row r="322" spans="1:65" s="13" customFormat="1">
      <c r="B322" s="178"/>
      <c r="D322" s="171" t="s">
        <v>251</v>
      </c>
      <c r="E322" s="179"/>
      <c r="F322" s="180" t="s">
        <v>3062</v>
      </c>
      <c r="H322" s="181">
        <v>228.458</v>
      </c>
      <c r="I322" s="182"/>
      <c r="L322" s="178"/>
      <c r="M322" s="183"/>
      <c r="N322" s="184"/>
      <c r="O322" s="184"/>
      <c r="P322" s="184"/>
      <c r="Q322" s="184"/>
      <c r="R322" s="184"/>
      <c r="S322" s="184"/>
      <c r="T322" s="185"/>
      <c r="AT322" s="179" t="s">
        <v>251</v>
      </c>
      <c r="AU322" s="179" t="s">
        <v>88</v>
      </c>
      <c r="AV322" s="13" t="s">
        <v>88</v>
      </c>
      <c r="AW322" s="13" t="s">
        <v>32</v>
      </c>
      <c r="AX322" s="13" t="s">
        <v>76</v>
      </c>
      <c r="AY322" s="179" t="s">
        <v>242</v>
      </c>
    </row>
    <row r="323" spans="1:65" s="14" customFormat="1">
      <c r="B323" s="186"/>
      <c r="D323" s="171" t="s">
        <v>251</v>
      </c>
      <c r="E323" s="187"/>
      <c r="F323" s="188" t="s">
        <v>254</v>
      </c>
      <c r="H323" s="189">
        <v>1392.0309999999999</v>
      </c>
      <c r="I323" s="190"/>
      <c r="L323" s="186"/>
      <c r="M323" s="191"/>
      <c r="N323" s="192"/>
      <c r="O323" s="192"/>
      <c r="P323" s="192"/>
      <c r="Q323" s="192"/>
      <c r="R323" s="192"/>
      <c r="S323" s="192"/>
      <c r="T323" s="193"/>
      <c r="AT323" s="187" t="s">
        <v>251</v>
      </c>
      <c r="AU323" s="187" t="s">
        <v>88</v>
      </c>
      <c r="AV323" s="14" t="s">
        <v>249</v>
      </c>
      <c r="AW323" s="14" t="s">
        <v>32</v>
      </c>
      <c r="AX323" s="14" t="s">
        <v>83</v>
      </c>
      <c r="AY323" s="187" t="s">
        <v>242</v>
      </c>
    </row>
    <row r="324" spans="1:65" s="1" customFormat="1" ht="24.2" customHeight="1">
      <c r="A324" s="30"/>
      <c r="B324" s="155"/>
      <c r="C324" s="194" t="s">
        <v>586</v>
      </c>
      <c r="D324" s="194" t="s">
        <v>245</v>
      </c>
      <c r="E324" s="195" t="s">
        <v>3077</v>
      </c>
      <c r="F324" s="196" t="s">
        <v>3078</v>
      </c>
      <c r="G324" s="197" t="s">
        <v>281</v>
      </c>
      <c r="H324" s="198">
        <v>6039.9</v>
      </c>
      <c r="I324" s="161">
        <v>7.24</v>
      </c>
      <c r="J324" s="162">
        <f>ROUND(I324*H324,2)</f>
        <v>43728.88</v>
      </c>
      <c r="K324" s="163"/>
      <c r="L324" s="31"/>
      <c r="M324" s="164"/>
      <c r="N324" s="165" t="s">
        <v>42</v>
      </c>
      <c r="O324" s="57"/>
      <c r="P324" s="166">
        <f>O324*H324</f>
        <v>0</v>
      </c>
      <c r="Q324" s="166">
        <v>1.312E-2</v>
      </c>
      <c r="R324" s="166">
        <f>Q324*H324</f>
        <v>79.243487999999999</v>
      </c>
      <c r="S324" s="166">
        <v>0</v>
      </c>
      <c r="T324" s="167">
        <f>S324*H324</f>
        <v>0</v>
      </c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R324" s="168" t="s">
        <v>249</v>
      </c>
      <c r="AT324" s="168" t="s">
        <v>245</v>
      </c>
      <c r="AU324" s="168" t="s">
        <v>88</v>
      </c>
      <c r="AY324" s="17" t="s">
        <v>242</v>
      </c>
      <c r="BE324" s="169">
        <f>IF(N324="základná",J324,0)</f>
        <v>0</v>
      </c>
      <c r="BF324" s="169">
        <f>IF(N324="znížená",J324,0)</f>
        <v>43728.88</v>
      </c>
      <c r="BG324" s="169">
        <f>IF(N324="zákl. prenesená",J324,0)</f>
        <v>0</v>
      </c>
      <c r="BH324" s="169">
        <f>IF(N324="zníž. prenesená",J324,0)</f>
        <v>0</v>
      </c>
      <c r="BI324" s="169">
        <f>IF(N324="nulová",J324,0)</f>
        <v>0</v>
      </c>
      <c r="BJ324" s="17" t="s">
        <v>88</v>
      </c>
      <c r="BK324" s="169">
        <f>ROUND(I324*H324,2)</f>
        <v>43728.88</v>
      </c>
      <c r="BL324" s="17" t="s">
        <v>249</v>
      </c>
      <c r="BM324" s="168" t="s">
        <v>3079</v>
      </c>
    </row>
    <row r="325" spans="1:65" s="13" customFormat="1">
      <c r="B325" s="178"/>
      <c r="D325" s="171" t="s">
        <v>251</v>
      </c>
      <c r="E325" s="179"/>
      <c r="F325" s="180" t="s">
        <v>3055</v>
      </c>
      <c r="H325" s="181">
        <v>15.9</v>
      </c>
      <c r="I325" s="182"/>
      <c r="L325" s="178"/>
      <c r="M325" s="183"/>
      <c r="N325" s="184"/>
      <c r="O325" s="184"/>
      <c r="P325" s="184"/>
      <c r="Q325" s="184"/>
      <c r="R325" s="184"/>
      <c r="S325" s="184"/>
      <c r="T325" s="185"/>
      <c r="AT325" s="179" t="s">
        <v>251</v>
      </c>
      <c r="AU325" s="179" t="s">
        <v>88</v>
      </c>
      <c r="AV325" s="13" t="s">
        <v>88</v>
      </c>
      <c r="AW325" s="13" t="s">
        <v>32</v>
      </c>
      <c r="AX325" s="13" t="s">
        <v>76</v>
      </c>
      <c r="AY325" s="179" t="s">
        <v>242</v>
      </c>
    </row>
    <row r="326" spans="1:65" s="13" customFormat="1">
      <c r="B326" s="178"/>
      <c r="D326" s="171" t="s">
        <v>251</v>
      </c>
      <c r="E326" s="179"/>
      <c r="F326" s="180" t="s">
        <v>3058</v>
      </c>
      <c r="H326" s="181">
        <v>252</v>
      </c>
      <c r="I326" s="182"/>
      <c r="L326" s="178"/>
      <c r="M326" s="183"/>
      <c r="N326" s="184"/>
      <c r="O326" s="184"/>
      <c r="P326" s="184"/>
      <c r="Q326" s="184"/>
      <c r="R326" s="184"/>
      <c r="S326" s="184"/>
      <c r="T326" s="185"/>
      <c r="AT326" s="179" t="s">
        <v>251</v>
      </c>
      <c r="AU326" s="179" t="s">
        <v>88</v>
      </c>
      <c r="AV326" s="13" t="s">
        <v>88</v>
      </c>
      <c r="AW326" s="13" t="s">
        <v>32</v>
      </c>
      <c r="AX326" s="13" t="s">
        <v>76</v>
      </c>
      <c r="AY326" s="179" t="s">
        <v>242</v>
      </c>
    </row>
    <row r="327" spans="1:65" s="12" customFormat="1">
      <c r="B327" s="170"/>
      <c r="D327" s="171" t="s">
        <v>251</v>
      </c>
      <c r="E327" s="172"/>
      <c r="F327" s="173" t="s">
        <v>3059</v>
      </c>
      <c r="H327" s="172"/>
      <c r="I327" s="174"/>
      <c r="L327" s="170"/>
      <c r="M327" s="175"/>
      <c r="N327" s="176"/>
      <c r="O327" s="176"/>
      <c r="P327" s="176"/>
      <c r="Q327" s="176"/>
      <c r="R327" s="176"/>
      <c r="S327" s="176"/>
      <c r="T327" s="177"/>
      <c r="AT327" s="172" t="s">
        <v>251</v>
      </c>
      <c r="AU327" s="172" t="s">
        <v>88</v>
      </c>
      <c r="AV327" s="12" t="s">
        <v>83</v>
      </c>
      <c r="AW327" s="12" t="s">
        <v>32</v>
      </c>
      <c r="AX327" s="12" t="s">
        <v>76</v>
      </c>
      <c r="AY327" s="172" t="s">
        <v>242</v>
      </c>
    </row>
    <row r="328" spans="1:65" s="13" customFormat="1">
      <c r="B328" s="178"/>
      <c r="D328" s="171" t="s">
        <v>251</v>
      </c>
      <c r="E328" s="179"/>
      <c r="F328" s="180" t="s">
        <v>3080</v>
      </c>
      <c r="H328" s="181">
        <v>1722.2</v>
      </c>
      <c r="I328" s="182"/>
      <c r="L328" s="178"/>
      <c r="M328" s="183"/>
      <c r="N328" s="184"/>
      <c r="O328" s="184"/>
      <c r="P328" s="184"/>
      <c r="Q328" s="184"/>
      <c r="R328" s="184"/>
      <c r="S328" s="184"/>
      <c r="T328" s="185"/>
      <c r="AT328" s="179" t="s">
        <v>251</v>
      </c>
      <c r="AU328" s="179" t="s">
        <v>88</v>
      </c>
      <c r="AV328" s="13" t="s">
        <v>88</v>
      </c>
      <c r="AW328" s="13" t="s">
        <v>32</v>
      </c>
      <c r="AX328" s="13" t="s">
        <v>76</v>
      </c>
      <c r="AY328" s="179" t="s">
        <v>242</v>
      </c>
    </row>
    <row r="329" spans="1:65" s="13" customFormat="1">
      <c r="B329" s="178"/>
      <c r="D329" s="171" t="s">
        <v>251</v>
      </c>
      <c r="E329" s="179"/>
      <c r="F329" s="180" t="s">
        <v>3081</v>
      </c>
      <c r="H329" s="181">
        <v>2526.75</v>
      </c>
      <c r="I329" s="182"/>
      <c r="L329" s="178"/>
      <c r="M329" s="183"/>
      <c r="N329" s="184"/>
      <c r="O329" s="184"/>
      <c r="P329" s="184"/>
      <c r="Q329" s="184"/>
      <c r="R329" s="184"/>
      <c r="S329" s="184"/>
      <c r="T329" s="185"/>
      <c r="AT329" s="179" t="s">
        <v>251</v>
      </c>
      <c r="AU329" s="179" t="s">
        <v>88</v>
      </c>
      <c r="AV329" s="13" t="s">
        <v>88</v>
      </c>
      <c r="AW329" s="13" t="s">
        <v>32</v>
      </c>
      <c r="AX329" s="13" t="s">
        <v>76</v>
      </c>
      <c r="AY329" s="179" t="s">
        <v>242</v>
      </c>
    </row>
    <row r="330" spans="1:65" s="13" customFormat="1">
      <c r="B330" s="178"/>
      <c r="D330" s="171" t="s">
        <v>251</v>
      </c>
      <c r="E330" s="179"/>
      <c r="F330" s="180" t="s">
        <v>3082</v>
      </c>
      <c r="H330" s="181">
        <v>1523.05</v>
      </c>
      <c r="I330" s="182"/>
      <c r="L330" s="178"/>
      <c r="M330" s="183"/>
      <c r="N330" s="184"/>
      <c r="O330" s="184"/>
      <c r="P330" s="184"/>
      <c r="Q330" s="184"/>
      <c r="R330" s="184"/>
      <c r="S330" s="184"/>
      <c r="T330" s="185"/>
      <c r="AT330" s="179" t="s">
        <v>251</v>
      </c>
      <c r="AU330" s="179" t="s">
        <v>88</v>
      </c>
      <c r="AV330" s="13" t="s">
        <v>88</v>
      </c>
      <c r="AW330" s="13" t="s">
        <v>32</v>
      </c>
      <c r="AX330" s="13" t="s">
        <v>76</v>
      </c>
      <c r="AY330" s="179" t="s">
        <v>242</v>
      </c>
    </row>
    <row r="331" spans="1:65" s="14" customFormat="1">
      <c r="B331" s="186"/>
      <c r="D331" s="171" t="s">
        <v>251</v>
      </c>
      <c r="E331" s="187"/>
      <c r="F331" s="188" t="s">
        <v>254</v>
      </c>
      <c r="H331" s="189">
        <v>6039.9</v>
      </c>
      <c r="I331" s="190"/>
      <c r="L331" s="186"/>
      <c r="M331" s="191"/>
      <c r="N331" s="192"/>
      <c r="O331" s="192"/>
      <c r="P331" s="192"/>
      <c r="Q331" s="192"/>
      <c r="R331" s="192"/>
      <c r="S331" s="192"/>
      <c r="T331" s="193"/>
      <c r="AT331" s="187" t="s">
        <v>251</v>
      </c>
      <c r="AU331" s="187" t="s">
        <v>88</v>
      </c>
      <c r="AV331" s="14" t="s">
        <v>249</v>
      </c>
      <c r="AW331" s="14" t="s">
        <v>32</v>
      </c>
      <c r="AX331" s="14" t="s">
        <v>83</v>
      </c>
      <c r="AY331" s="187" t="s">
        <v>242</v>
      </c>
    </row>
    <row r="332" spans="1:65" s="1" customFormat="1" ht="24.2" customHeight="1">
      <c r="A332" s="30"/>
      <c r="B332" s="155"/>
      <c r="C332" s="194" t="s">
        <v>592</v>
      </c>
      <c r="D332" s="194" t="s">
        <v>245</v>
      </c>
      <c r="E332" s="195" t="s">
        <v>3083</v>
      </c>
      <c r="F332" s="196" t="s">
        <v>3084</v>
      </c>
      <c r="G332" s="197" t="s">
        <v>281</v>
      </c>
      <c r="H332" s="198">
        <v>185.75</v>
      </c>
      <c r="I332" s="161">
        <v>11.35</v>
      </c>
      <c r="J332" s="162">
        <f>ROUND(I332*H332,2)</f>
        <v>2108.2600000000002</v>
      </c>
      <c r="K332" s="163"/>
      <c r="L332" s="31"/>
      <c r="M332" s="164"/>
      <c r="N332" s="165" t="s">
        <v>42</v>
      </c>
      <c r="O332" s="57"/>
      <c r="P332" s="166">
        <f>O332*H332</f>
        <v>0</v>
      </c>
      <c r="Q332" s="166">
        <v>2.6249999999999999E-2</v>
      </c>
      <c r="R332" s="166">
        <f>Q332*H332</f>
        <v>4.8759375</v>
      </c>
      <c r="S332" s="166">
        <v>0</v>
      </c>
      <c r="T332" s="167">
        <f>S332*H332</f>
        <v>0</v>
      </c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R332" s="168" t="s">
        <v>249</v>
      </c>
      <c r="AT332" s="168" t="s">
        <v>245</v>
      </c>
      <c r="AU332" s="168" t="s">
        <v>88</v>
      </c>
      <c r="AY332" s="17" t="s">
        <v>242</v>
      </c>
      <c r="BE332" s="169">
        <f>IF(N332="základná",J332,0)</f>
        <v>0</v>
      </c>
      <c r="BF332" s="169">
        <f>IF(N332="znížená",J332,0)</f>
        <v>2108.2600000000002</v>
      </c>
      <c r="BG332" s="169">
        <f>IF(N332="zákl. prenesená",J332,0)</f>
        <v>0</v>
      </c>
      <c r="BH332" s="169">
        <f>IF(N332="zníž. prenesená",J332,0)</f>
        <v>0</v>
      </c>
      <c r="BI332" s="169">
        <f>IF(N332="nulová",J332,0)</f>
        <v>0</v>
      </c>
      <c r="BJ332" s="17" t="s">
        <v>88</v>
      </c>
      <c r="BK332" s="169">
        <f>ROUND(I332*H332,2)</f>
        <v>2108.2600000000002</v>
      </c>
      <c r="BL332" s="17" t="s">
        <v>249</v>
      </c>
      <c r="BM332" s="168" t="s">
        <v>3085</v>
      </c>
    </row>
    <row r="333" spans="1:65" s="13" customFormat="1">
      <c r="B333" s="178"/>
      <c r="D333" s="171" t="s">
        <v>251</v>
      </c>
      <c r="E333" s="179"/>
      <c r="F333" s="180" t="s">
        <v>3086</v>
      </c>
      <c r="H333" s="181">
        <v>12</v>
      </c>
      <c r="I333" s="182"/>
      <c r="L333" s="178"/>
      <c r="M333" s="183"/>
      <c r="N333" s="184"/>
      <c r="O333" s="184"/>
      <c r="P333" s="184"/>
      <c r="Q333" s="184"/>
      <c r="R333" s="184"/>
      <c r="S333" s="184"/>
      <c r="T333" s="185"/>
      <c r="AT333" s="179" t="s">
        <v>251</v>
      </c>
      <c r="AU333" s="179" t="s">
        <v>88</v>
      </c>
      <c r="AV333" s="13" t="s">
        <v>88</v>
      </c>
      <c r="AW333" s="13" t="s">
        <v>32</v>
      </c>
      <c r="AX333" s="13" t="s">
        <v>76</v>
      </c>
      <c r="AY333" s="179" t="s">
        <v>242</v>
      </c>
    </row>
    <row r="334" spans="1:65" s="13" customFormat="1">
      <c r="B334" s="178"/>
      <c r="D334" s="171" t="s">
        <v>251</v>
      </c>
      <c r="E334" s="179"/>
      <c r="F334" s="180" t="s">
        <v>3056</v>
      </c>
      <c r="H334" s="181">
        <v>32.1</v>
      </c>
      <c r="I334" s="182"/>
      <c r="L334" s="178"/>
      <c r="M334" s="183"/>
      <c r="N334" s="184"/>
      <c r="O334" s="184"/>
      <c r="P334" s="184"/>
      <c r="Q334" s="184"/>
      <c r="R334" s="184"/>
      <c r="S334" s="184"/>
      <c r="T334" s="185"/>
      <c r="AT334" s="179" t="s">
        <v>251</v>
      </c>
      <c r="AU334" s="179" t="s">
        <v>88</v>
      </c>
      <c r="AV334" s="13" t="s">
        <v>88</v>
      </c>
      <c r="AW334" s="13" t="s">
        <v>32</v>
      </c>
      <c r="AX334" s="13" t="s">
        <v>76</v>
      </c>
      <c r="AY334" s="179" t="s">
        <v>242</v>
      </c>
    </row>
    <row r="335" spans="1:65" s="13" customFormat="1">
      <c r="B335" s="178"/>
      <c r="D335" s="171" t="s">
        <v>251</v>
      </c>
      <c r="E335" s="179"/>
      <c r="F335" s="180" t="s">
        <v>3087</v>
      </c>
      <c r="H335" s="181">
        <v>20.399999999999999</v>
      </c>
      <c r="I335" s="182"/>
      <c r="L335" s="178"/>
      <c r="M335" s="183"/>
      <c r="N335" s="184"/>
      <c r="O335" s="184"/>
      <c r="P335" s="184"/>
      <c r="Q335" s="184"/>
      <c r="R335" s="184"/>
      <c r="S335" s="184"/>
      <c r="T335" s="185"/>
      <c r="AT335" s="179" t="s">
        <v>251</v>
      </c>
      <c r="AU335" s="179" t="s">
        <v>88</v>
      </c>
      <c r="AV335" s="13" t="s">
        <v>88</v>
      </c>
      <c r="AW335" s="13" t="s">
        <v>32</v>
      </c>
      <c r="AX335" s="13" t="s">
        <v>76</v>
      </c>
      <c r="AY335" s="179" t="s">
        <v>242</v>
      </c>
    </row>
    <row r="336" spans="1:65" s="13" customFormat="1">
      <c r="B336" s="178"/>
      <c r="D336" s="171" t="s">
        <v>251</v>
      </c>
      <c r="E336" s="179"/>
      <c r="F336" s="180" t="s">
        <v>3088</v>
      </c>
      <c r="H336" s="181">
        <v>121.25</v>
      </c>
      <c r="I336" s="182"/>
      <c r="L336" s="178"/>
      <c r="M336" s="183"/>
      <c r="N336" s="184"/>
      <c r="O336" s="184"/>
      <c r="P336" s="184"/>
      <c r="Q336" s="184"/>
      <c r="R336" s="184"/>
      <c r="S336" s="184"/>
      <c r="T336" s="185"/>
      <c r="AT336" s="179" t="s">
        <v>251</v>
      </c>
      <c r="AU336" s="179" t="s">
        <v>88</v>
      </c>
      <c r="AV336" s="13" t="s">
        <v>88</v>
      </c>
      <c r="AW336" s="13" t="s">
        <v>32</v>
      </c>
      <c r="AX336" s="13" t="s">
        <v>76</v>
      </c>
      <c r="AY336" s="179" t="s">
        <v>242</v>
      </c>
    </row>
    <row r="337" spans="1:65" s="14" customFormat="1">
      <c r="B337" s="186"/>
      <c r="D337" s="171" t="s">
        <v>251</v>
      </c>
      <c r="E337" s="187"/>
      <c r="F337" s="188" t="s">
        <v>254</v>
      </c>
      <c r="H337" s="189">
        <v>185.75</v>
      </c>
      <c r="I337" s="190"/>
      <c r="L337" s="186"/>
      <c r="M337" s="191"/>
      <c r="N337" s="192"/>
      <c r="O337" s="192"/>
      <c r="P337" s="192"/>
      <c r="Q337" s="192"/>
      <c r="R337" s="192"/>
      <c r="S337" s="192"/>
      <c r="T337" s="193"/>
      <c r="AT337" s="187" t="s">
        <v>251</v>
      </c>
      <c r="AU337" s="187" t="s">
        <v>88</v>
      </c>
      <c r="AV337" s="14" t="s">
        <v>249</v>
      </c>
      <c r="AW337" s="14" t="s">
        <v>32</v>
      </c>
      <c r="AX337" s="14" t="s">
        <v>83</v>
      </c>
      <c r="AY337" s="187" t="s">
        <v>242</v>
      </c>
    </row>
    <row r="338" spans="1:65" s="1" customFormat="1" ht="24.2" customHeight="1">
      <c r="A338" s="30"/>
      <c r="B338" s="155"/>
      <c r="C338" s="194" t="s">
        <v>597</v>
      </c>
      <c r="D338" s="194" t="s">
        <v>245</v>
      </c>
      <c r="E338" s="195" t="s">
        <v>1573</v>
      </c>
      <c r="F338" s="196" t="s">
        <v>1574</v>
      </c>
      <c r="G338" s="197" t="s">
        <v>281</v>
      </c>
      <c r="H338" s="198">
        <v>2.4</v>
      </c>
      <c r="I338" s="161">
        <v>6.33</v>
      </c>
      <c r="J338" s="162">
        <f>ROUND(I338*H338,2)</f>
        <v>15.19</v>
      </c>
      <c r="K338" s="163"/>
      <c r="L338" s="31"/>
      <c r="M338" s="164"/>
      <c r="N338" s="165" t="s">
        <v>42</v>
      </c>
      <c r="O338" s="57"/>
      <c r="P338" s="166">
        <f>O338*H338</f>
        <v>0</v>
      </c>
      <c r="Q338" s="166">
        <v>4.7200000000000002E-3</v>
      </c>
      <c r="R338" s="166">
        <f>Q338*H338</f>
        <v>1.1328E-2</v>
      </c>
      <c r="S338" s="166">
        <v>0</v>
      </c>
      <c r="T338" s="167">
        <f>S338*H338</f>
        <v>0</v>
      </c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R338" s="168" t="s">
        <v>249</v>
      </c>
      <c r="AT338" s="168" t="s">
        <v>245</v>
      </c>
      <c r="AU338" s="168" t="s">
        <v>88</v>
      </c>
      <c r="AY338" s="17" t="s">
        <v>242</v>
      </c>
      <c r="BE338" s="169">
        <f>IF(N338="základná",J338,0)</f>
        <v>0</v>
      </c>
      <c r="BF338" s="169">
        <f>IF(N338="znížená",J338,0)</f>
        <v>15.19</v>
      </c>
      <c r="BG338" s="169">
        <f>IF(N338="zákl. prenesená",J338,0)</f>
        <v>0</v>
      </c>
      <c r="BH338" s="169">
        <f>IF(N338="zníž. prenesená",J338,0)</f>
        <v>0</v>
      </c>
      <c r="BI338" s="169">
        <f>IF(N338="nulová",J338,0)</f>
        <v>0</v>
      </c>
      <c r="BJ338" s="17" t="s">
        <v>88</v>
      </c>
      <c r="BK338" s="169">
        <f>ROUND(I338*H338,2)</f>
        <v>15.19</v>
      </c>
      <c r="BL338" s="17" t="s">
        <v>249</v>
      </c>
      <c r="BM338" s="168" t="s">
        <v>3089</v>
      </c>
    </row>
    <row r="339" spans="1:65" s="13" customFormat="1">
      <c r="B339" s="178"/>
      <c r="D339" s="171" t="s">
        <v>251</v>
      </c>
      <c r="E339" s="179"/>
      <c r="F339" s="180" t="s">
        <v>3090</v>
      </c>
      <c r="H339" s="181">
        <v>2.4</v>
      </c>
      <c r="I339" s="182"/>
      <c r="L339" s="178"/>
      <c r="M339" s="183"/>
      <c r="N339" s="184"/>
      <c r="O339" s="184"/>
      <c r="P339" s="184"/>
      <c r="Q339" s="184"/>
      <c r="R339" s="184"/>
      <c r="S339" s="184"/>
      <c r="T339" s="185"/>
      <c r="AT339" s="179" t="s">
        <v>251</v>
      </c>
      <c r="AU339" s="179" t="s">
        <v>88</v>
      </c>
      <c r="AV339" s="13" t="s">
        <v>88</v>
      </c>
      <c r="AW339" s="13" t="s">
        <v>32</v>
      </c>
      <c r="AX339" s="13" t="s">
        <v>83</v>
      </c>
      <c r="AY339" s="179" t="s">
        <v>242</v>
      </c>
    </row>
    <row r="340" spans="1:65" s="1" customFormat="1" ht="24.2" customHeight="1">
      <c r="A340" s="30"/>
      <c r="B340" s="155"/>
      <c r="C340" s="194" t="s">
        <v>602</v>
      </c>
      <c r="D340" s="194" t="s">
        <v>245</v>
      </c>
      <c r="E340" s="195" t="s">
        <v>3091</v>
      </c>
      <c r="F340" s="196" t="s">
        <v>3092</v>
      </c>
      <c r="G340" s="197" t="s">
        <v>281</v>
      </c>
      <c r="H340" s="198">
        <v>1376.1310000000001</v>
      </c>
      <c r="I340" s="161">
        <v>2.04</v>
      </c>
      <c r="J340" s="162">
        <f>ROUND(I340*H340,2)</f>
        <v>2807.31</v>
      </c>
      <c r="K340" s="163"/>
      <c r="L340" s="31"/>
      <c r="M340" s="164"/>
      <c r="N340" s="165" t="s">
        <v>42</v>
      </c>
      <c r="O340" s="57"/>
      <c r="P340" s="166">
        <f>O340*H340</f>
        <v>0</v>
      </c>
      <c r="Q340" s="166">
        <v>1.4999999999999999E-4</v>
      </c>
      <c r="R340" s="166">
        <f>Q340*H340</f>
        <v>0.20641964999999998</v>
      </c>
      <c r="S340" s="166">
        <v>0</v>
      </c>
      <c r="T340" s="167">
        <f>S340*H340</f>
        <v>0</v>
      </c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R340" s="168" t="s">
        <v>249</v>
      </c>
      <c r="AT340" s="168" t="s">
        <v>245</v>
      </c>
      <c r="AU340" s="168" t="s">
        <v>88</v>
      </c>
      <c r="AY340" s="17" t="s">
        <v>242</v>
      </c>
      <c r="BE340" s="169">
        <f>IF(N340="základná",J340,0)</f>
        <v>0</v>
      </c>
      <c r="BF340" s="169">
        <f>IF(N340="znížená",J340,0)</f>
        <v>2807.31</v>
      </c>
      <c r="BG340" s="169">
        <f>IF(N340="zákl. prenesená",J340,0)</f>
        <v>0</v>
      </c>
      <c r="BH340" s="169">
        <f>IF(N340="zníž. prenesená",J340,0)</f>
        <v>0</v>
      </c>
      <c r="BI340" s="169">
        <f>IF(N340="nulová",J340,0)</f>
        <v>0</v>
      </c>
      <c r="BJ340" s="17" t="s">
        <v>88</v>
      </c>
      <c r="BK340" s="169">
        <f>ROUND(I340*H340,2)</f>
        <v>2807.31</v>
      </c>
      <c r="BL340" s="17" t="s">
        <v>249</v>
      </c>
      <c r="BM340" s="168" t="s">
        <v>3093</v>
      </c>
    </row>
    <row r="341" spans="1:65" s="13" customFormat="1">
      <c r="B341" s="178"/>
      <c r="D341" s="171" t="s">
        <v>251</v>
      </c>
      <c r="E341" s="179"/>
      <c r="F341" s="180" t="s">
        <v>3058</v>
      </c>
      <c r="H341" s="181">
        <v>252</v>
      </c>
      <c r="I341" s="182"/>
      <c r="L341" s="178"/>
      <c r="M341" s="183"/>
      <c r="N341" s="184"/>
      <c r="O341" s="184"/>
      <c r="P341" s="184"/>
      <c r="Q341" s="184"/>
      <c r="R341" s="184"/>
      <c r="S341" s="184"/>
      <c r="T341" s="185"/>
      <c r="AT341" s="179" t="s">
        <v>251</v>
      </c>
      <c r="AU341" s="179" t="s">
        <v>88</v>
      </c>
      <c r="AV341" s="13" t="s">
        <v>88</v>
      </c>
      <c r="AW341" s="13" t="s">
        <v>32</v>
      </c>
      <c r="AX341" s="13" t="s">
        <v>76</v>
      </c>
      <c r="AY341" s="179" t="s">
        <v>242</v>
      </c>
    </row>
    <row r="342" spans="1:65" s="12" customFormat="1">
      <c r="B342" s="170"/>
      <c r="D342" s="171" t="s">
        <v>251</v>
      </c>
      <c r="E342" s="172"/>
      <c r="F342" s="173" t="s">
        <v>3059</v>
      </c>
      <c r="H342" s="172"/>
      <c r="I342" s="174"/>
      <c r="L342" s="170"/>
      <c r="M342" s="175"/>
      <c r="N342" s="176"/>
      <c r="O342" s="176"/>
      <c r="P342" s="176"/>
      <c r="Q342" s="176"/>
      <c r="R342" s="176"/>
      <c r="S342" s="176"/>
      <c r="T342" s="177"/>
      <c r="AT342" s="172" t="s">
        <v>251</v>
      </c>
      <c r="AU342" s="172" t="s">
        <v>88</v>
      </c>
      <c r="AV342" s="12" t="s">
        <v>83</v>
      </c>
      <c r="AW342" s="12" t="s">
        <v>32</v>
      </c>
      <c r="AX342" s="12" t="s">
        <v>76</v>
      </c>
      <c r="AY342" s="172" t="s">
        <v>242</v>
      </c>
    </row>
    <row r="343" spans="1:65" s="13" customFormat="1">
      <c r="B343" s="178"/>
      <c r="D343" s="171" t="s">
        <v>251</v>
      </c>
      <c r="E343" s="179"/>
      <c r="F343" s="180" t="s">
        <v>3060</v>
      </c>
      <c r="H343" s="181">
        <v>516.66</v>
      </c>
      <c r="I343" s="182"/>
      <c r="L343" s="178"/>
      <c r="M343" s="183"/>
      <c r="N343" s="184"/>
      <c r="O343" s="184"/>
      <c r="P343" s="184"/>
      <c r="Q343" s="184"/>
      <c r="R343" s="184"/>
      <c r="S343" s="184"/>
      <c r="T343" s="185"/>
      <c r="AT343" s="179" t="s">
        <v>251</v>
      </c>
      <c r="AU343" s="179" t="s">
        <v>88</v>
      </c>
      <c r="AV343" s="13" t="s">
        <v>88</v>
      </c>
      <c r="AW343" s="13" t="s">
        <v>32</v>
      </c>
      <c r="AX343" s="13" t="s">
        <v>76</v>
      </c>
      <c r="AY343" s="179" t="s">
        <v>242</v>
      </c>
    </row>
    <row r="344" spans="1:65" s="13" customFormat="1">
      <c r="B344" s="178"/>
      <c r="D344" s="171" t="s">
        <v>251</v>
      </c>
      <c r="E344" s="179"/>
      <c r="F344" s="180" t="s">
        <v>3061</v>
      </c>
      <c r="H344" s="181">
        <v>379.01299999999998</v>
      </c>
      <c r="I344" s="182"/>
      <c r="L344" s="178"/>
      <c r="M344" s="183"/>
      <c r="N344" s="184"/>
      <c r="O344" s="184"/>
      <c r="P344" s="184"/>
      <c r="Q344" s="184"/>
      <c r="R344" s="184"/>
      <c r="S344" s="184"/>
      <c r="T344" s="185"/>
      <c r="AT344" s="179" t="s">
        <v>251</v>
      </c>
      <c r="AU344" s="179" t="s">
        <v>88</v>
      </c>
      <c r="AV344" s="13" t="s">
        <v>88</v>
      </c>
      <c r="AW344" s="13" t="s">
        <v>32</v>
      </c>
      <c r="AX344" s="13" t="s">
        <v>76</v>
      </c>
      <c r="AY344" s="179" t="s">
        <v>242</v>
      </c>
    </row>
    <row r="345" spans="1:65" s="13" customFormat="1">
      <c r="B345" s="178"/>
      <c r="D345" s="171" t="s">
        <v>251</v>
      </c>
      <c r="E345" s="179"/>
      <c r="F345" s="180" t="s">
        <v>3062</v>
      </c>
      <c r="H345" s="181">
        <v>228.458</v>
      </c>
      <c r="I345" s="182"/>
      <c r="L345" s="178"/>
      <c r="M345" s="183"/>
      <c r="N345" s="184"/>
      <c r="O345" s="184"/>
      <c r="P345" s="184"/>
      <c r="Q345" s="184"/>
      <c r="R345" s="184"/>
      <c r="S345" s="184"/>
      <c r="T345" s="185"/>
      <c r="AT345" s="179" t="s">
        <v>251</v>
      </c>
      <c r="AU345" s="179" t="s">
        <v>88</v>
      </c>
      <c r="AV345" s="13" t="s">
        <v>88</v>
      </c>
      <c r="AW345" s="13" t="s">
        <v>32</v>
      </c>
      <c r="AX345" s="13" t="s">
        <v>76</v>
      </c>
      <c r="AY345" s="179" t="s">
        <v>242</v>
      </c>
    </row>
    <row r="346" spans="1:65" s="14" customFormat="1">
      <c r="B346" s="186"/>
      <c r="D346" s="171" t="s">
        <v>251</v>
      </c>
      <c r="E346" s="187"/>
      <c r="F346" s="188" t="s">
        <v>254</v>
      </c>
      <c r="H346" s="189">
        <v>1376.1310000000001</v>
      </c>
      <c r="I346" s="190"/>
      <c r="L346" s="186"/>
      <c r="M346" s="191"/>
      <c r="N346" s="192"/>
      <c r="O346" s="192"/>
      <c r="P346" s="192"/>
      <c r="Q346" s="192"/>
      <c r="R346" s="192"/>
      <c r="S346" s="192"/>
      <c r="T346" s="193"/>
      <c r="AT346" s="187" t="s">
        <v>251</v>
      </c>
      <c r="AU346" s="187" t="s">
        <v>88</v>
      </c>
      <c r="AV346" s="14" t="s">
        <v>249</v>
      </c>
      <c r="AW346" s="14" t="s">
        <v>32</v>
      </c>
      <c r="AX346" s="14" t="s">
        <v>83</v>
      </c>
      <c r="AY346" s="187" t="s">
        <v>242</v>
      </c>
    </row>
    <row r="347" spans="1:65" s="1" customFormat="1" ht="24.2" customHeight="1">
      <c r="A347" s="30"/>
      <c r="B347" s="155"/>
      <c r="C347" s="194" t="s">
        <v>607</v>
      </c>
      <c r="D347" s="194" t="s">
        <v>245</v>
      </c>
      <c r="E347" s="195" t="s">
        <v>415</v>
      </c>
      <c r="F347" s="196" t="s">
        <v>416</v>
      </c>
      <c r="G347" s="197" t="s">
        <v>281</v>
      </c>
      <c r="H347" s="198">
        <v>31.11</v>
      </c>
      <c r="I347" s="161">
        <v>4.6500000000000004</v>
      </c>
      <c r="J347" s="162">
        <f>ROUND(I347*H347,2)</f>
        <v>144.66</v>
      </c>
      <c r="K347" s="163"/>
      <c r="L347" s="31"/>
      <c r="M347" s="164"/>
      <c r="N347" s="165" t="s">
        <v>42</v>
      </c>
      <c r="O347" s="57"/>
      <c r="P347" s="166">
        <f>O347*H347</f>
        <v>0</v>
      </c>
      <c r="Q347" s="166">
        <v>3.2000000000000003E-4</v>
      </c>
      <c r="R347" s="166">
        <f>Q347*H347</f>
        <v>9.9552000000000009E-3</v>
      </c>
      <c r="S347" s="166">
        <v>0</v>
      </c>
      <c r="T347" s="167">
        <f>S347*H347</f>
        <v>0</v>
      </c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R347" s="168" t="s">
        <v>249</v>
      </c>
      <c r="AT347" s="168" t="s">
        <v>245</v>
      </c>
      <c r="AU347" s="168" t="s">
        <v>88</v>
      </c>
      <c r="AY347" s="17" t="s">
        <v>242</v>
      </c>
      <c r="BE347" s="169">
        <f>IF(N347="základná",J347,0)</f>
        <v>0</v>
      </c>
      <c r="BF347" s="169">
        <f>IF(N347="znížená",J347,0)</f>
        <v>144.66</v>
      </c>
      <c r="BG347" s="169">
        <f>IF(N347="zákl. prenesená",J347,0)</f>
        <v>0</v>
      </c>
      <c r="BH347" s="169">
        <f>IF(N347="zníž. prenesená",J347,0)</f>
        <v>0</v>
      </c>
      <c r="BI347" s="169">
        <f>IF(N347="nulová",J347,0)</f>
        <v>0</v>
      </c>
      <c r="BJ347" s="17" t="s">
        <v>88</v>
      </c>
      <c r="BK347" s="169">
        <f>ROUND(I347*H347,2)</f>
        <v>144.66</v>
      </c>
      <c r="BL347" s="17" t="s">
        <v>249</v>
      </c>
      <c r="BM347" s="168" t="s">
        <v>3094</v>
      </c>
    </row>
    <row r="348" spans="1:65" s="13" customFormat="1">
      <c r="B348" s="178"/>
      <c r="D348" s="171" t="s">
        <v>251</v>
      </c>
      <c r="E348" s="179"/>
      <c r="F348" s="180" t="s">
        <v>2869</v>
      </c>
      <c r="H348" s="181">
        <v>31.11</v>
      </c>
      <c r="I348" s="182"/>
      <c r="L348" s="178"/>
      <c r="M348" s="183"/>
      <c r="N348" s="184"/>
      <c r="O348" s="184"/>
      <c r="P348" s="184"/>
      <c r="Q348" s="184"/>
      <c r="R348" s="184"/>
      <c r="S348" s="184"/>
      <c r="T348" s="185"/>
      <c r="AT348" s="179" t="s">
        <v>251</v>
      </c>
      <c r="AU348" s="179" t="s">
        <v>88</v>
      </c>
      <c r="AV348" s="13" t="s">
        <v>88</v>
      </c>
      <c r="AW348" s="13" t="s">
        <v>32</v>
      </c>
      <c r="AX348" s="13" t="s">
        <v>83</v>
      </c>
      <c r="AY348" s="179" t="s">
        <v>242</v>
      </c>
    </row>
    <row r="349" spans="1:65" s="1" customFormat="1" ht="33" customHeight="1">
      <c r="A349" s="30"/>
      <c r="B349" s="155"/>
      <c r="C349" s="194" t="s">
        <v>612</v>
      </c>
      <c r="D349" s="194" t="s">
        <v>245</v>
      </c>
      <c r="E349" s="195" t="s">
        <v>3095</v>
      </c>
      <c r="F349" s="196" t="s">
        <v>3096</v>
      </c>
      <c r="G349" s="197" t="s">
        <v>297</v>
      </c>
      <c r="H349" s="198">
        <v>53.234000000000002</v>
      </c>
      <c r="I349" s="161">
        <v>6.13</v>
      </c>
      <c r="J349" s="162">
        <f>ROUND(I349*H349,2)</f>
        <v>326.32</v>
      </c>
      <c r="K349" s="163"/>
      <c r="L349" s="31"/>
      <c r="M349" s="164"/>
      <c r="N349" s="165" t="s">
        <v>42</v>
      </c>
      <c r="O349" s="57"/>
      <c r="P349" s="166">
        <f>O349*H349</f>
        <v>0</v>
      </c>
      <c r="Q349" s="166">
        <v>5.2999999999999998E-4</v>
      </c>
      <c r="R349" s="166">
        <f>Q349*H349</f>
        <v>2.8214019999999999E-2</v>
      </c>
      <c r="S349" s="166">
        <v>0</v>
      </c>
      <c r="T349" s="167">
        <f>S349*H349</f>
        <v>0</v>
      </c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R349" s="168" t="s">
        <v>249</v>
      </c>
      <c r="AT349" s="168" t="s">
        <v>245</v>
      </c>
      <c r="AU349" s="168" t="s">
        <v>88</v>
      </c>
      <c r="AY349" s="17" t="s">
        <v>242</v>
      </c>
      <c r="BE349" s="169">
        <f>IF(N349="základná",J349,0)</f>
        <v>0</v>
      </c>
      <c r="BF349" s="169">
        <f>IF(N349="znížená",J349,0)</f>
        <v>326.32</v>
      </c>
      <c r="BG349" s="169">
        <f>IF(N349="zákl. prenesená",J349,0)</f>
        <v>0</v>
      </c>
      <c r="BH349" s="169">
        <f>IF(N349="zníž. prenesená",J349,0)</f>
        <v>0</v>
      </c>
      <c r="BI349" s="169">
        <f>IF(N349="nulová",J349,0)</f>
        <v>0</v>
      </c>
      <c r="BJ349" s="17" t="s">
        <v>88</v>
      </c>
      <c r="BK349" s="169">
        <f>ROUND(I349*H349,2)</f>
        <v>326.32</v>
      </c>
      <c r="BL349" s="17" t="s">
        <v>249</v>
      </c>
      <c r="BM349" s="168" t="s">
        <v>3097</v>
      </c>
    </row>
    <row r="350" spans="1:65" s="12" customFormat="1">
      <c r="B350" s="170"/>
      <c r="D350" s="171" t="s">
        <v>251</v>
      </c>
      <c r="E350" s="172"/>
      <c r="F350" s="173" t="s">
        <v>3098</v>
      </c>
      <c r="H350" s="172"/>
      <c r="I350" s="174"/>
      <c r="L350" s="170"/>
      <c r="M350" s="175"/>
      <c r="N350" s="176"/>
      <c r="O350" s="176"/>
      <c r="P350" s="176"/>
      <c r="Q350" s="176"/>
      <c r="R350" s="176"/>
      <c r="S350" s="176"/>
      <c r="T350" s="177"/>
      <c r="AT350" s="172" t="s">
        <v>251</v>
      </c>
      <c r="AU350" s="172" t="s">
        <v>88</v>
      </c>
      <c r="AV350" s="12" t="s">
        <v>83</v>
      </c>
      <c r="AW350" s="12" t="s">
        <v>32</v>
      </c>
      <c r="AX350" s="12" t="s">
        <v>76</v>
      </c>
      <c r="AY350" s="172" t="s">
        <v>242</v>
      </c>
    </row>
    <row r="351" spans="1:65" s="13" customFormat="1">
      <c r="B351" s="178"/>
      <c r="D351" s="171" t="s">
        <v>251</v>
      </c>
      <c r="E351" s="179"/>
      <c r="F351" s="180" t="s">
        <v>3099</v>
      </c>
      <c r="H351" s="181">
        <v>1.256</v>
      </c>
      <c r="I351" s="182"/>
      <c r="L351" s="178"/>
      <c r="M351" s="183"/>
      <c r="N351" s="184"/>
      <c r="O351" s="184"/>
      <c r="P351" s="184"/>
      <c r="Q351" s="184"/>
      <c r="R351" s="184"/>
      <c r="S351" s="184"/>
      <c r="T351" s="185"/>
      <c r="AT351" s="179" t="s">
        <v>251</v>
      </c>
      <c r="AU351" s="179" t="s">
        <v>88</v>
      </c>
      <c r="AV351" s="13" t="s">
        <v>88</v>
      </c>
      <c r="AW351" s="13" t="s">
        <v>32</v>
      </c>
      <c r="AX351" s="13" t="s">
        <v>76</v>
      </c>
      <c r="AY351" s="179" t="s">
        <v>242</v>
      </c>
    </row>
    <row r="352" spans="1:65" s="13" customFormat="1">
      <c r="B352" s="178"/>
      <c r="D352" s="171" t="s">
        <v>251</v>
      </c>
      <c r="E352" s="179"/>
      <c r="F352" s="180" t="s">
        <v>3100</v>
      </c>
      <c r="H352" s="181">
        <v>13.6</v>
      </c>
      <c r="I352" s="182"/>
      <c r="L352" s="178"/>
      <c r="M352" s="183"/>
      <c r="N352" s="184"/>
      <c r="O352" s="184"/>
      <c r="P352" s="184"/>
      <c r="Q352" s="184"/>
      <c r="R352" s="184"/>
      <c r="S352" s="184"/>
      <c r="T352" s="185"/>
      <c r="AT352" s="179" t="s">
        <v>251</v>
      </c>
      <c r="AU352" s="179" t="s">
        <v>88</v>
      </c>
      <c r="AV352" s="13" t="s">
        <v>88</v>
      </c>
      <c r="AW352" s="13" t="s">
        <v>32</v>
      </c>
      <c r="AX352" s="13" t="s">
        <v>76</v>
      </c>
      <c r="AY352" s="179" t="s">
        <v>242</v>
      </c>
    </row>
    <row r="353" spans="1:65" s="13" customFormat="1">
      <c r="B353" s="178"/>
      <c r="D353" s="171" t="s">
        <v>251</v>
      </c>
      <c r="E353" s="179"/>
      <c r="F353" s="180" t="s">
        <v>3101</v>
      </c>
      <c r="H353" s="181">
        <v>2.4</v>
      </c>
      <c r="I353" s="182"/>
      <c r="L353" s="178"/>
      <c r="M353" s="183"/>
      <c r="N353" s="184"/>
      <c r="O353" s="184"/>
      <c r="P353" s="184"/>
      <c r="Q353" s="184"/>
      <c r="R353" s="184"/>
      <c r="S353" s="184"/>
      <c r="T353" s="185"/>
      <c r="AT353" s="179" t="s">
        <v>251</v>
      </c>
      <c r="AU353" s="179" t="s">
        <v>88</v>
      </c>
      <c r="AV353" s="13" t="s">
        <v>88</v>
      </c>
      <c r="AW353" s="13" t="s">
        <v>32</v>
      </c>
      <c r="AX353" s="13" t="s">
        <v>76</v>
      </c>
      <c r="AY353" s="179" t="s">
        <v>242</v>
      </c>
    </row>
    <row r="354" spans="1:65" s="13" customFormat="1">
      <c r="B354" s="178"/>
      <c r="D354" s="171" t="s">
        <v>251</v>
      </c>
      <c r="E354" s="179"/>
      <c r="F354" s="180" t="s">
        <v>3102</v>
      </c>
      <c r="H354" s="181">
        <v>0.8</v>
      </c>
      <c r="I354" s="182"/>
      <c r="L354" s="178"/>
      <c r="M354" s="183"/>
      <c r="N354" s="184"/>
      <c r="O354" s="184"/>
      <c r="P354" s="184"/>
      <c r="Q354" s="184"/>
      <c r="R354" s="184"/>
      <c r="S354" s="184"/>
      <c r="T354" s="185"/>
      <c r="AT354" s="179" t="s">
        <v>251</v>
      </c>
      <c r="AU354" s="179" t="s">
        <v>88</v>
      </c>
      <c r="AV354" s="13" t="s">
        <v>88</v>
      </c>
      <c r="AW354" s="13" t="s">
        <v>32</v>
      </c>
      <c r="AX354" s="13" t="s">
        <v>76</v>
      </c>
      <c r="AY354" s="179" t="s">
        <v>242</v>
      </c>
    </row>
    <row r="355" spans="1:65" s="13" customFormat="1">
      <c r="B355" s="178"/>
      <c r="D355" s="171" t="s">
        <v>251</v>
      </c>
      <c r="E355" s="179"/>
      <c r="F355" s="180" t="s">
        <v>3103</v>
      </c>
      <c r="H355" s="181">
        <v>1.6</v>
      </c>
      <c r="I355" s="182"/>
      <c r="L355" s="178"/>
      <c r="M355" s="183"/>
      <c r="N355" s="184"/>
      <c r="O355" s="184"/>
      <c r="P355" s="184"/>
      <c r="Q355" s="184"/>
      <c r="R355" s="184"/>
      <c r="S355" s="184"/>
      <c r="T355" s="185"/>
      <c r="AT355" s="179" t="s">
        <v>251</v>
      </c>
      <c r="AU355" s="179" t="s">
        <v>88</v>
      </c>
      <c r="AV355" s="13" t="s">
        <v>88</v>
      </c>
      <c r="AW355" s="13" t="s">
        <v>32</v>
      </c>
      <c r="AX355" s="13" t="s">
        <v>76</v>
      </c>
      <c r="AY355" s="179" t="s">
        <v>242</v>
      </c>
    </row>
    <row r="356" spans="1:65" s="13" customFormat="1">
      <c r="B356" s="178"/>
      <c r="D356" s="171" t="s">
        <v>251</v>
      </c>
      <c r="E356" s="179"/>
      <c r="F356" s="180" t="s">
        <v>3104</v>
      </c>
      <c r="H356" s="181">
        <v>0.8</v>
      </c>
      <c r="I356" s="182"/>
      <c r="L356" s="178"/>
      <c r="M356" s="183"/>
      <c r="N356" s="184"/>
      <c r="O356" s="184"/>
      <c r="P356" s="184"/>
      <c r="Q356" s="184"/>
      <c r="R356" s="184"/>
      <c r="S356" s="184"/>
      <c r="T356" s="185"/>
      <c r="AT356" s="179" t="s">
        <v>251</v>
      </c>
      <c r="AU356" s="179" t="s">
        <v>88</v>
      </c>
      <c r="AV356" s="13" t="s">
        <v>88</v>
      </c>
      <c r="AW356" s="13" t="s">
        <v>32</v>
      </c>
      <c r="AX356" s="13" t="s">
        <v>76</v>
      </c>
      <c r="AY356" s="179" t="s">
        <v>242</v>
      </c>
    </row>
    <row r="357" spans="1:65" s="13" customFormat="1">
      <c r="B357" s="178"/>
      <c r="D357" s="171" t="s">
        <v>251</v>
      </c>
      <c r="E357" s="179"/>
      <c r="F357" s="180" t="s">
        <v>3105</v>
      </c>
      <c r="H357" s="181">
        <v>1.6</v>
      </c>
      <c r="I357" s="182"/>
      <c r="L357" s="178"/>
      <c r="M357" s="183"/>
      <c r="N357" s="184"/>
      <c r="O357" s="184"/>
      <c r="P357" s="184"/>
      <c r="Q357" s="184"/>
      <c r="R357" s="184"/>
      <c r="S357" s="184"/>
      <c r="T357" s="185"/>
      <c r="AT357" s="179" t="s">
        <v>251</v>
      </c>
      <c r="AU357" s="179" t="s">
        <v>88</v>
      </c>
      <c r="AV357" s="13" t="s">
        <v>88</v>
      </c>
      <c r="AW357" s="13" t="s">
        <v>32</v>
      </c>
      <c r="AX357" s="13" t="s">
        <v>76</v>
      </c>
      <c r="AY357" s="179" t="s">
        <v>242</v>
      </c>
    </row>
    <row r="358" spans="1:65" s="13" customFormat="1">
      <c r="B358" s="178"/>
      <c r="D358" s="171" t="s">
        <v>251</v>
      </c>
      <c r="E358" s="179"/>
      <c r="F358" s="180" t="s">
        <v>3106</v>
      </c>
      <c r="H358" s="181">
        <v>3.7679999999999998</v>
      </c>
      <c r="I358" s="182"/>
      <c r="L358" s="178"/>
      <c r="M358" s="183"/>
      <c r="N358" s="184"/>
      <c r="O358" s="184"/>
      <c r="P358" s="184"/>
      <c r="Q358" s="184"/>
      <c r="R358" s="184"/>
      <c r="S358" s="184"/>
      <c r="T358" s="185"/>
      <c r="AT358" s="179" t="s">
        <v>251</v>
      </c>
      <c r="AU358" s="179" t="s">
        <v>88</v>
      </c>
      <c r="AV358" s="13" t="s">
        <v>88</v>
      </c>
      <c r="AW358" s="13" t="s">
        <v>32</v>
      </c>
      <c r="AX358" s="13" t="s">
        <v>76</v>
      </c>
      <c r="AY358" s="179" t="s">
        <v>242</v>
      </c>
    </row>
    <row r="359" spans="1:65" s="13" customFormat="1">
      <c r="B359" s="178"/>
      <c r="D359" s="171" t="s">
        <v>251</v>
      </c>
      <c r="E359" s="179"/>
      <c r="F359" s="180" t="s">
        <v>3107</v>
      </c>
      <c r="H359" s="181">
        <v>0.47099999999999997</v>
      </c>
      <c r="I359" s="182"/>
      <c r="L359" s="178"/>
      <c r="M359" s="183"/>
      <c r="N359" s="184"/>
      <c r="O359" s="184"/>
      <c r="P359" s="184"/>
      <c r="Q359" s="184"/>
      <c r="R359" s="184"/>
      <c r="S359" s="184"/>
      <c r="T359" s="185"/>
      <c r="AT359" s="179" t="s">
        <v>251</v>
      </c>
      <c r="AU359" s="179" t="s">
        <v>88</v>
      </c>
      <c r="AV359" s="13" t="s">
        <v>88</v>
      </c>
      <c r="AW359" s="13" t="s">
        <v>32</v>
      </c>
      <c r="AX359" s="13" t="s">
        <v>76</v>
      </c>
      <c r="AY359" s="179" t="s">
        <v>242</v>
      </c>
    </row>
    <row r="360" spans="1:65" s="13" customFormat="1">
      <c r="B360" s="178"/>
      <c r="D360" s="171" t="s">
        <v>251</v>
      </c>
      <c r="E360" s="179"/>
      <c r="F360" s="180" t="s">
        <v>3108</v>
      </c>
      <c r="H360" s="181">
        <v>0.47099999999999997</v>
      </c>
      <c r="I360" s="182"/>
      <c r="L360" s="178"/>
      <c r="M360" s="183"/>
      <c r="N360" s="184"/>
      <c r="O360" s="184"/>
      <c r="P360" s="184"/>
      <c r="Q360" s="184"/>
      <c r="R360" s="184"/>
      <c r="S360" s="184"/>
      <c r="T360" s="185"/>
      <c r="AT360" s="179" t="s">
        <v>251</v>
      </c>
      <c r="AU360" s="179" t="s">
        <v>88</v>
      </c>
      <c r="AV360" s="13" t="s">
        <v>88</v>
      </c>
      <c r="AW360" s="13" t="s">
        <v>32</v>
      </c>
      <c r="AX360" s="13" t="s">
        <v>76</v>
      </c>
      <c r="AY360" s="179" t="s">
        <v>242</v>
      </c>
    </row>
    <row r="361" spans="1:65" s="13" customFormat="1">
      <c r="B361" s="178"/>
      <c r="D361" s="171" t="s">
        <v>251</v>
      </c>
      <c r="E361" s="179"/>
      <c r="F361" s="180" t="s">
        <v>3109</v>
      </c>
      <c r="H361" s="181">
        <v>1.8839999999999999</v>
      </c>
      <c r="I361" s="182"/>
      <c r="L361" s="178"/>
      <c r="M361" s="183"/>
      <c r="N361" s="184"/>
      <c r="O361" s="184"/>
      <c r="P361" s="184"/>
      <c r="Q361" s="184"/>
      <c r="R361" s="184"/>
      <c r="S361" s="184"/>
      <c r="T361" s="185"/>
      <c r="AT361" s="179" t="s">
        <v>251</v>
      </c>
      <c r="AU361" s="179" t="s">
        <v>88</v>
      </c>
      <c r="AV361" s="13" t="s">
        <v>88</v>
      </c>
      <c r="AW361" s="13" t="s">
        <v>32</v>
      </c>
      <c r="AX361" s="13" t="s">
        <v>76</v>
      </c>
      <c r="AY361" s="179" t="s">
        <v>242</v>
      </c>
    </row>
    <row r="362" spans="1:65" s="13" customFormat="1">
      <c r="B362" s="178"/>
      <c r="D362" s="171" t="s">
        <v>251</v>
      </c>
      <c r="E362" s="179"/>
      <c r="F362" s="180" t="s">
        <v>3110</v>
      </c>
      <c r="H362" s="181">
        <v>6.9080000000000004</v>
      </c>
      <c r="I362" s="182"/>
      <c r="L362" s="178"/>
      <c r="M362" s="183"/>
      <c r="N362" s="184"/>
      <c r="O362" s="184"/>
      <c r="P362" s="184"/>
      <c r="Q362" s="184"/>
      <c r="R362" s="184"/>
      <c r="S362" s="184"/>
      <c r="T362" s="185"/>
      <c r="AT362" s="179" t="s">
        <v>251</v>
      </c>
      <c r="AU362" s="179" t="s">
        <v>88</v>
      </c>
      <c r="AV362" s="13" t="s">
        <v>88</v>
      </c>
      <c r="AW362" s="13" t="s">
        <v>32</v>
      </c>
      <c r="AX362" s="13" t="s">
        <v>76</v>
      </c>
      <c r="AY362" s="179" t="s">
        <v>242</v>
      </c>
    </row>
    <row r="363" spans="1:65" s="13" customFormat="1">
      <c r="B363" s="178"/>
      <c r="D363" s="171" t="s">
        <v>251</v>
      </c>
      <c r="E363" s="179"/>
      <c r="F363" s="180" t="s">
        <v>3111</v>
      </c>
      <c r="H363" s="181">
        <v>5.024</v>
      </c>
      <c r="I363" s="182"/>
      <c r="L363" s="178"/>
      <c r="M363" s="183"/>
      <c r="N363" s="184"/>
      <c r="O363" s="184"/>
      <c r="P363" s="184"/>
      <c r="Q363" s="184"/>
      <c r="R363" s="184"/>
      <c r="S363" s="184"/>
      <c r="T363" s="185"/>
      <c r="AT363" s="179" t="s">
        <v>251</v>
      </c>
      <c r="AU363" s="179" t="s">
        <v>88</v>
      </c>
      <c r="AV363" s="13" t="s">
        <v>88</v>
      </c>
      <c r="AW363" s="13" t="s">
        <v>32</v>
      </c>
      <c r="AX363" s="13" t="s">
        <v>76</v>
      </c>
      <c r="AY363" s="179" t="s">
        <v>242</v>
      </c>
    </row>
    <row r="364" spans="1:65" s="13" customFormat="1">
      <c r="B364" s="178"/>
      <c r="D364" s="171" t="s">
        <v>251</v>
      </c>
      <c r="E364" s="179"/>
      <c r="F364" s="180" t="s">
        <v>3112</v>
      </c>
      <c r="H364" s="181">
        <v>5.6520000000000001</v>
      </c>
      <c r="I364" s="182"/>
      <c r="L364" s="178"/>
      <c r="M364" s="183"/>
      <c r="N364" s="184"/>
      <c r="O364" s="184"/>
      <c r="P364" s="184"/>
      <c r="Q364" s="184"/>
      <c r="R364" s="184"/>
      <c r="S364" s="184"/>
      <c r="T364" s="185"/>
      <c r="AT364" s="179" t="s">
        <v>251</v>
      </c>
      <c r="AU364" s="179" t="s">
        <v>88</v>
      </c>
      <c r="AV364" s="13" t="s">
        <v>88</v>
      </c>
      <c r="AW364" s="13" t="s">
        <v>32</v>
      </c>
      <c r="AX364" s="13" t="s">
        <v>76</v>
      </c>
      <c r="AY364" s="179" t="s">
        <v>242</v>
      </c>
    </row>
    <row r="365" spans="1:65" s="13" customFormat="1">
      <c r="B365" s="178"/>
      <c r="D365" s="171" t="s">
        <v>251</v>
      </c>
      <c r="E365" s="179"/>
      <c r="F365" s="180" t="s">
        <v>3113</v>
      </c>
      <c r="H365" s="181">
        <v>7</v>
      </c>
      <c r="I365" s="182"/>
      <c r="L365" s="178"/>
      <c r="M365" s="183"/>
      <c r="N365" s="184"/>
      <c r="O365" s="184"/>
      <c r="P365" s="184"/>
      <c r="Q365" s="184"/>
      <c r="R365" s="184"/>
      <c r="S365" s="184"/>
      <c r="T365" s="185"/>
      <c r="AT365" s="179" t="s">
        <v>251</v>
      </c>
      <c r="AU365" s="179" t="s">
        <v>88</v>
      </c>
      <c r="AV365" s="13" t="s">
        <v>88</v>
      </c>
      <c r="AW365" s="13" t="s">
        <v>32</v>
      </c>
      <c r="AX365" s="13" t="s">
        <v>76</v>
      </c>
      <c r="AY365" s="179" t="s">
        <v>242</v>
      </c>
    </row>
    <row r="366" spans="1:65" s="14" customFormat="1">
      <c r="B366" s="186"/>
      <c r="D366" s="171" t="s">
        <v>251</v>
      </c>
      <c r="E366" s="187"/>
      <c r="F366" s="188" t="s">
        <v>254</v>
      </c>
      <c r="H366" s="189">
        <v>53.234000000000002</v>
      </c>
      <c r="I366" s="190"/>
      <c r="L366" s="186"/>
      <c r="M366" s="191"/>
      <c r="N366" s="192"/>
      <c r="O366" s="192"/>
      <c r="P366" s="192"/>
      <c r="Q366" s="192"/>
      <c r="R366" s="192"/>
      <c r="S366" s="192"/>
      <c r="T366" s="193"/>
      <c r="AT366" s="187" t="s">
        <v>251</v>
      </c>
      <c r="AU366" s="187" t="s">
        <v>88</v>
      </c>
      <c r="AV366" s="14" t="s">
        <v>249</v>
      </c>
      <c r="AW366" s="14" t="s">
        <v>32</v>
      </c>
      <c r="AX366" s="14" t="s">
        <v>83</v>
      </c>
      <c r="AY366" s="187" t="s">
        <v>242</v>
      </c>
    </row>
    <row r="367" spans="1:65" s="1" customFormat="1" ht="24.2" customHeight="1">
      <c r="A367" s="30"/>
      <c r="B367" s="155"/>
      <c r="C367" s="194" t="s">
        <v>616</v>
      </c>
      <c r="D367" s="194" t="s">
        <v>245</v>
      </c>
      <c r="E367" s="195" t="s">
        <v>1577</v>
      </c>
      <c r="F367" s="196" t="s">
        <v>1578</v>
      </c>
      <c r="G367" s="197" t="s">
        <v>281</v>
      </c>
      <c r="H367" s="198">
        <v>9.3330000000000002</v>
      </c>
      <c r="I367" s="161">
        <v>61.01</v>
      </c>
      <c r="J367" s="162">
        <f>ROUND(I367*H367,2)</f>
        <v>569.41</v>
      </c>
      <c r="K367" s="163"/>
      <c r="L367" s="31"/>
      <c r="M367" s="164"/>
      <c r="N367" s="165" t="s">
        <v>42</v>
      </c>
      <c r="O367" s="57"/>
      <c r="P367" s="166">
        <f>O367*H367</f>
        <v>0</v>
      </c>
      <c r="Q367" s="166">
        <v>4.3650000000000001E-2</v>
      </c>
      <c r="R367" s="166">
        <f>Q367*H367</f>
        <v>0.40738545000000004</v>
      </c>
      <c r="S367" s="166">
        <v>0</v>
      </c>
      <c r="T367" s="167">
        <f>S367*H367</f>
        <v>0</v>
      </c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R367" s="168" t="s">
        <v>249</v>
      </c>
      <c r="AT367" s="168" t="s">
        <v>245</v>
      </c>
      <c r="AU367" s="168" t="s">
        <v>88</v>
      </c>
      <c r="AY367" s="17" t="s">
        <v>242</v>
      </c>
      <c r="BE367" s="169">
        <f>IF(N367="základná",J367,0)</f>
        <v>0</v>
      </c>
      <c r="BF367" s="169">
        <f>IF(N367="znížená",J367,0)</f>
        <v>569.41</v>
      </c>
      <c r="BG367" s="169">
        <f>IF(N367="zákl. prenesená",J367,0)</f>
        <v>0</v>
      </c>
      <c r="BH367" s="169">
        <f>IF(N367="zníž. prenesená",J367,0)</f>
        <v>0</v>
      </c>
      <c r="BI367" s="169">
        <f>IF(N367="nulová",J367,0)</f>
        <v>0</v>
      </c>
      <c r="BJ367" s="17" t="s">
        <v>88</v>
      </c>
      <c r="BK367" s="169">
        <f>ROUND(I367*H367,2)</f>
        <v>569.41</v>
      </c>
      <c r="BL367" s="17" t="s">
        <v>249</v>
      </c>
      <c r="BM367" s="168" t="s">
        <v>3114</v>
      </c>
    </row>
    <row r="368" spans="1:65" s="12" customFormat="1">
      <c r="B368" s="170"/>
      <c r="D368" s="171" t="s">
        <v>251</v>
      </c>
      <c r="E368" s="172"/>
      <c r="F368" s="173" t="s">
        <v>1429</v>
      </c>
      <c r="H368" s="172"/>
      <c r="I368" s="174"/>
      <c r="L368" s="170"/>
      <c r="M368" s="175"/>
      <c r="N368" s="176"/>
      <c r="O368" s="176"/>
      <c r="P368" s="176"/>
      <c r="Q368" s="176"/>
      <c r="R368" s="176"/>
      <c r="S368" s="176"/>
      <c r="T368" s="177"/>
      <c r="AT368" s="172" t="s">
        <v>251</v>
      </c>
      <c r="AU368" s="172" t="s">
        <v>88</v>
      </c>
      <c r="AV368" s="12" t="s">
        <v>83</v>
      </c>
      <c r="AW368" s="12" t="s">
        <v>32</v>
      </c>
      <c r="AX368" s="12" t="s">
        <v>76</v>
      </c>
      <c r="AY368" s="172" t="s">
        <v>242</v>
      </c>
    </row>
    <row r="369" spans="1:65" s="13" customFormat="1">
      <c r="B369" s="178"/>
      <c r="D369" s="171" t="s">
        <v>251</v>
      </c>
      <c r="E369" s="179"/>
      <c r="F369" s="180" t="s">
        <v>2924</v>
      </c>
      <c r="H369" s="181">
        <v>9.3330000000000002</v>
      </c>
      <c r="I369" s="182"/>
      <c r="L369" s="178"/>
      <c r="M369" s="183"/>
      <c r="N369" s="184"/>
      <c r="O369" s="184"/>
      <c r="P369" s="184"/>
      <c r="Q369" s="184"/>
      <c r="R369" s="184"/>
      <c r="S369" s="184"/>
      <c r="T369" s="185"/>
      <c r="AT369" s="179" t="s">
        <v>251</v>
      </c>
      <c r="AU369" s="179" t="s">
        <v>88</v>
      </c>
      <c r="AV369" s="13" t="s">
        <v>88</v>
      </c>
      <c r="AW369" s="13" t="s">
        <v>32</v>
      </c>
      <c r="AX369" s="13" t="s">
        <v>83</v>
      </c>
      <c r="AY369" s="179" t="s">
        <v>242</v>
      </c>
    </row>
    <row r="370" spans="1:65" s="1" customFormat="1" ht="33" customHeight="1">
      <c r="A370" s="30"/>
      <c r="B370" s="155"/>
      <c r="C370" s="194" t="s">
        <v>620</v>
      </c>
      <c r="D370" s="194" t="s">
        <v>245</v>
      </c>
      <c r="E370" s="195" t="s">
        <v>3115</v>
      </c>
      <c r="F370" s="196" t="s">
        <v>3116</v>
      </c>
      <c r="G370" s="197" t="s">
        <v>248</v>
      </c>
      <c r="H370" s="198">
        <v>0.16900000000000001</v>
      </c>
      <c r="I370" s="161">
        <v>146.9</v>
      </c>
      <c r="J370" s="162">
        <f>ROUND(I370*H370,2)</f>
        <v>24.83</v>
      </c>
      <c r="K370" s="163"/>
      <c r="L370" s="31"/>
      <c r="M370" s="164"/>
      <c r="N370" s="165" t="s">
        <v>42</v>
      </c>
      <c r="O370" s="57"/>
      <c r="P370" s="166">
        <f>O370*H370</f>
        <v>0</v>
      </c>
      <c r="Q370" s="166">
        <v>2.0952500000000001</v>
      </c>
      <c r="R370" s="166">
        <f>Q370*H370</f>
        <v>0.35409725000000003</v>
      </c>
      <c r="S370" s="166">
        <v>0</v>
      </c>
      <c r="T370" s="167">
        <f>S370*H370</f>
        <v>0</v>
      </c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R370" s="168" t="s">
        <v>249</v>
      </c>
      <c r="AT370" s="168" t="s">
        <v>245</v>
      </c>
      <c r="AU370" s="168" t="s">
        <v>88</v>
      </c>
      <c r="AY370" s="17" t="s">
        <v>242</v>
      </c>
      <c r="BE370" s="169">
        <f>IF(N370="základná",J370,0)</f>
        <v>0</v>
      </c>
      <c r="BF370" s="169">
        <f>IF(N370="znížená",J370,0)</f>
        <v>24.83</v>
      </c>
      <c r="BG370" s="169">
        <f>IF(N370="zákl. prenesená",J370,0)</f>
        <v>0</v>
      </c>
      <c r="BH370" s="169">
        <f>IF(N370="zníž. prenesená",J370,0)</f>
        <v>0</v>
      </c>
      <c r="BI370" s="169">
        <f>IF(N370="nulová",J370,0)</f>
        <v>0</v>
      </c>
      <c r="BJ370" s="17" t="s">
        <v>88</v>
      </c>
      <c r="BK370" s="169">
        <f>ROUND(I370*H370,2)</f>
        <v>24.83</v>
      </c>
      <c r="BL370" s="17" t="s">
        <v>249</v>
      </c>
      <c r="BM370" s="168" t="s">
        <v>3117</v>
      </c>
    </row>
    <row r="371" spans="1:65" s="13" customFormat="1">
      <c r="B371" s="178"/>
      <c r="D371" s="171" t="s">
        <v>251</v>
      </c>
      <c r="E371" s="179"/>
      <c r="F371" s="180" t="s">
        <v>3118</v>
      </c>
      <c r="H371" s="181">
        <v>0.14099999999999999</v>
      </c>
      <c r="I371" s="182"/>
      <c r="L371" s="178"/>
      <c r="M371" s="183"/>
      <c r="N371" s="184"/>
      <c r="O371" s="184"/>
      <c r="P371" s="184"/>
      <c r="Q371" s="184"/>
      <c r="R371" s="184"/>
      <c r="S371" s="184"/>
      <c r="T371" s="185"/>
      <c r="AT371" s="179" t="s">
        <v>251</v>
      </c>
      <c r="AU371" s="179" t="s">
        <v>88</v>
      </c>
      <c r="AV371" s="13" t="s">
        <v>88</v>
      </c>
      <c r="AW371" s="13" t="s">
        <v>32</v>
      </c>
      <c r="AX371" s="13" t="s">
        <v>76</v>
      </c>
      <c r="AY371" s="179" t="s">
        <v>242</v>
      </c>
    </row>
    <row r="372" spans="1:65" s="13" customFormat="1">
      <c r="B372" s="178"/>
      <c r="D372" s="171" t="s">
        <v>251</v>
      </c>
      <c r="E372" s="179"/>
      <c r="F372" s="180" t="s">
        <v>3119</v>
      </c>
      <c r="H372" s="181">
        <v>2.8000000000000001E-2</v>
      </c>
      <c r="I372" s="182"/>
      <c r="L372" s="178"/>
      <c r="M372" s="183"/>
      <c r="N372" s="184"/>
      <c r="O372" s="184"/>
      <c r="P372" s="184"/>
      <c r="Q372" s="184"/>
      <c r="R372" s="184"/>
      <c r="S372" s="184"/>
      <c r="T372" s="185"/>
      <c r="AT372" s="179" t="s">
        <v>251</v>
      </c>
      <c r="AU372" s="179" t="s">
        <v>88</v>
      </c>
      <c r="AV372" s="13" t="s">
        <v>88</v>
      </c>
      <c r="AW372" s="13" t="s">
        <v>32</v>
      </c>
      <c r="AX372" s="13" t="s">
        <v>76</v>
      </c>
      <c r="AY372" s="179" t="s">
        <v>242</v>
      </c>
    </row>
    <row r="373" spans="1:65" s="14" customFormat="1">
      <c r="B373" s="186"/>
      <c r="D373" s="171" t="s">
        <v>251</v>
      </c>
      <c r="E373" s="187"/>
      <c r="F373" s="188" t="s">
        <v>254</v>
      </c>
      <c r="H373" s="189">
        <v>0.16900000000000001</v>
      </c>
      <c r="I373" s="190"/>
      <c r="L373" s="186"/>
      <c r="M373" s="191"/>
      <c r="N373" s="192"/>
      <c r="O373" s="192"/>
      <c r="P373" s="192"/>
      <c r="Q373" s="192"/>
      <c r="R373" s="192"/>
      <c r="S373" s="192"/>
      <c r="T373" s="193"/>
      <c r="AT373" s="187" t="s">
        <v>251</v>
      </c>
      <c r="AU373" s="187" t="s">
        <v>88</v>
      </c>
      <c r="AV373" s="14" t="s">
        <v>249</v>
      </c>
      <c r="AW373" s="14" t="s">
        <v>32</v>
      </c>
      <c r="AX373" s="14" t="s">
        <v>83</v>
      </c>
      <c r="AY373" s="187" t="s">
        <v>242</v>
      </c>
    </row>
    <row r="374" spans="1:65" s="1" customFormat="1" ht="24.2" customHeight="1">
      <c r="A374" s="30"/>
      <c r="B374" s="155"/>
      <c r="C374" s="194" t="s">
        <v>624</v>
      </c>
      <c r="D374" s="194" t="s">
        <v>245</v>
      </c>
      <c r="E374" s="195" t="s">
        <v>3120</v>
      </c>
      <c r="F374" s="196" t="s">
        <v>3121</v>
      </c>
      <c r="G374" s="197" t="s">
        <v>248</v>
      </c>
      <c r="H374" s="198">
        <v>0.48499999999999999</v>
      </c>
      <c r="I374" s="161">
        <v>126.59</v>
      </c>
      <c r="J374" s="162">
        <f>ROUND(I374*H374,2)</f>
        <v>61.4</v>
      </c>
      <c r="K374" s="163"/>
      <c r="L374" s="31"/>
      <c r="M374" s="164"/>
      <c r="N374" s="165" t="s">
        <v>42</v>
      </c>
      <c r="O374" s="57"/>
      <c r="P374" s="166">
        <f>O374*H374</f>
        <v>0</v>
      </c>
      <c r="Q374" s="166">
        <v>2.19407</v>
      </c>
      <c r="R374" s="166">
        <f>Q374*H374</f>
        <v>1.0641239499999999</v>
      </c>
      <c r="S374" s="166">
        <v>0</v>
      </c>
      <c r="T374" s="167">
        <f>S374*H374</f>
        <v>0</v>
      </c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R374" s="168" t="s">
        <v>249</v>
      </c>
      <c r="AT374" s="168" t="s">
        <v>245</v>
      </c>
      <c r="AU374" s="168" t="s">
        <v>88</v>
      </c>
      <c r="AY374" s="17" t="s">
        <v>242</v>
      </c>
      <c r="BE374" s="169">
        <f>IF(N374="základná",J374,0)</f>
        <v>0</v>
      </c>
      <c r="BF374" s="169">
        <f>IF(N374="znížená",J374,0)</f>
        <v>61.4</v>
      </c>
      <c r="BG374" s="169">
        <f>IF(N374="zákl. prenesená",J374,0)</f>
        <v>0</v>
      </c>
      <c r="BH374" s="169">
        <f>IF(N374="zníž. prenesená",J374,0)</f>
        <v>0</v>
      </c>
      <c r="BI374" s="169">
        <f>IF(N374="nulová",J374,0)</f>
        <v>0</v>
      </c>
      <c r="BJ374" s="17" t="s">
        <v>88</v>
      </c>
      <c r="BK374" s="169">
        <f>ROUND(I374*H374,2)</f>
        <v>61.4</v>
      </c>
      <c r="BL374" s="17" t="s">
        <v>249</v>
      </c>
      <c r="BM374" s="168" t="s">
        <v>3122</v>
      </c>
    </row>
    <row r="375" spans="1:65" s="13" customFormat="1">
      <c r="B375" s="178"/>
      <c r="D375" s="171" t="s">
        <v>251</v>
      </c>
      <c r="E375" s="179"/>
      <c r="F375" s="180" t="s">
        <v>3123</v>
      </c>
      <c r="H375" s="181">
        <v>0.219</v>
      </c>
      <c r="I375" s="182"/>
      <c r="L375" s="178"/>
      <c r="M375" s="183"/>
      <c r="N375" s="184"/>
      <c r="O375" s="184"/>
      <c r="P375" s="184"/>
      <c r="Q375" s="184"/>
      <c r="R375" s="184"/>
      <c r="S375" s="184"/>
      <c r="T375" s="185"/>
      <c r="AT375" s="179" t="s">
        <v>251</v>
      </c>
      <c r="AU375" s="179" t="s">
        <v>88</v>
      </c>
      <c r="AV375" s="13" t="s">
        <v>88</v>
      </c>
      <c r="AW375" s="13" t="s">
        <v>32</v>
      </c>
      <c r="AX375" s="13" t="s">
        <v>76</v>
      </c>
      <c r="AY375" s="179" t="s">
        <v>242</v>
      </c>
    </row>
    <row r="376" spans="1:65" s="13" customFormat="1">
      <c r="B376" s="178"/>
      <c r="D376" s="171" t="s">
        <v>251</v>
      </c>
      <c r="E376" s="179"/>
      <c r="F376" s="180" t="s">
        <v>3124</v>
      </c>
      <c r="H376" s="181">
        <v>0.17499999999999999</v>
      </c>
      <c r="I376" s="182"/>
      <c r="L376" s="178"/>
      <c r="M376" s="183"/>
      <c r="N376" s="184"/>
      <c r="O376" s="184"/>
      <c r="P376" s="184"/>
      <c r="Q376" s="184"/>
      <c r="R376" s="184"/>
      <c r="S376" s="184"/>
      <c r="T376" s="185"/>
      <c r="AT376" s="179" t="s">
        <v>251</v>
      </c>
      <c r="AU376" s="179" t="s">
        <v>88</v>
      </c>
      <c r="AV376" s="13" t="s">
        <v>88</v>
      </c>
      <c r="AW376" s="13" t="s">
        <v>32</v>
      </c>
      <c r="AX376" s="13" t="s">
        <v>76</v>
      </c>
      <c r="AY376" s="179" t="s">
        <v>242</v>
      </c>
    </row>
    <row r="377" spans="1:65" s="13" customFormat="1">
      <c r="B377" s="178"/>
      <c r="D377" s="171" t="s">
        <v>251</v>
      </c>
      <c r="E377" s="179"/>
      <c r="F377" s="180" t="s">
        <v>3125</v>
      </c>
      <c r="H377" s="181">
        <v>9.0999999999999998E-2</v>
      </c>
      <c r="I377" s="182"/>
      <c r="L377" s="178"/>
      <c r="M377" s="183"/>
      <c r="N377" s="184"/>
      <c r="O377" s="184"/>
      <c r="P377" s="184"/>
      <c r="Q377" s="184"/>
      <c r="R377" s="184"/>
      <c r="S377" s="184"/>
      <c r="T377" s="185"/>
      <c r="AT377" s="179" t="s">
        <v>251</v>
      </c>
      <c r="AU377" s="179" t="s">
        <v>88</v>
      </c>
      <c r="AV377" s="13" t="s">
        <v>88</v>
      </c>
      <c r="AW377" s="13" t="s">
        <v>32</v>
      </c>
      <c r="AX377" s="13" t="s">
        <v>76</v>
      </c>
      <c r="AY377" s="179" t="s">
        <v>242</v>
      </c>
    </row>
    <row r="378" spans="1:65" s="14" customFormat="1">
      <c r="B378" s="186"/>
      <c r="D378" s="171" t="s">
        <v>251</v>
      </c>
      <c r="E378" s="187"/>
      <c r="F378" s="188" t="s">
        <v>254</v>
      </c>
      <c r="H378" s="189">
        <v>0.48499999999999999</v>
      </c>
      <c r="I378" s="190"/>
      <c r="L378" s="186"/>
      <c r="M378" s="191"/>
      <c r="N378" s="192"/>
      <c r="O378" s="192"/>
      <c r="P378" s="192"/>
      <c r="Q378" s="192"/>
      <c r="R378" s="192"/>
      <c r="S378" s="192"/>
      <c r="T378" s="193"/>
      <c r="AT378" s="187" t="s">
        <v>251</v>
      </c>
      <c r="AU378" s="187" t="s">
        <v>88</v>
      </c>
      <c r="AV378" s="14" t="s">
        <v>249</v>
      </c>
      <c r="AW378" s="14" t="s">
        <v>32</v>
      </c>
      <c r="AX378" s="14" t="s">
        <v>83</v>
      </c>
      <c r="AY378" s="187" t="s">
        <v>242</v>
      </c>
    </row>
    <row r="379" spans="1:65" s="1" customFormat="1" ht="24.2" customHeight="1">
      <c r="A379" s="30"/>
      <c r="B379" s="155"/>
      <c r="C379" s="194" t="s">
        <v>629</v>
      </c>
      <c r="D379" s="194" t="s">
        <v>245</v>
      </c>
      <c r="E379" s="195" t="s">
        <v>3126</v>
      </c>
      <c r="F379" s="196" t="s">
        <v>3127</v>
      </c>
      <c r="G379" s="197" t="s">
        <v>248</v>
      </c>
      <c r="H379" s="198">
        <v>4.2519999999999998</v>
      </c>
      <c r="I379" s="161">
        <v>117.5</v>
      </c>
      <c r="J379" s="162">
        <f>ROUND(I379*H379,2)</f>
        <v>499.61</v>
      </c>
      <c r="K379" s="163"/>
      <c r="L379" s="31"/>
      <c r="M379" s="164"/>
      <c r="N379" s="165" t="s">
        <v>42</v>
      </c>
      <c r="O379" s="57"/>
      <c r="P379" s="166">
        <f>O379*H379</f>
        <v>0</v>
      </c>
      <c r="Q379" s="166">
        <v>2.19407</v>
      </c>
      <c r="R379" s="166">
        <f>Q379*H379</f>
        <v>9.3291856399999986</v>
      </c>
      <c r="S379" s="166">
        <v>0</v>
      </c>
      <c r="T379" s="167">
        <f>S379*H379</f>
        <v>0</v>
      </c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R379" s="168" t="s">
        <v>249</v>
      </c>
      <c r="AT379" s="168" t="s">
        <v>245</v>
      </c>
      <c r="AU379" s="168" t="s">
        <v>88</v>
      </c>
      <c r="AY379" s="17" t="s">
        <v>242</v>
      </c>
      <c r="BE379" s="169">
        <f>IF(N379="základná",J379,0)</f>
        <v>0</v>
      </c>
      <c r="BF379" s="169">
        <f>IF(N379="znížená",J379,0)</f>
        <v>499.61</v>
      </c>
      <c r="BG379" s="169">
        <f>IF(N379="zákl. prenesená",J379,0)</f>
        <v>0</v>
      </c>
      <c r="BH379" s="169">
        <f>IF(N379="zníž. prenesená",J379,0)</f>
        <v>0</v>
      </c>
      <c r="BI379" s="169">
        <f>IF(N379="nulová",J379,0)</f>
        <v>0</v>
      </c>
      <c r="BJ379" s="17" t="s">
        <v>88</v>
      </c>
      <c r="BK379" s="169">
        <f>ROUND(I379*H379,2)</f>
        <v>499.61</v>
      </c>
      <c r="BL379" s="17" t="s">
        <v>249</v>
      </c>
      <c r="BM379" s="168" t="s">
        <v>3128</v>
      </c>
    </row>
    <row r="380" spans="1:65" s="13" customFormat="1">
      <c r="B380" s="178"/>
      <c r="D380" s="171" t="s">
        <v>251</v>
      </c>
      <c r="E380" s="179"/>
      <c r="F380" s="180" t="s">
        <v>3129</v>
      </c>
      <c r="H380" s="181">
        <v>4.0599999999999996</v>
      </c>
      <c r="I380" s="182"/>
      <c r="L380" s="178"/>
      <c r="M380" s="183"/>
      <c r="N380" s="184"/>
      <c r="O380" s="184"/>
      <c r="P380" s="184"/>
      <c r="Q380" s="184"/>
      <c r="R380" s="184"/>
      <c r="S380" s="184"/>
      <c r="T380" s="185"/>
      <c r="AT380" s="179" t="s">
        <v>251</v>
      </c>
      <c r="AU380" s="179" t="s">
        <v>88</v>
      </c>
      <c r="AV380" s="13" t="s">
        <v>88</v>
      </c>
      <c r="AW380" s="13" t="s">
        <v>32</v>
      </c>
      <c r="AX380" s="13" t="s">
        <v>76</v>
      </c>
      <c r="AY380" s="179" t="s">
        <v>242</v>
      </c>
    </row>
    <row r="381" spans="1:65" s="13" customFormat="1">
      <c r="B381" s="178"/>
      <c r="D381" s="171" t="s">
        <v>251</v>
      </c>
      <c r="E381" s="179"/>
      <c r="F381" s="180" t="s">
        <v>3130</v>
      </c>
      <c r="H381" s="181">
        <v>0.192</v>
      </c>
      <c r="I381" s="182"/>
      <c r="L381" s="178"/>
      <c r="M381" s="183"/>
      <c r="N381" s="184"/>
      <c r="O381" s="184"/>
      <c r="P381" s="184"/>
      <c r="Q381" s="184"/>
      <c r="R381" s="184"/>
      <c r="S381" s="184"/>
      <c r="T381" s="185"/>
      <c r="AT381" s="179" t="s">
        <v>251</v>
      </c>
      <c r="AU381" s="179" t="s">
        <v>88</v>
      </c>
      <c r="AV381" s="13" t="s">
        <v>88</v>
      </c>
      <c r="AW381" s="13" t="s">
        <v>32</v>
      </c>
      <c r="AX381" s="13" t="s">
        <v>76</v>
      </c>
      <c r="AY381" s="179" t="s">
        <v>242</v>
      </c>
    </row>
    <row r="382" spans="1:65" s="14" customFormat="1">
      <c r="B382" s="186"/>
      <c r="D382" s="171" t="s">
        <v>251</v>
      </c>
      <c r="E382" s="187"/>
      <c r="F382" s="188" t="s">
        <v>254</v>
      </c>
      <c r="H382" s="189">
        <v>4.2519999999999998</v>
      </c>
      <c r="I382" s="190"/>
      <c r="L382" s="186"/>
      <c r="M382" s="191"/>
      <c r="N382" s="192"/>
      <c r="O382" s="192"/>
      <c r="P382" s="192"/>
      <c r="Q382" s="192"/>
      <c r="R382" s="192"/>
      <c r="S382" s="192"/>
      <c r="T382" s="193"/>
      <c r="AT382" s="187" t="s">
        <v>251</v>
      </c>
      <c r="AU382" s="187" t="s">
        <v>88</v>
      </c>
      <c r="AV382" s="14" t="s">
        <v>249</v>
      </c>
      <c r="AW382" s="14" t="s">
        <v>32</v>
      </c>
      <c r="AX382" s="14" t="s">
        <v>83</v>
      </c>
      <c r="AY382" s="187" t="s">
        <v>242</v>
      </c>
    </row>
    <row r="383" spans="1:65" s="1" customFormat="1" ht="24.2" customHeight="1">
      <c r="A383" s="30"/>
      <c r="B383" s="155"/>
      <c r="C383" s="194" t="s">
        <v>634</v>
      </c>
      <c r="D383" s="194" t="s">
        <v>245</v>
      </c>
      <c r="E383" s="195" t="s">
        <v>3131</v>
      </c>
      <c r="F383" s="196" t="s">
        <v>3132</v>
      </c>
      <c r="G383" s="197" t="s">
        <v>248</v>
      </c>
      <c r="H383" s="198">
        <v>5.2889999999999997</v>
      </c>
      <c r="I383" s="161">
        <v>120.77</v>
      </c>
      <c r="J383" s="162">
        <f>ROUND(I383*H383,2)</f>
        <v>638.75</v>
      </c>
      <c r="K383" s="163"/>
      <c r="L383" s="31"/>
      <c r="M383" s="164"/>
      <c r="N383" s="165" t="s">
        <v>42</v>
      </c>
      <c r="O383" s="57"/>
      <c r="P383" s="166">
        <f>O383*H383</f>
        <v>0</v>
      </c>
      <c r="Q383" s="166">
        <v>2.2404799999999998</v>
      </c>
      <c r="R383" s="166">
        <f>Q383*H383</f>
        <v>11.849898719999999</v>
      </c>
      <c r="S383" s="166">
        <v>0</v>
      </c>
      <c r="T383" s="167">
        <f>S383*H383</f>
        <v>0</v>
      </c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R383" s="168" t="s">
        <v>249</v>
      </c>
      <c r="AT383" s="168" t="s">
        <v>245</v>
      </c>
      <c r="AU383" s="168" t="s">
        <v>88</v>
      </c>
      <c r="AY383" s="17" t="s">
        <v>242</v>
      </c>
      <c r="BE383" s="169">
        <f>IF(N383="základná",J383,0)</f>
        <v>0</v>
      </c>
      <c r="BF383" s="169">
        <f>IF(N383="znížená",J383,0)</f>
        <v>638.75</v>
      </c>
      <c r="BG383" s="169">
        <f>IF(N383="zákl. prenesená",J383,0)</f>
        <v>0</v>
      </c>
      <c r="BH383" s="169">
        <f>IF(N383="zníž. prenesená",J383,0)</f>
        <v>0</v>
      </c>
      <c r="BI383" s="169">
        <f>IF(N383="nulová",J383,0)</f>
        <v>0</v>
      </c>
      <c r="BJ383" s="17" t="s">
        <v>88</v>
      </c>
      <c r="BK383" s="169">
        <f>ROUND(I383*H383,2)</f>
        <v>638.75</v>
      </c>
      <c r="BL383" s="17" t="s">
        <v>249</v>
      </c>
      <c r="BM383" s="168" t="s">
        <v>3133</v>
      </c>
    </row>
    <row r="384" spans="1:65" s="13" customFormat="1">
      <c r="B384" s="178"/>
      <c r="D384" s="171" t="s">
        <v>251</v>
      </c>
      <c r="E384" s="179"/>
      <c r="F384" s="180" t="s">
        <v>3134</v>
      </c>
      <c r="H384" s="181">
        <v>5.0999999999999996</v>
      </c>
      <c r="I384" s="182"/>
      <c r="L384" s="178"/>
      <c r="M384" s="183"/>
      <c r="N384" s="184"/>
      <c r="O384" s="184"/>
      <c r="P384" s="184"/>
      <c r="Q384" s="184"/>
      <c r="R384" s="184"/>
      <c r="S384" s="184"/>
      <c r="T384" s="185"/>
      <c r="AT384" s="179" t="s">
        <v>251</v>
      </c>
      <c r="AU384" s="179" t="s">
        <v>88</v>
      </c>
      <c r="AV384" s="13" t="s">
        <v>88</v>
      </c>
      <c r="AW384" s="13" t="s">
        <v>32</v>
      </c>
      <c r="AX384" s="13" t="s">
        <v>76</v>
      </c>
      <c r="AY384" s="179" t="s">
        <v>242</v>
      </c>
    </row>
    <row r="385" spans="1:65" s="13" customFormat="1">
      <c r="B385" s="178"/>
      <c r="D385" s="171" t="s">
        <v>251</v>
      </c>
      <c r="E385" s="179"/>
      <c r="F385" s="180" t="s">
        <v>3135</v>
      </c>
      <c r="H385" s="181">
        <v>0.189</v>
      </c>
      <c r="I385" s="182"/>
      <c r="L385" s="178"/>
      <c r="M385" s="183"/>
      <c r="N385" s="184"/>
      <c r="O385" s="184"/>
      <c r="P385" s="184"/>
      <c r="Q385" s="184"/>
      <c r="R385" s="184"/>
      <c r="S385" s="184"/>
      <c r="T385" s="185"/>
      <c r="AT385" s="179" t="s">
        <v>251</v>
      </c>
      <c r="AU385" s="179" t="s">
        <v>88</v>
      </c>
      <c r="AV385" s="13" t="s">
        <v>88</v>
      </c>
      <c r="AW385" s="13" t="s">
        <v>32</v>
      </c>
      <c r="AX385" s="13" t="s">
        <v>76</v>
      </c>
      <c r="AY385" s="179" t="s">
        <v>242</v>
      </c>
    </row>
    <row r="386" spans="1:65" s="14" customFormat="1">
      <c r="B386" s="186"/>
      <c r="D386" s="171" t="s">
        <v>251</v>
      </c>
      <c r="E386" s="187"/>
      <c r="F386" s="188" t="s">
        <v>254</v>
      </c>
      <c r="H386" s="189">
        <v>5.2889999999999997</v>
      </c>
      <c r="I386" s="190"/>
      <c r="L386" s="186"/>
      <c r="M386" s="191"/>
      <c r="N386" s="192"/>
      <c r="O386" s="192"/>
      <c r="P386" s="192"/>
      <c r="Q386" s="192"/>
      <c r="R386" s="192"/>
      <c r="S386" s="192"/>
      <c r="T386" s="193"/>
      <c r="AT386" s="187" t="s">
        <v>251</v>
      </c>
      <c r="AU386" s="187" t="s">
        <v>88</v>
      </c>
      <c r="AV386" s="14" t="s">
        <v>249</v>
      </c>
      <c r="AW386" s="14" t="s">
        <v>32</v>
      </c>
      <c r="AX386" s="14" t="s">
        <v>83</v>
      </c>
      <c r="AY386" s="187" t="s">
        <v>242</v>
      </c>
    </row>
    <row r="387" spans="1:65" s="1" customFormat="1" ht="24.2" customHeight="1">
      <c r="A387" s="30"/>
      <c r="B387" s="155"/>
      <c r="C387" s="194" t="s">
        <v>640</v>
      </c>
      <c r="D387" s="194" t="s">
        <v>245</v>
      </c>
      <c r="E387" s="195" t="s">
        <v>3136</v>
      </c>
      <c r="F387" s="196" t="s">
        <v>3137</v>
      </c>
      <c r="G387" s="197" t="s">
        <v>248</v>
      </c>
      <c r="H387" s="198">
        <v>8.3000000000000007</v>
      </c>
      <c r="I387" s="161">
        <v>12.44</v>
      </c>
      <c r="J387" s="162">
        <f>ROUND(I387*H387,2)</f>
        <v>103.25</v>
      </c>
      <c r="K387" s="163"/>
      <c r="L387" s="31"/>
      <c r="M387" s="164"/>
      <c r="N387" s="165" t="s">
        <v>42</v>
      </c>
      <c r="O387" s="57"/>
      <c r="P387" s="166">
        <f>O387*H387</f>
        <v>0</v>
      </c>
      <c r="Q387" s="166">
        <v>0.01</v>
      </c>
      <c r="R387" s="166">
        <f>Q387*H387</f>
        <v>8.3000000000000004E-2</v>
      </c>
      <c r="S387" s="166">
        <v>0</v>
      </c>
      <c r="T387" s="167">
        <f>S387*H387</f>
        <v>0</v>
      </c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R387" s="168" t="s">
        <v>249</v>
      </c>
      <c r="AT387" s="168" t="s">
        <v>245</v>
      </c>
      <c r="AU387" s="168" t="s">
        <v>88</v>
      </c>
      <c r="AY387" s="17" t="s">
        <v>242</v>
      </c>
      <c r="BE387" s="169">
        <f>IF(N387="základná",J387,0)</f>
        <v>0</v>
      </c>
      <c r="BF387" s="169">
        <f>IF(N387="znížená",J387,0)</f>
        <v>103.25</v>
      </c>
      <c r="BG387" s="169">
        <f>IF(N387="zákl. prenesená",J387,0)</f>
        <v>0</v>
      </c>
      <c r="BH387" s="169">
        <f>IF(N387="zníž. prenesená",J387,0)</f>
        <v>0</v>
      </c>
      <c r="BI387" s="169">
        <f>IF(N387="nulová",J387,0)</f>
        <v>0</v>
      </c>
      <c r="BJ387" s="17" t="s">
        <v>88</v>
      </c>
      <c r="BK387" s="169">
        <f>ROUND(I387*H387,2)</f>
        <v>103.25</v>
      </c>
      <c r="BL387" s="17" t="s">
        <v>249</v>
      </c>
      <c r="BM387" s="168" t="s">
        <v>3138</v>
      </c>
    </row>
    <row r="388" spans="1:65" s="13" customFormat="1">
      <c r="B388" s="178"/>
      <c r="D388" s="171" t="s">
        <v>251</v>
      </c>
      <c r="E388" s="179"/>
      <c r="F388" s="180" t="s">
        <v>3139</v>
      </c>
      <c r="H388" s="181">
        <v>8.3000000000000007</v>
      </c>
      <c r="I388" s="182"/>
      <c r="L388" s="178"/>
      <c r="M388" s="183"/>
      <c r="N388" s="184"/>
      <c r="O388" s="184"/>
      <c r="P388" s="184"/>
      <c r="Q388" s="184"/>
      <c r="R388" s="184"/>
      <c r="S388" s="184"/>
      <c r="T388" s="185"/>
      <c r="AT388" s="179" t="s">
        <v>251</v>
      </c>
      <c r="AU388" s="179" t="s">
        <v>88</v>
      </c>
      <c r="AV388" s="13" t="s">
        <v>88</v>
      </c>
      <c r="AW388" s="13" t="s">
        <v>32</v>
      </c>
      <c r="AX388" s="13" t="s">
        <v>83</v>
      </c>
      <c r="AY388" s="179" t="s">
        <v>242</v>
      </c>
    </row>
    <row r="389" spans="1:65" s="1" customFormat="1" ht="33" customHeight="1">
      <c r="A389" s="30"/>
      <c r="B389" s="155"/>
      <c r="C389" s="194" t="s">
        <v>648</v>
      </c>
      <c r="D389" s="194" t="s">
        <v>245</v>
      </c>
      <c r="E389" s="195" t="s">
        <v>1584</v>
      </c>
      <c r="F389" s="196" t="s">
        <v>1585</v>
      </c>
      <c r="G389" s="197" t="s">
        <v>248</v>
      </c>
      <c r="H389" s="198">
        <v>4.2519999999999998</v>
      </c>
      <c r="I389" s="161">
        <v>6.65</v>
      </c>
      <c r="J389" s="162">
        <f>ROUND(I389*H389,2)</f>
        <v>28.28</v>
      </c>
      <c r="K389" s="163"/>
      <c r="L389" s="31"/>
      <c r="M389" s="164"/>
      <c r="N389" s="165" t="s">
        <v>42</v>
      </c>
      <c r="O389" s="57"/>
      <c r="P389" s="166">
        <f>O389*H389</f>
        <v>0</v>
      </c>
      <c r="Q389" s="166">
        <v>0</v>
      </c>
      <c r="R389" s="166">
        <f>Q389*H389</f>
        <v>0</v>
      </c>
      <c r="S389" s="166">
        <v>0</v>
      </c>
      <c r="T389" s="167">
        <f>S389*H389</f>
        <v>0</v>
      </c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R389" s="168" t="s">
        <v>249</v>
      </c>
      <c r="AT389" s="168" t="s">
        <v>245</v>
      </c>
      <c r="AU389" s="168" t="s">
        <v>88</v>
      </c>
      <c r="AY389" s="17" t="s">
        <v>242</v>
      </c>
      <c r="BE389" s="169">
        <f>IF(N389="základná",J389,0)</f>
        <v>0</v>
      </c>
      <c r="BF389" s="169">
        <f>IF(N389="znížená",J389,0)</f>
        <v>28.28</v>
      </c>
      <c r="BG389" s="169">
        <f>IF(N389="zákl. prenesená",J389,0)</f>
        <v>0</v>
      </c>
      <c r="BH389" s="169">
        <f>IF(N389="zníž. prenesená",J389,0)</f>
        <v>0</v>
      </c>
      <c r="BI389" s="169">
        <f>IF(N389="nulová",J389,0)</f>
        <v>0</v>
      </c>
      <c r="BJ389" s="17" t="s">
        <v>88</v>
      </c>
      <c r="BK389" s="169">
        <f>ROUND(I389*H389,2)</f>
        <v>28.28</v>
      </c>
      <c r="BL389" s="17" t="s">
        <v>249</v>
      </c>
      <c r="BM389" s="168" t="s">
        <v>3140</v>
      </c>
    </row>
    <row r="390" spans="1:65" s="13" customFormat="1">
      <c r="B390" s="178"/>
      <c r="D390" s="171" t="s">
        <v>251</v>
      </c>
      <c r="E390" s="179"/>
      <c r="F390" s="180" t="s">
        <v>3129</v>
      </c>
      <c r="H390" s="181">
        <v>4.0599999999999996</v>
      </c>
      <c r="I390" s="182"/>
      <c r="L390" s="178"/>
      <c r="M390" s="183"/>
      <c r="N390" s="184"/>
      <c r="O390" s="184"/>
      <c r="P390" s="184"/>
      <c r="Q390" s="184"/>
      <c r="R390" s="184"/>
      <c r="S390" s="184"/>
      <c r="T390" s="185"/>
      <c r="AT390" s="179" t="s">
        <v>251</v>
      </c>
      <c r="AU390" s="179" t="s">
        <v>88</v>
      </c>
      <c r="AV390" s="13" t="s">
        <v>88</v>
      </c>
      <c r="AW390" s="13" t="s">
        <v>32</v>
      </c>
      <c r="AX390" s="13" t="s">
        <v>76</v>
      </c>
      <c r="AY390" s="179" t="s">
        <v>242</v>
      </c>
    </row>
    <row r="391" spans="1:65" s="13" customFormat="1">
      <c r="B391" s="178"/>
      <c r="D391" s="171" t="s">
        <v>251</v>
      </c>
      <c r="E391" s="179"/>
      <c r="F391" s="180" t="s">
        <v>3130</v>
      </c>
      <c r="H391" s="181">
        <v>0.192</v>
      </c>
      <c r="I391" s="182"/>
      <c r="L391" s="178"/>
      <c r="M391" s="183"/>
      <c r="N391" s="184"/>
      <c r="O391" s="184"/>
      <c r="P391" s="184"/>
      <c r="Q391" s="184"/>
      <c r="R391" s="184"/>
      <c r="S391" s="184"/>
      <c r="T391" s="185"/>
      <c r="AT391" s="179" t="s">
        <v>251</v>
      </c>
      <c r="AU391" s="179" t="s">
        <v>88</v>
      </c>
      <c r="AV391" s="13" t="s">
        <v>88</v>
      </c>
      <c r="AW391" s="13" t="s">
        <v>32</v>
      </c>
      <c r="AX391" s="13" t="s">
        <v>76</v>
      </c>
      <c r="AY391" s="179" t="s">
        <v>242</v>
      </c>
    </row>
    <row r="392" spans="1:65" s="14" customFormat="1">
      <c r="B392" s="186"/>
      <c r="D392" s="171" t="s">
        <v>251</v>
      </c>
      <c r="E392" s="187"/>
      <c r="F392" s="188" t="s">
        <v>254</v>
      </c>
      <c r="H392" s="189">
        <v>4.2519999999999998</v>
      </c>
      <c r="I392" s="190"/>
      <c r="L392" s="186"/>
      <c r="M392" s="191"/>
      <c r="N392" s="192"/>
      <c r="O392" s="192"/>
      <c r="P392" s="192"/>
      <c r="Q392" s="192"/>
      <c r="R392" s="192"/>
      <c r="S392" s="192"/>
      <c r="T392" s="193"/>
      <c r="AT392" s="187" t="s">
        <v>251</v>
      </c>
      <c r="AU392" s="187" t="s">
        <v>88</v>
      </c>
      <c r="AV392" s="14" t="s">
        <v>249</v>
      </c>
      <c r="AW392" s="14" t="s">
        <v>32</v>
      </c>
      <c r="AX392" s="14" t="s">
        <v>83</v>
      </c>
      <c r="AY392" s="187" t="s">
        <v>242</v>
      </c>
    </row>
    <row r="393" spans="1:65" s="1" customFormat="1" ht="24.2" customHeight="1">
      <c r="A393" s="30"/>
      <c r="B393" s="155"/>
      <c r="C393" s="194" t="s">
        <v>654</v>
      </c>
      <c r="D393" s="194" t="s">
        <v>245</v>
      </c>
      <c r="E393" s="195" t="s">
        <v>3141</v>
      </c>
      <c r="F393" s="196" t="s">
        <v>3142</v>
      </c>
      <c r="G393" s="197" t="s">
        <v>248</v>
      </c>
      <c r="H393" s="198">
        <v>8.3000000000000007</v>
      </c>
      <c r="I393" s="161">
        <v>163.01</v>
      </c>
      <c r="J393" s="162">
        <f>ROUND(I393*H393,2)</f>
        <v>1352.98</v>
      </c>
      <c r="K393" s="163"/>
      <c r="L393" s="31"/>
      <c r="M393" s="164"/>
      <c r="N393" s="165" t="s">
        <v>42</v>
      </c>
      <c r="O393" s="57"/>
      <c r="P393" s="166">
        <f>O393*H393</f>
        <v>0</v>
      </c>
      <c r="Q393" s="166">
        <v>2.2654800000000002</v>
      </c>
      <c r="R393" s="166">
        <f>Q393*H393</f>
        <v>18.803484000000005</v>
      </c>
      <c r="S393" s="166">
        <v>0</v>
      </c>
      <c r="T393" s="167">
        <f>S393*H393</f>
        <v>0</v>
      </c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R393" s="168" t="s">
        <v>249</v>
      </c>
      <c r="AT393" s="168" t="s">
        <v>245</v>
      </c>
      <c r="AU393" s="168" t="s">
        <v>88</v>
      </c>
      <c r="AY393" s="17" t="s">
        <v>242</v>
      </c>
      <c r="BE393" s="169">
        <f>IF(N393="základná",J393,0)</f>
        <v>0</v>
      </c>
      <c r="BF393" s="169">
        <f>IF(N393="znížená",J393,0)</f>
        <v>1352.98</v>
      </c>
      <c r="BG393" s="169">
        <f>IF(N393="zákl. prenesená",J393,0)</f>
        <v>0</v>
      </c>
      <c r="BH393" s="169">
        <f>IF(N393="zníž. prenesená",J393,0)</f>
        <v>0</v>
      </c>
      <c r="BI393" s="169">
        <f>IF(N393="nulová",J393,0)</f>
        <v>0</v>
      </c>
      <c r="BJ393" s="17" t="s">
        <v>88</v>
      </c>
      <c r="BK393" s="169">
        <f>ROUND(I393*H393,2)</f>
        <v>1352.98</v>
      </c>
      <c r="BL393" s="17" t="s">
        <v>249</v>
      </c>
      <c r="BM393" s="168" t="s">
        <v>3143</v>
      </c>
    </row>
    <row r="394" spans="1:65" s="13" customFormat="1">
      <c r="B394" s="178"/>
      <c r="D394" s="171" t="s">
        <v>251</v>
      </c>
      <c r="E394" s="179"/>
      <c r="F394" s="180" t="s">
        <v>3139</v>
      </c>
      <c r="H394" s="181">
        <v>8.3000000000000007</v>
      </c>
      <c r="I394" s="182"/>
      <c r="L394" s="178"/>
      <c r="M394" s="183"/>
      <c r="N394" s="184"/>
      <c r="O394" s="184"/>
      <c r="P394" s="184"/>
      <c r="Q394" s="184"/>
      <c r="R394" s="184"/>
      <c r="S394" s="184"/>
      <c r="T394" s="185"/>
      <c r="AT394" s="179" t="s">
        <v>251</v>
      </c>
      <c r="AU394" s="179" t="s">
        <v>88</v>
      </c>
      <c r="AV394" s="13" t="s">
        <v>88</v>
      </c>
      <c r="AW394" s="13" t="s">
        <v>32</v>
      </c>
      <c r="AX394" s="13" t="s">
        <v>83</v>
      </c>
      <c r="AY394" s="179" t="s">
        <v>242</v>
      </c>
    </row>
    <row r="395" spans="1:65" s="1" customFormat="1" ht="37.9" customHeight="1">
      <c r="A395" s="30"/>
      <c r="B395" s="155"/>
      <c r="C395" s="194" t="s">
        <v>659</v>
      </c>
      <c r="D395" s="194" t="s">
        <v>245</v>
      </c>
      <c r="E395" s="195" t="s">
        <v>1587</v>
      </c>
      <c r="F395" s="196" t="s">
        <v>1588</v>
      </c>
      <c r="G395" s="197" t="s">
        <v>281</v>
      </c>
      <c r="H395" s="198">
        <v>51.024000000000001</v>
      </c>
      <c r="I395" s="161">
        <v>5.31</v>
      </c>
      <c r="J395" s="162">
        <f>ROUND(I395*H395,2)</f>
        <v>270.94</v>
      </c>
      <c r="K395" s="163"/>
      <c r="L395" s="31"/>
      <c r="M395" s="164"/>
      <c r="N395" s="165" t="s">
        <v>42</v>
      </c>
      <c r="O395" s="57"/>
      <c r="P395" s="166">
        <f>O395*H395</f>
        <v>0</v>
      </c>
      <c r="Q395" s="166">
        <v>4.9399999999999999E-3</v>
      </c>
      <c r="R395" s="166">
        <f>Q395*H395</f>
        <v>0.25205855999999999</v>
      </c>
      <c r="S395" s="166">
        <v>0</v>
      </c>
      <c r="T395" s="167">
        <f>S395*H395</f>
        <v>0</v>
      </c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R395" s="168" t="s">
        <v>249</v>
      </c>
      <c r="AT395" s="168" t="s">
        <v>245</v>
      </c>
      <c r="AU395" s="168" t="s">
        <v>88</v>
      </c>
      <c r="AY395" s="17" t="s">
        <v>242</v>
      </c>
      <c r="BE395" s="169">
        <f>IF(N395="základná",J395,0)</f>
        <v>0</v>
      </c>
      <c r="BF395" s="169">
        <f>IF(N395="znížená",J395,0)</f>
        <v>270.94</v>
      </c>
      <c r="BG395" s="169">
        <f>IF(N395="zákl. prenesená",J395,0)</f>
        <v>0</v>
      </c>
      <c r="BH395" s="169">
        <f>IF(N395="zníž. prenesená",J395,0)</f>
        <v>0</v>
      </c>
      <c r="BI395" s="169">
        <f>IF(N395="nulová",J395,0)</f>
        <v>0</v>
      </c>
      <c r="BJ395" s="17" t="s">
        <v>88</v>
      </c>
      <c r="BK395" s="169">
        <f>ROUND(I395*H395,2)</f>
        <v>270.94</v>
      </c>
      <c r="BL395" s="17" t="s">
        <v>249</v>
      </c>
      <c r="BM395" s="168" t="s">
        <v>3144</v>
      </c>
    </row>
    <row r="396" spans="1:65" s="13" customFormat="1">
      <c r="B396" s="178"/>
      <c r="D396" s="171" t="s">
        <v>251</v>
      </c>
      <c r="E396" s="179"/>
      <c r="F396" s="180" t="s">
        <v>3145</v>
      </c>
      <c r="H396" s="181">
        <v>48.72</v>
      </c>
      <c r="I396" s="182"/>
      <c r="L396" s="178"/>
      <c r="M396" s="183"/>
      <c r="N396" s="184"/>
      <c r="O396" s="184"/>
      <c r="P396" s="184"/>
      <c r="Q396" s="184"/>
      <c r="R396" s="184"/>
      <c r="S396" s="184"/>
      <c r="T396" s="185"/>
      <c r="AT396" s="179" t="s">
        <v>251</v>
      </c>
      <c r="AU396" s="179" t="s">
        <v>88</v>
      </c>
      <c r="AV396" s="13" t="s">
        <v>88</v>
      </c>
      <c r="AW396" s="13" t="s">
        <v>32</v>
      </c>
      <c r="AX396" s="13" t="s">
        <v>76</v>
      </c>
      <c r="AY396" s="179" t="s">
        <v>242</v>
      </c>
    </row>
    <row r="397" spans="1:65" s="13" customFormat="1">
      <c r="B397" s="178"/>
      <c r="D397" s="171" t="s">
        <v>251</v>
      </c>
      <c r="E397" s="179"/>
      <c r="F397" s="180" t="s">
        <v>3146</v>
      </c>
      <c r="H397" s="181">
        <v>2.3039999999999998</v>
      </c>
      <c r="I397" s="182"/>
      <c r="L397" s="178"/>
      <c r="M397" s="183"/>
      <c r="N397" s="184"/>
      <c r="O397" s="184"/>
      <c r="P397" s="184"/>
      <c r="Q397" s="184"/>
      <c r="R397" s="184"/>
      <c r="S397" s="184"/>
      <c r="T397" s="185"/>
      <c r="AT397" s="179" t="s">
        <v>251</v>
      </c>
      <c r="AU397" s="179" t="s">
        <v>88</v>
      </c>
      <c r="AV397" s="13" t="s">
        <v>88</v>
      </c>
      <c r="AW397" s="13" t="s">
        <v>32</v>
      </c>
      <c r="AX397" s="13" t="s">
        <v>76</v>
      </c>
      <c r="AY397" s="179" t="s">
        <v>242</v>
      </c>
    </row>
    <row r="398" spans="1:65" s="14" customFormat="1">
      <c r="B398" s="186"/>
      <c r="D398" s="171" t="s">
        <v>251</v>
      </c>
      <c r="E398" s="187"/>
      <c r="F398" s="188" t="s">
        <v>254</v>
      </c>
      <c r="H398" s="189">
        <v>51.024000000000001</v>
      </c>
      <c r="I398" s="190"/>
      <c r="L398" s="186"/>
      <c r="M398" s="191"/>
      <c r="N398" s="192"/>
      <c r="O398" s="192"/>
      <c r="P398" s="192"/>
      <c r="Q398" s="192"/>
      <c r="R398" s="192"/>
      <c r="S398" s="192"/>
      <c r="T398" s="193"/>
      <c r="AT398" s="187" t="s">
        <v>251</v>
      </c>
      <c r="AU398" s="187" t="s">
        <v>88</v>
      </c>
      <c r="AV398" s="14" t="s">
        <v>249</v>
      </c>
      <c r="AW398" s="14" t="s">
        <v>32</v>
      </c>
      <c r="AX398" s="14" t="s">
        <v>83</v>
      </c>
      <c r="AY398" s="187" t="s">
        <v>242</v>
      </c>
    </row>
    <row r="399" spans="1:65" s="1" customFormat="1" ht="24.2" customHeight="1">
      <c r="A399" s="30"/>
      <c r="B399" s="155"/>
      <c r="C399" s="194" t="s">
        <v>663</v>
      </c>
      <c r="D399" s="194" t="s">
        <v>245</v>
      </c>
      <c r="E399" s="195" t="s">
        <v>921</v>
      </c>
      <c r="F399" s="196" t="s">
        <v>922</v>
      </c>
      <c r="G399" s="197" t="s">
        <v>281</v>
      </c>
      <c r="H399" s="198">
        <v>242.78</v>
      </c>
      <c r="I399" s="161">
        <v>0.53</v>
      </c>
      <c r="J399" s="162">
        <f>ROUND(I399*H399,2)</f>
        <v>128.66999999999999</v>
      </c>
      <c r="K399" s="163"/>
      <c r="L399" s="31"/>
      <c r="M399" s="164"/>
      <c r="N399" s="165" t="s">
        <v>42</v>
      </c>
      <c r="O399" s="57"/>
      <c r="P399" s="166">
        <f>O399*H399</f>
        <v>0</v>
      </c>
      <c r="Q399" s="166">
        <v>0</v>
      </c>
      <c r="R399" s="166">
        <f>Q399*H399</f>
        <v>0</v>
      </c>
      <c r="S399" s="166">
        <v>0</v>
      </c>
      <c r="T399" s="167">
        <f>S399*H399</f>
        <v>0</v>
      </c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R399" s="168" t="s">
        <v>249</v>
      </c>
      <c r="AT399" s="168" t="s">
        <v>245</v>
      </c>
      <c r="AU399" s="168" t="s">
        <v>88</v>
      </c>
      <c r="AY399" s="17" t="s">
        <v>242</v>
      </c>
      <c r="BE399" s="169">
        <f>IF(N399="základná",J399,0)</f>
        <v>0</v>
      </c>
      <c r="BF399" s="169">
        <f>IF(N399="znížená",J399,0)</f>
        <v>128.66999999999999</v>
      </c>
      <c r="BG399" s="169">
        <f>IF(N399="zákl. prenesená",J399,0)</f>
        <v>0</v>
      </c>
      <c r="BH399" s="169">
        <f>IF(N399="zníž. prenesená",J399,0)</f>
        <v>0</v>
      </c>
      <c r="BI399" s="169">
        <f>IF(N399="nulová",J399,0)</f>
        <v>0</v>
      </c>
      <c r="BJ399" s="17" t="s">
        <v>88</v>
      </c>
      <c r="BK399" s="169">
        <f>ROUND(I399*H399,2)</f>
        <v>128.66999999999999</v>
      </c>
      <c r="BL399" s="17" t="s">
        <v>249</v>
      </c>
      <c r="BM399" s="168" t="s">
        <v>3147</v>
      </c>
    </row>
    <row r="400" spans="1:65" s="13" customFormat="1">
      <c r="B400" s="178"/>
      <c r="D400" s="171" t="s">
        <v>251</v>
      </c>
      <c r="E400" s="179"/>
      <c r="F400" s="180" t="s">
        <v>3148</v>
      </c>
      <c r="H400" s="181">
        <v>38</v>
      </c>
      <c r="I400" s="182"/>
      <c r="L400" s="178"/>
      <c r="M400" s="183"/>
      <c r="N400" s="184"/>
      <c r="O400" s="184"/>
      <c r="P400" s="184"/>
      <c r="Q400" s="184"/>
      <c r="R400" s="184"/>
      <c r="S400" s="184"/>
      <c r="T400" s="185"/>
      <c r="AT400" s="179" t="s">
        <v>251</v>
      </c>
      <c r="AU400" s="179" t="s">
        <v>88</v>
      </c>
      <c r="AV400" s="13" t="s">
        <v>88</v>
      </c>
      <c r="AW400" s="13" t="s">
        <v>32</v>
      </c>
      <c r="AX400" s="13" t="s">
        <v>76</v>
      </c>
      <c r="AY400" s="179" t="s">
        <v>242</v>
      </c>
    </row>
    <row r="401" spans="1:65" s="13" customFormat="1">
      <c r="B401" s="178"/>
      <c r="D401" s="171" t="s">
        <v>251</v>
      </c>
      <c r="E401" s="179"/>
      <c r="F401" s="180" t="s">
        <v>3149</v>
      </c>
      <c r="H401" s="181">
        <v>56.16</v>
      </c>
      <c r="I401" s="182"/>
      <c r="L401" s="178"/>
      <c r="M401" s="183"/>
      <c r="N401" s="184"/>
      <c r="O401" s="184"/>
      <c r="P401" s="184"/>
      <c r="Q401" s="184"/>
      <c r="R401" s="184"/>
      <c r="S401" s="184"/>
      <c r="T401" s="185"/>
      <c r="AT401" s="179" t="s">
        <v>251</v>
      </c>
      <c r="AU401" s="179" t="s">
        <v>88</v>
      </c>
      <c r="AV401" s="13" t="s">
        <v>88</v>
      </c>
      <c r="AW401" s="13" t="s">
        <v>32</v>
      </c>
      <c r="AX401" s="13" t="s">
        <v>76</v>
      </c>
      <c r="AY401" s="179" t="s">
        <v>242</v>
      </c>
    </row>
    <row r="402" spans="1:65" s="13" customFormat="1">
      <c r="B402" s="178"/>
      <c r="D402" s="171" t="s">
        <v>251</v>
      </c>
      <c r="E402" s="179"/>
      <c r="F402" s="180" t="s">
        <v>3150</v>
      </c>
      <c r="H402" s="181">
        <v>62.22</v>
      </c>
      <c r="I402" s="182"/>
      <c r="L402" s="178"/>
      <c r="M402" s="183"/>
      <c r="N402" s="184"/>
      <c r="O402" s="184"/>
      <c r="P402" s="184"/>
      <c r="Q402" s="184"/>
      <c r="R402" s="184"/>
      <c r="S402" s="184"/>
      <c r="T402" s="185"/>
      <c r="AT402" s="179" t="s">
        <v>251</v>
      </c>
      <c r="AU402" s="179" t="s">
        <v>88</v>
      </c>
      <c r="AV402" s="13" t="s">
        <v>88</v>
      </c>
      <c r="AW402" s="13" t="s">
        <v>32</v>
      </c>
      <c r="AX402" s="13" t="s">
        <v>76</v>
      </c>
      <c r="AY402" s="179" t="s">
        <v>242</v>
      </c>
    </row>
    <row r="403" spans="1:65" s="13" customFormat="1">
      <c r="B403" s="178"/>
      <c r="D403" s="171" t="s">
        <v>251</v>
      </c>
      <c r="E403" s="179"/>
      <c r="F403" s="180" t="s">
        <v>3151</v>
      </c>
      <c r="H403" s="181">
        <v>86.4</v>
      </c>
      <c r="I403" s="182"/>
      <c r="L403" s="178"/>
      <c r="M403" s="183"/>
      <c r="N403" s="184"/>
      <c r="O403" s="184"/>
      <c r="P403" s="184"/>
      <c r="Q403" s="184"/>
      <c r="R403" s="184"/>
      <c r="S403" s="184"/>
      <c r="T403" s="185"/>
      <c r="AT403" s="179" t="s">
        <v>251</v>
      </c>
      <c r="AU403" s="179" t="s">
        <v>88</v>
      </c>
      <c r="AV403" s="13" t="s">
        <v>88</v>
      </c>
      <c r="AW403" s="13" t="s">
        <v>32</v>
      </c>
      <c r="AX403" s="13" t="s">
        <v>76</v>
      </c>
      <c r="AY403" s="179" t="s">
        <v>242</v>
      </c>
    </row>
    <row r="404" spans="1:65" s="14" customFormat="1">
      <c r="B404" s="186"/>
      <c r="D404" s="171" t="s">
        <v>251</v>
      </c>
      <c r="E404" s="187"/>
      <c r="F404" s="188" t="s">
        <v>254</v>
      </c>
      <c r="H404" s="189">
        <v>242.78</v>
      </c>
      <c r="I404" s="190"/>
      <c r="L404" s="186"/>
      <c r="M404" s="191"/>
      <c r="N404" s="192"/>
      <c r="O404" s="192"/>
      <c r="P404" s="192"/>
      <c r="Q404" s="192"/>
      <c r="R404" s="192"/>
      <c r="S404" s="192"/>
      <c r="T404" s="193"/>
      <c r="AT404" s="187" t="s">
        <v>251</v>
      </c>
      <c r="AU404" s="187" t="s">
        <v>88</v>
      </c>
      <c r="AV404" s="14" t="s">
        <v>249</v>
      </c>
      <c r="AW404" s="14" t="s">
        <v>32</v>
      </c>
      <c r="AX404" s="14" t="s">
        <v>83</v>
      </c>
      <c r="AY404" s="187" t="s">
        <v>242</v>
      </c>
    </row>
    <row r="405" spans="1:65" s="1" customFormat="1" ht="24.2" customHeight="1">
      <c r="A405" s="30"/>
      <c r="B405" s="155"/>
      <c r="C405" s="218" t="s">
        <v>668</v>
      </c>
      <c r="D405" s="218" t="s">
        <v>313</v>
      </c>
      <c r="E405" s="219" t="s">
        <v>1598</v>
      </c>
      <c r="F405" s="220" t="s">
        <v>1599</v>
      </c>
      <c r="G405" s="221" t="s">
        <v>689</v>
      </c>
      <c r="H405" s="222">
        <v>50.012999999999998</v>
      </c>
      <c r="I405" s="204">
        <v>4.67</v>
      </c>
      <c r="J405" s="205">
        <f>ROUND(I405*H405,2)</f>
        <v>233.56</v>
      </c>
      <c r="K405" s="206"/>
      <c r="L405" s="207"/>
      <c r="M405" s="208"/>
      <c r="N405" s="209" t="s">
        <v>42</v>
      </c>
      <c r="O405" s="57"/>
      <c r="P405" s="166">
        <f>O405*H405</f>
        <v>0</v>
      </c>
      <c r="Q405" s="166">
        <v>1E-3</v>
      </c>
      <c r="R405" s="166">
        <f>Q405*H405</f>
        <v>5.0013000000000002E-2</v>
      </c>
      <c r="S405" s="166">
        <v>0</v>
      </c>
      <c r="T405" s="167">
        <f>S405*H405</f>
        <v>0</v>
      </c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R405" s="168" t="s">
        <v>316</v>
      </c>
      <c r="AT405" s="168" t="s">
        <v>313</v>
      </c>
      <c r="AU405" s="168" t="s">
        <v>88</v>
      </c>
      <c r="AY405" s="17" t="s">
        <v>242</v>
      </c>
      <c r="BE405" s="169">
        <f>IF(N405="základná",J405,0)</f>
        <v>0</v>
      </c>
      <c r="BF405" s="169">
        <f>IF(N405="znížená",J405,0)</f>
        <v>233.56</v>
      </c>
      <c r="BG405" s="169">
        <f>IF(N405="zákl. prenesená",J405,0)</f>
        <v>0</v>
      </c>
      <c r="BH405" s="169">
        <f>IF(N405="zníž. prenesená",J405,0)</f>
        <v>0</v>
      </c>
      <c r="BI405" s="169">
        <f>IF(N405="nulová",J405,0)</f>
        <v>0</v>
      </c>
      <c r="BJ405" s="17" t="s">
        <v>88</v>
      </c>
      <c r="BK405" s="169">
        <f>ROUND(I405*H405,2)</f>
        <v>233.56</v>
      </c>
      <c r="BL405" s="17" t="s">
        <v>249</v>
      </c>
      <c r="BM405" s="168" t="s">
        <v>3152</v>
      </c>
    </row>
    <row r="406" spans="1:65" s="1" customFormat="1" ht="33" customHeight="1">
      <c r="A406" s="30"/>
      <c r="B406" s="155"/>
      <c r="C406" s="194" t="s">
        <v>674</v>
      </c>
      <c r="D406" s="194" t="s">
        <v>245</v>
      </c>
      <c r="E406" s="195" t="s">
        <v>3153</v>
      </c>
      <c r="F406" s="196" t="s">
        <v>3154</v>
      </c>
      <c r="G406" s="197" t="s">
        <v>281</v>
      </c>
      <c r="H406" s="198">
        <v>194.66</v>
      </c>
      <c r="I406" s="161">
        <v>37.94</v>
      </c>
      <c r="J406" s="162">
        <f>ROUND(I406*H406,2)</f>
        <v>7385.4</v>
      </c>
      <c r="K406" s="163"/>
      <c r="L406" s="31"/>
      <c r="M406" s="164"/>
      <c r="N406" s="165" t="s">
        <v>42</v>
      </c>
      <c r="O406" s="57"/>
      <c r="P406" s="166">
        <f>O406*H406</f>
        <v>0</v>
      </c>
      <c r="Q406" s="166">
        <v>4.2500000000000003E-2</v>
      </c>
      <c r="R406" s="166">
        <f>Q406*H406</f>
        <v>8.2730499999999996</v>
      </c>
      <c r="S406" s="166">
        <v>0</v>
      </c>
      <c r="T406" s="167">
        <f>S406*H406</f>
        <v>0</v>
      </c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R406" s="168" t="s">
        <v>249</v>
      </c>
      <c r="AT406" s="168" t="s">
        <v>245</v>
      </c>
      <c r="AU406" s="168" t="s">
        <v>88</v>
      </c>
      <c r="AY406" s="17" t="s">
        <v>242</v>
      </c>
      <c r="BE406" s="169">
        <f>IF(N406="základná",J406,0)</f>
        <v>0</v>
      </c>
      <c r="BF406" s="169">
        <f>IF(N406="znížená",J406,0)</f>
        <v>7385.4</v>
      </c>
      <c r="BG406" s="169">
        <f>IF(N406="zákl. prenesená",J406,0)</f>
        <v>0</v>
      </c>
      <c r="BH406" s="169">
        <f>IF(N406="zníž. prenesená",J406,0)</f>
        <v>0</v>
      </c>
      <c r="BI406" s="169">
        <f>IF(N406="nulová",J406,0)</f>
        <v>0</v>
      </c>
      <c r="BJ406" s="17" t="s">
        <v>88</v>
      </c>
      <c r="BK406" s="169">
        <f>ROUND(I406*H406,2)</f>
        <v>7385.4</v>
      </c>
      <c r="BL406" s="17" t="s">
        <v>249</v>
      </c>
      <c r="BM406" s="168" t="s">
        <v>3155</v>
      </c>
    </row>
    <row r="407" spans="1:65" s="13" customFormat="1">
      <c r="B407" s="178"/>
      <c r="D407" s="171" t="s">
        <v>251</v>
      </c>
      <c r="E407" s="179"/>
      <c r="F407" s="180" t="s">
        <v>3156</v>
      </c>
      <c r="H407" s="181">
        <v>177.66</v>
      </c>
      <c r="I407" s="182"/>
      <c r="L407" s="178"/>
      <c r="M407" s="183"/>
      <c r="N407" s="184"/>
      <c r="O407" s="184"/>
      <c r="P407" s="184"/>
      <c r="Q407" s="184"/>
      <c r="R407" s="184"/>
      <c r="S407" s="184"/>
      <c r="T407" s="185"/>
      <c r="AT407" s="179" t="s">
        <v>251</v>
      </c>
      <c r="AU407" s="179" t="s">
        <v>88</v>
      </c>
      <c r="AV407" s="13" t="s">
        <v>88</v>
      </c>
      <c r="AW407" s="13" t="s">
        <v>32</v>
      </c>
      <c r="AX407" s="13" t="s">
        <v>76</v>
      </c>
      <c r="AY407" s="179" t="s">
        <v>242</v>
      </c>
    </row>
    <row r="408" spans="1:65" s="13" customFormat="1">
      <c r="B408" s="178"/>
      <c r="D408" s="171" t="s">
        <v>251</v>
      </c>
      <c r="E408" s="179"/>
      <c r="F408" s="180" t="s">
        <v>3054</v>
      </c>
      <c r="H408" s="181">
        <v>17</v>
      </c>
      <c r="I408" s="182"/>
      <c r="L408" s="178"/>
      <c r="M408" s="183"/>
      <c r="N408" s="184"/>
      <c r="O408" s="184"/>
      <c r="P408" s="184"/>
      <c r="Q408" s="184"/>
      <c r="R408" s="184"/>
      <c r="S408" s="184"/>
      <c r="T408" s="185"/>
      <c r="AT408" s="179" t="s">
        <v>251</v>
      </c>
      <c r="AU408" s="179" t="s">
        <v>88</v>
      </c>
      <c r="AV408" s="13" t="s">
        <v>88</v>
      </c>
      <c r="AW408" s="13" t="s">
        <v>32</v>
      </c>
      <c r="AX408" s="13" t="s">
        <v>76</v>
      </c>
      <c r="AY408" s="179" t="s">
        <v>242</v>
      </c>
    </row>
    <row r="409" spans="1:65" s="14" customFormat="1">
      <c r="B409" s="186"/>
      <c r="D409" s="171" t="s">
        <v>251</v>
      </c>
      <c r="E409" s="187"/>
      <c r="F409" s="188" t="s">
        <v>254</v>
      </c>
      <c r="H409" s="189">
        <v>194.66</v>
      </c>
      <c r="I409" s="190"/>
      <c r="L409" s="186"/>
      <c r="M409" s="191"/>
      <c r="N409" s="192"/>
      <c r="O409" s="192"/>
      <c r="P409" s="192"/>
      <c r="Q409" s="192"/>
      <c r="R409" s="192"/>
      <c r="S409" s="192"/>
      <c r="T409" s="193"/>
      <c r="AT409" s="187" t="s">
        <v>251</v>
      </c>
      <c r="AU409" s="187" t="s">
        <v>88</v>
      </c>
      <c r="AV409" s="14" t="s">
        <v>249</v>
      </c>
      <c r="AW409" s="14" t="s">
        <v>32</v>
      </c>
      <c r="AX409" s="14" t="s">
        <v>83</v>
      </c>
      <c r="AY409" s="187" t="s">
        <v>242</v>
      </c>
    </row>
    <row r="410" spans="1:65" s="1" customFormat="1" ht="24.2" customHeight="1">
      <c r="A410" s="30"/>
      <c r="B410" s="155"/>
      <c r="C410" s="194" t="s">
        <v>681</v>
      </c>
      <c r="D410" s="194" t="s">
        <v>245</v>
      </c>
      <c r="E410" s="195" t="s">
        <v>3157</v>
      </c>
      <c r="F410" s="196" t="s">
        <v>3158</v>
      </c>
      <c r="G410" s="197" t="s">
        <v>281</v>
      </c>
      <c r="H410" s="198">
        <v>177.66</v>
      </c>
      <c r="I410" s="161">
        <v>18.48</v>
      </c>
      <c r="J410" s="162">
        <f>ROUND(I410*H410,2)</f>
        <v>3283.16</v>
      </c>
      <c r="K410" s="163"/>
      <c r="L410" s="31"/>
      <c r="M410" s="164"/>
      <c r="N410" s="165" t="s">
        <v>42</v>
      </c>
      <c r="O410" s="57"/>
      <c r="P410" s="166">
        <f>O410*H410</f>
        <v>0</v>
      </c>
      <c r="Q410" s="166">
        <v>2.1000000000000001E-2</v>
      </c>
      <c r="R410" s="166">
        <f>Q410*H410</f>
        <v>3.7308600000000003</v>
      </c>
      <c r="S410" s="166">
        <v>0</v>
      </c>
      <c r="T410" s="167">
        <f>S410*H410</f>
        <v>0</v>
      </c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R410" s="168" t="s">
        <v>249</v>
      </c>
      <c r="AT410" s="168" t="s">
        <v>245</v>
      </c>
      <c r="AU410" s="168" t="s">
        <v>88</v>
      </c>
      <c r="AY410" s="17" t="s">
        <v>242</v>
      </c>
      <c r="BE410" s="169">
        <f>IF(N410="základná",J410,0)</f>
        <v>0</v>
      </c>
      <c r="BF410" s="169">
        <f>IF(N410="znížená",J410,0)</f>
        <v>3283.16</v>
      </c>
      <c r="BG410" s="169">
        <f>IF(N410="zákl. prenesená",J410,0)</f>
        <v>0</v>
      </c>
      <c r="BH410" s="169">
        <f>IF(N410="zníž. prenesená",J410,0)</f>
        <v>0</v>
      </c>
      <c r="BI410" s="169">
        <f>IF(N410="nulová",J410,0)</f>
        <v>0</v>
      </c>
      <c r="BJ410" s="17" t="s">
        <v>88</v>
      </c>
      <c r="BK410" s="169">
        <f>ROUND(I410*H410,2)</f>
        <v>3283.16</v>
      </c>
      <c r="BL410" s="17" t="s">
        <v>249</v>
      </c>
      <c r="BM410" s="168" t="s">
        <v>3159</v>
      </c>
    </row>
    <row r="411" spans="1:65" s="13" customFormat="1">
      <c r="B411" s="178"/>
      <c r="D411" s="171" t="s">
        <v>251</v>
      </c>
      <c r="E411" s="179"/>
      <c r="F411" s="180" t="s">
        <v>3156</v>
      </c>
      <c r="H411" s="181">
        <v>177.66</v>
      </c>
      <c r="I411" s="182"/>
      <c r="L411" s="178"/>
      <c r="M411" s="183"/>
      <c r="N411" s="184"/>
      <c r="O411" s="184"/>
      <c r="P411" s="184"/>
      <c r="Q411" s="184"/>
      <c r="R411" s="184"/>
      <c r="S411" s="184"/>
      <c r="T411" s="185"/>
      <c r="AT411" s="179" t="s">
        <v>251</v>
      </c>
      <c r="AU411" s="179" t="s">
        <v>88</v>
      </c>
      <c r="AV411" s="13" t="s">
        <v>88</v>
      </c>
      <c r="AW411" s="13" t="s">
        <v>32</v>
      </c>
      <c r="AX411" s="13" t="s">
        <v>83</v>
      </c>
      <c r="AY411" s="179" t="s">
        <v>242</v>
      </c>
    </row>
    <row r="412" spans="1:65" s="1" customFormat="1" ht="24.2" customHeight="1">
      <c r="A412" s="30"/>
      <c r="B412" s="155"/>
      <c r="C412" s="194" t="s">
        <v>686</v>
      </c>
      <c r="D412" s="194" t="s">
        <v>245</v>
      </c>
      <c r="E412" s="195" t="s">
        <v>3160</v>
      </c>
      <c r="F412" s="196" t="s">
        <v>3161</v>
      </c>
      <c r="G412" s="197" t="s">
        <v>281</v>
      </c>
      <c r="H412" s="198">
        <v>41.99</v>
      </c>
      <c r="I412" s="161">
        <v>13.23</v>
      </c>
      <c r="J412" s="162">
        <f>ROUND(I412*H412,2)</f>
        <v>555.53</v>
      </c>
      <c r="K412" s="163"/>
      <c r="L412" s="31"/>
      <c r="M412" s="164"/>
      <c r="N412" s="165" t="s">
        <v>42</v>
      </c>
      <c r="O412" s="57"/>
      <c r="P412" s="166">
        <f>O412*H412</f>
        <v>0</v>
      </c>
      <c r="Q412" s="166">
        <v>6.7000000000000002E-3</v>
      </c>
      <c r="R412" s="166">
        <f>Q412*H412</f>
        <v>0.281333</v>
      </c>
      <c r="S412" s="166">
        <v>0</v>
      </c>
      <c r="T412" s="167">
        <f>S412*H412</f>
        <v>0</v>
      </c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R412" s="168" t="s">
        <v>249</v>
      </c>
      <c r="AT412" s="168" t="s">
        <v>245</v>
      </c>
      <c r="AU412" s="168" t="s">
        <v>88</v>
      </c>
      <c r="AY412" s="17" t="s">
        <v>242</v>
      </c>
      <c r="BE412" s="169">
        <f>IF(N412="základná",J412,0)</f>
        <v>0</v>
      </c>
      <c r="BF412" s="169">
        <f>IF(N412="znížená",J412,0)</f>
        <v>555.53</v>
      </c>
      <c r="BG412" s="169">
        <f>IF(N412="zákl. prenesená",J412,0)</f>
        <v>0</v>
      </c>
      <c r="BH412" s="169">
        <f>IF(N412="zníž. prenesená",J412,0)</f>
        <v>0</v>
      </c>
      <c r="BI412" s="169">
        <f>IF(N412="nulová",J412,0)</f>
        <v>0</v>
      </c>
      <c r="BJ412" s="17" t="s">
        <v>88</v>
      </c>
      <c r="BK412" s="169">
        <f>ROUND(I412*H412,2)</f>
        <v>555.53</v>
      </c>
      <c r="BL412" s="17" t="s">
        <v>249</v>
      </c>
      <c r="BM412" s="168" t="s">
        <v>3162</v>
      </c>
    </row>
    <row r="413" spans="1:65" s="13" customFormat="1">
      <c r="B413" s="178"/>
      <c r="D413" s="171" t="s">
        <v>251</v>
      </c>
      <c r="E413" s="179"/>
      <c r="F413" s="180" t="s">
        <v>3163</v>
      </c>
      <c r="H413" s="181">
        <v>26.57</v>
      </c>
      <c r="I413" s="182"/>
      <c r="L413" s="178"/>
      <c r="M413" s="183"/>
      <c r="N413" s="184"/>
      <c r="O413" s="184"/>
      <c r="P413" s="184"/>
      <c r="Q413" s="184"/>
      <c r="R413" s="184"/>
      <c r="S413" s="184"/>
      <c r="T413" s="185"/>
      <c r="AT413" s="179" t="s">
        <v>251</v>
      </c>
      <c r="AU413" s="179" t="s">
        <v>88</v>
      </c>
      <c r="AV413" s="13" t="s">
        <v>88</v>
      </c>
      <c r="AW413" s="13" t="s">
        <v>32</v>
      </c>
      <c r="AX413" s="13" t="s">
        <v>76</v>
      </c>
      <c r="AY413" s="179" t="s">
        <v>242</v>
      </c>
    </row>
    <row r="414" spans="1:65" s="13" customFormat="1">
      <c r="B414" s="178"/>
      <c r="D414" s="171" t="s">
        <v>251</v>
      </c>
      <c r="E414" s="179"/>
      <c r="F414" s="180" t="s">
        <v>3164</v>
      </c>
      <c r="H414" s="181">
        <v>15.42</v>
      </c>
      <c r="I414" s="182"/>
      <c r="L414" s="178"/>
      <c r="M414" s="183"/>
      <c r="N414" s="184"/>
      <c r="O414" s="184"/>
      <c r="P414" s="184"/>
      <c r="Q414" s="184"/>
      <c r="R414" s="184"/>
      <c r="S414" s="184"/>
      <c r="T414" s="185"/>
      <c r="AT414" s="179" t="s">
        <v>251</v>
      </c>
      <c r="AU414" s="179" t="s">
        <v>88</v>
      </c>
      <c r="AV414" s="13" t="s">
        <v>88</v>
      </c>
      <c r="AW414" s="13" t="s">
        <v>32</v>
      </c>
      <c r="AX414" s="13" t="s">
        <v>76</v>
      </c>
      <c r="AY414" s="179" t="s">
        <v>242</v>
      </c>
    </row>
    <row r="415" spans="1:65" s="14" customFormat="1">
      <c r="B415" s="186"/>
      <c r="D415" s="171" t="s">
        <v>251</v>
      </c>
      <c r="E415" s="187"/>
      <c r="F415" s="188" t="s">
        <v>254</v>
      </c>
      <c r="H415" s="189">
        <v>41.99</v>
      </c>
      <c r="I415" s="190"/>
      <c r="L415" s="186"/>
      <c r="M415" s="191"/>
      <c r="N415" s="192"/>
      <c r="O415" s="192"/>
      <c r="P415" s="192"/>
      <c r="Q415" s="192"/>
      <c r="R415" s="192"/>
      <c r="S415" s="192"/>
      <c r="T415" s="193"/>
      <c r="AT415" s="187" t="s">
        <v>251</v>
      </c>
      <c r="AU415" s="187" t="s">
        <v>88</v>
      </c>
      <c r="AV415" s="14" t="s">
        <v>249</v>
      </c>
      <c r="AW415" s="14" t="s">
        <v>32</v>
      </c>
      <c r="AX415" s="14" t="s">
        <v>83</v>
      </c>
      <c r="AY415" s="187" t="s">
        <v>242</v>
      </c>
    </row>
    <row r="416" spans="1:65" s="1" customFormat="1" ht="24.2" customHeight="1">
      <c r="A416" s="30"/>
      <c r="B416" s="155"/>
      <c r="C416" s="194" t="s">
        <v>692</v>
      </c>
      <c r="D416" s="194" t="s">
        <v>245</v>
      </c>
      <c r="E416" s="195" t="s">
        <v>3165</v>
      </c>
      <c r="F416" s="196" t="s">
        <v>3166</v>
      </c>
      <c r="G416" s="197" t="s">
        <v>281</v>
      </c>
      <c r="H416" s="198">
        <v>3</v>
      </c>
      <c r="I416" s="161">
        <v>106.7</v>
      </c>
      <c r="J416" s="162">
        <f>ROUND(I416*H416,2)</f>
        <v>320.10000000000002</v>
      </c>
      <c r="K416" s="163"/>
      <c r="L416" s="31"/>
      <c r="M416" s="164"/>
      <c r="N416" s="165" t="s">
        <v>42</v>
      </c>
      <c r="O416" s="57"/>
      <c r="P416" s="166">
        <f>O416*H416</f>
        <v>0</v>
      </c>
      <c r="Q416" s="166">
        <v>6.6949999999999996E-2</v>
      </c>
      <c r="R416" s="166">
        <f>Q416*H416</f>
        <v>0.20084999999999997</v>
      </c>
      <c r="S416" s="166">
        <v>0</v>
      </c>
      <c r="T416" s="167">
        <f>S416*H416</f>
        <v>0</v>
      </c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R416" s="168" t="s">
        <v>249</v>
      </c>
      <c r="AT416" s="168" t="s">
        <v>245</v>
      </c>
      <c r="AU416" s="168" t="s">
        <v>88</v>
      </c>
      <c r="AY416" s="17" t="s">
        <v>242</v>
      </c>
      <c r="BE416" s="169">
        <f>IF(N416="základná",J416,0)</f>
        <v>0</v>
      </c>
      <c r="BF416" s="169">
        <f>IF(N416="znížená",J416,0)</f>
        <v>320.10000000000002</v>
      </c>
      <c r="BG416" s="169">
        <f>IF(N416="zákl. prenesená",J416,0)</f>
        <v>0</v>
      </c>
      <c r="BH416" s="169">
        <f>IF(N416="zníž. prenesená",J416,0)</f>
        <v>0</v>
      </c>
      <c r="BI416" s="169">
        <f>IF(N416="nulová",J416,0)</f>
        <v>0</v>
      </c>
      <c r="BJ416" s="17" t="s">
        <v>88</v>
      </c>
      <c r="BK416" s="169">
        <f>ROUND(I416*H416,2)</f>
        <v>320.10000000000002</v>
      </c>
      <c r="BL416" s="17" t="s">
        <v>249</v>
      </c>
      <c r="BM416" s="168" t="s">
        <v>3167</v>
      </c>
    </row>
    <row r="417" spans="1:65" s="13" customFormat="1">
      <c r="B417" s="178"/>
      <c r="D417" s="171" t="s">
        <v>251</v>
      </c>
      <c r="E417" s="179"/>
      <c r="F417" s="180" t="s">
        <v>3168</v>
      </c>
      <c r="H417" s="181">
        <v>3</v>
      </c>
      <c r="I417" s="182"/>
      <c r="L417" s="178"/>
      <c r="M417" s="183"/>
      <c r="N417" s="184"/>
      <c r="O417" s="184"/>
      <c r="P417" s="184"/>
      <c r="Q417" s="184"/>
      <c r="R417" s="184"/>
      <c r="S417" s="184"/>
      <c r="T417" s="185"/>
      <c r="AT417" s="179" t="s">
        <v>251</v>
      </c>
      <c r="AU417" s="179" t="s">
        <v>88</v>
      </c>
      <c r="AV417" s="13" t="s">
        <v>88</v>
      </c>
      <c r="AW417" s="13" t="s">
        <v>32</v>
      </c>
      <c r="AX417" s="13" t="s">
        <v>83</v>
      </c>
      <c r="AY417" s="179" t="s">
        <v>242</v>
      </c>
    </row>
    <row r="418" spans="1:65" s="1" customFormat="1" ht="24.2" customHeight="1">
      <c r="A418" s="30"/>
      <c r="B418" s="155"/>
      <c r="C418" s="194" t="s">
        <v>697</v>
      </c>
      <c r="D418" s="194" t="s">
        <v>245</v>
      </c>
      <c r="E418" s="195" t="s">
        <v>3169</v>
      </c>
      <c r="F418" s="196" t="s">
        <v>3170</v>
      </c>
      <c r="G418" s="197" t="s">
        <v>281</v>
      </c>
      <c r="H418" s="198">
        <v>2.5</v>
      </c>
      <c r="I418" s="161">
        <v>22.47</v>
      </c>
      <c r="J418" s="162">
        <f>ROUND(I418*H418,2)</f>
        <v>56.18</v>
      </c>
      <c r="K418" s="163"/>
      <c r="L418" s="31"/>
      <c r="M418" s="164"/>
      <c r="N418" s="165" t="s">
        <v>42</v>
      </c>
      <c r="O418" s="57"/>
      <c r="P418" s="166">
        <f>O418*H418</f>
        <v>0</v>
      </c>
      <c r="Q418" s="166">
        <v>5.8709999999999998E-2</v>
      </c>
      <c r="R418" s="166">
        <f>Q418*H418</f>
        <v>0.14677499999999999</v>
      </c>
      <c r="S418" s="166">
        <v>0</v>
      </c>
      <c r="T418" s="167">
        <f>S418*H418</f>
        <v>0</v>
      </c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R418" s="168" t="s">
        <v>249</v>
      </c>
      <c r="AT418" s="168" t="s">
        <v>245</v>
      </c>
      <c r="AU418" s="168" t="s">
        <v>88</v>
      </c>
      <c r="AY418" s="17" t="s">
        <v>242</v>
      </c>
      <c r="BE418" s="169">
        <f>IF(N418="základná",J418,0)</f>
        <v>0</v>
      </c>
      <c r="BF418" s="169">
        <f>IF(N418="znížená",J418,0)</f>
        <v>56.18</v>
      </c>
      <c r="BG418" s="169">
        <f>IF(N418="zákl. prenesená",J418,0)</f>
        <v>0</v>
      </c>
      <c r="BH418" s="169">
        <f>IF(N418="zníž. prenesená",J418,0)</f>
        <v>0</v>
      </c>
      <c r="BI418" s="169">
        <f>IF(N418="nulová",J418,0)</f>
        <v>0</v>
      </c>
      <c r="BJ418" s="17" t="s">
        <v>88</v>
      </c>
      <c r="BK418" s="169">
        <f>ROUND(I418*H418,2)</f>
        <v>56.18</v>
      </c>
      <c r="BL418" s="17" t="s">
        <v>249</v>
      </c>
      <c r="BM418" s="168" t="s">
        <v>3171</v>
      </c>
    </row>
    <row r="419" spans="1:65" s="13" customFormat="1">
      <c r="B419" s="178"/>
      <c r="D419" s="171" t="s">
        <v>251</v>
      </c>
      <c r="E419" s="179"/>
      <c r="F419" s="180" t="s">
        <v>3172</v>
      </c>
      <c r="H419" s="181">
        <v>2.5</v>
      </c>
      <c r="I419" s="182"/>
      <c r="L419" s="178"/>
      <c r="M419" s="183"/>
      <c r="N419" s="184"/>
      <c r="O419" s="184"/>
      <c r="P419" s="184"/>
      <c r="Q419" s="184"/>
      <c r="R419" s="184"/>
      <c r="S419" s="184"/>
      <c r="T419" s="185"/>
      <c r="AT419" s="179" t="s">
        <v>251</v>
      </c>
      <c r="AU419" s="179" t="s">
        <v>88</v>
      </c>
      <c r="AV419" s="13" t="s">
        <v>88</v>
      </c>
      <c r="AW419" s="13" t="s">
        <v>32</v>
      </c>
      <c r="AX419" s="13" t="s">
        <v>83</v>
      </c>
      <c r="AY419" s="179" t="s">
        <v>242</v>
      </c>
    </row>
    <row r="420" spans="1:65" s="1" customFormat="1" ht="24.2" customHeight="1">
      <c r="A420" s="30"/>
      <c r="B420" s="155"/>
      <c r="C420" s="194" t="s">
        <v>701</v>
      </c>
      <c r="D420" s="194" t="s">
        <v>245</v>
      </c>
      <c r="E420" s="195" t="s">
        <v>3173</v>
      </c>
      <c r="F420" s="196" t="s">
        <v>3174</v>
      </c>
      <c r="G420" s="197" t="s">
        <v>281</v>
      </c>
      <c r="H420" s="198">
        <v>31.11</v>
      </c>
      <c r="I420" s="161">
        <v>6.1</v>
      </c>
      <c r="J420" s="162">
        <f>ROUND(I420*H420,2)</f>
        <v>189.77</v>
      </c>
      <c r="K420" s="163"/>
      <c r="L420" s="31"/>
      <c r="M420" s="164"/>
      <c r="N420" s="165" t="s">
        <v>42</v>
      </c>
      <c r="O420" s="57"/>
      <c r="P420" s="166">
        <f>O420*H420</f>
        <v>0</v>
      </c>
      <c r="Q420" s="166">
        <v>4.8999999999999998E-3</v>
      </c>
      <c r="R420" s="166">
        <f>Q420*H420</f>
        <v>0.15243899999999999</v>
      </c>
      <c r="S420" s="166">
        <v>0</v>
      </c>
      <c r="T420" s="167">
        <f>S420*H420</f>
        <v>0</v>
      </c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R420" s="168" t="s">
        <v>249</v>
      </c>
      <c r="AT420" s="168" t="s">
        <v>245</v>
      </c>
      <c r="AU420" s="168" t="s">
        <v>88</v>
      </c>
      <c r="AY420" s="17" t="s">
        <v>242</v>
      </c>
      <c r="BE420" s="169">
        <f>IF(N420="základná",J420,0)</f>
        <v>0</v>
      </c>
      <c r="BF420" s="169">
        <f>IF(N420="znížená",J420,0)</f>
        <v>189.77</v>
      </c>
      <c r="BG420" s="169">
        <f>IF(N420="zákl. prenesená",J420,0)</f>
        <v>0</v>
      </c>
      <c r="BH420" s="169">
        <f>IF(N420="zníž. prenesená",J420,0)</f>
        <v>0</v>
      </c>
      <c r="BI420" s="169">
        <f>IF(N420="nulová",J420,0)</f>
        <v>0</v>
      </c>
      <c r="BJ420" s="17" t="s">
        <v>88</v>
      </c>
      <c r="BK420" s="169">
        <f>ROUND(I420*H420,2)</f>
        <v>189.77</v>
      </c>
      <c r="BL420" s="17" t="s">
        <v>249</v>
      </c>
      <c r="BM420" s="168" t="s">
        <v>3175</v>
      </c>
    </row>
    <row r="421" spans="1:65" s="13" customFormat="1">
      <c r="B421" s="178"/>
      <c r="D421" s="171" t="s">
        <v>251</v>
      </c>
      <c r="E421" s="179"/>
      <c r="F421" s="180" t="s">
        <v>3176</v>
      </c>
      <c r="H421" s="181">
        <v>31.11</v>
      </c>
      <c r="I421" s="182"/>
      <c r="L421" s="178"/>
      <c r="M421" s="183"/>
      <c r="N421" s="184"/>
      <c r="O421" s="184"/>
      <c r="P421" s="184"/>
      <c r="Q421" s="184"/>
      <c r="R421" s="184"/>
      <c r="S421" s="184"/>
      <c r="T421" s="185"/>
      <c r="AT421" s="179" t="s">
        <v>251</v>
      </c>
      <c r="AU421" s="179" t="s">
        <v>88</v>
      </c>
      <c r="AV421" s="13" t="s">
        <v>88</v>
      </c>
      <c r="AW421" s="13" t="s">
        <v>32</v>
      </c>
      <c r="AX421" s="13" t="s">
        <v>83</v>
      </c>
      <c r="AY421" s="179" t="s">
        <v>242</v>
      </c>
    </row>
    <row r="422" spans="1:65" s="1" customFormat="1" ht="24.2" customHeight="1">
      <c r="A422" s="30"/>
      <c r="B422" s="155"/>
      <c r="C422" s="194" t="s">
        <v>706</v>
      </c>
      <c r="D422" s="194" t="s">
        <v>245</v>
      </c>
      <c r="E422" s="195" t="s">
        <v>3177</v>
      </c>
      <c r="F422" s="196" t="s">
        <v>3178</v>
      </c>
      <c r="G422" s="197" t="s">
        <v>281</v>
      </c>
      <c r="H422" s="198">
        <v>192.58</v>
      </c>
      <c r="I422" s="161">
        <v>21.98</v>
      </c>
      <c r="J422" s="162">
        <f>ROUND(I422*H422,2)</f>
        <v>4232.91</v>
      </c>
      <c r="K422" s="163"/>
      <c r="L422" s="31"/>
      <c r="M422" s="164"/>
      <c r="N422" s="165" t="s">
        <v>42</v>
      </c>
      <c r="O422" s="57"/>
      <c r="P422" s="166">
        <f>O422*H422</f>
        <v>0</v>
      </c>
      <c r="Q422" s="166">
        <v>1.7340000000000001E-2</v>
      </c>
      <c r="R422" s="166">
        <f>Q422*H422</f>
        <v>3.3393372000000006</v>
      </c>
      <c r="S422" s="166">
        <v>0</v>
      </c>
      <c r="T422" s="167">
        <f>S422*H422</f>
        <v>0</v>
      </c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R422" s="168" t="s">
        <v>249</v>
      </c>
      <c r="AT422" s="168" t="s">
        <v>245</v>
      </c>
      <c r="AU422" s="168" t="s">
        <v>88</v>
      </c>
      <c r="AY422" s="17" t="s">
        <v>242</v>
      </c>
      <c r="BE422" s="169">
        <f>IF(N422="základná",J422,0)</f>
        <v>0</v>
      </c>
      <c r="BF422" s="169">
        <f>IF(N422="znížená",J422,0)</f>
        <v>4232.91</v>
      </c>
      <c r="BG422" s="169">
        <f>IF(N422="zákl. prenesená",J422,0)</f>
        <v>0</v>
      </c>
      <c r="BH422" s="169">
        <f>IF(N422="zníž. prenesená",J422,0)</f>
        <v>0</v>
      </c>
      <c r="BI422" s="169">
        <f>IF(N422="nulová",J422,0)</f>
        <v>0</v>
      </c>
      <c r="BJ422" s="17" t="s">
        <v>88</v>
      </c>
      <c r="BK422" s="169">
        <f>ROUND(I422*H422,2)</f>
        <v>4232.91</v>
      </c>
      <c r="BL422" s="17" t="s">
        <v>249</v>
      </c>
      <c r="BM422" s="168" t="s">
        <v>3179</v>
      </c>
    </row>
    <row r="423" spans="1:65" s="13" customFormat="1">
      <c r="B423" s="178"/>
      <c r="D423" s="171" t="s">
        <v>251</v>
      </c>
      <c r="E423" s="179"/>
      <c r="F423" s="180" t="s">
        <v>3148</v>
      </c>
      <c r="H423" s="181">
        <v>38</v>
      </c>
      <c r="I423" s="182"/>
      <c r="L423" s="178"/>
      <c r="M423" s="183"/>
      <c r="N423" s="184"/>
      <c r="O423" s="184"/>
      <c r="P423" s="184"/>
      <c r="Q423" s="184"/>
      <c r="R423" s="184"/>
      <c r="S423" s="184"/>
      <c r="T423" s="185"/>
      <c r="AT423" s="179" t="s">
        <v>251</v>
      </c>
      <c r="AU423" s="179" t="s">
        <v>88</v>
      </c>
      <c r="AV423" s="13" t="s">
        <v>88</v>
      </c>
      <c r="AW423" s="13" t="s">
        <v>32</v>
      </c>
      <c r="AX423" s="13" t="s">
        <v>76</v>
      </c>
      <c r="AY423" s="179" t="s">
        <v>242</v>
      </c>
    </row>
    <row r="424" spans="1:65" s="13" customFormat="1">
      <c r="B424" s="178"/>
      <c r="D424" s="171" t="s">
        <v>251</v>
      </c>
      <c r="E424" s="179"/>
      <c r="F424" s="180" t="s">
        <v>3180</v>
      </c>
      <c r="H424" s="181">
        <v>5.38</v>
      </c>
      <c r="I424" s="182"/>
      <c r="L424" s="178"/>
      <c r="M424" s="183"/>
      <c r="N424" s="184"/>
      <c r="O424" s="184"/>
      <c r="P424" s="184"/>
      <c r="Q424" s="184"/>
      <c r="R424" s="184"/>
      <c r="S424" s="184"/>
      <c r="T424" s="185"/>
      <c r="AT424" s="179" t="s">
        <v>251</v>
      </c>
      <c r="AU424" s="179" t="s">
        <v>88</v>
      </c>
      <c r="AV424" s="13" t="s">
        <v>88</v>
      </c>
      <c r="AW424" s="13" t="s">
        <v>32</v>
      </c>
      <c r="AX424" s="13" t="s">
        <v>76</v>
      </c>
      <c r="AY424" s="179" t="s">
        <v>242</v>
      </c>
    </row>
    <row r="425" spans="1:65" s="13" customFormat="1">
      <c r="B425" s="178"/>
      <c r="D425" s="171" t="s">
        <v>251</v>
      </c>
      <c r="E425" s="179"/>
      <c r="F425" s="180" t="s">
        <v>3181</v>
      </c>
      <c r="H425" s="181">
        <v>54.2</v>
      </c>
      <c r="I425" s="182"/>
      <c r="L425" s="178"/>
      <c r="M425" s="183"/>
      <c r="N425" s="184"/>
      <c r="O425" s="184"/>
      <c r="P425" s="184"/>
      <c r="Q425" s="184"/>
      <c r="R425" s="184"/>
      <c r="S425" s="184"/>
      <c r="T425" s="185"/>
      <c r="AT425" s="179" t="s">
        <v>251</v>
      </c>
      <c r="AU425" s="179" t="s">
        <v>88</v>
      </c>
      <c r="AV425" s="13" t="s">
        <v>88</v>
      </c>
      <c r="AW425" s="13" t="s">
        <v>32</v>
      </c>
      <c r="AX425" s="13" t="s">
        <v>76</v>
      </c>
      <c r="AY425" s="179" t="s">
        <v>242</v>
      </c>
    </row>
    <row r="426" spans="1:65" s="13" customFormat="1">
      <c r="B426" s="178"/>
      <c r="D426" s="171" t="s">
        <v>251</v>
      </c>
      <c r="E426" s="179"/>
      <c r="F426" s="180" t="s">
        <v>3182</v>
      </c>
      <c r="H426" s="181">
        <v>8.6</v>
      </c>
      <c r="I426" s="182"/>
      <c r="L426" s="178"/>
      <c r="M426" s="183"/>
      <c r="N426" s="184"/>
      <c r="O426" s="184"/>
      <c r="P426" s="184"/>
      <c r="Q426" s="184"/>
      <c r="R426" s="184"/>
      <c r="S426" s="184"/>
      <c r="T426" s="185"/>
      <c r="AT426" s="179" t="s">
        <v>251</v>
      </c>
      <c r="AU426" s="179" t="s">
        <v>88</v>
      </c>
      <c r="AV426" s="13" t="s">
        <v>88</v>
      </c>
      <c r="AW426" s="13" t="s">
        <v>32</v>
      </c>
      <c r="AX426" s="13" t="s">
        <v>76</v>
      </c>
      <c r="AY426" s="179" t="s">
        <v>242</v>
      </c>
    </row>
    <row r="427" spans="1:65" s="13" customFormat="1">
      <c r="B427" s="178"/>
      <c r="D427" s="171" t="s">
        <v>251</v>
      </c>
      <c r="E427" s="179"/>
      <c r="F427" s="180" t="s">
        <v>3183</v>
      </c>
      <c r="H427" s="181">
        <v>86.4</v>
      </c>
      <c r="I427" s="182"/>
      <c r="L427" s="178"/>
      <c r="M427" s="183"/>
      <c r="N427" s="184"/>
      <c r="O427" s="184"/>
      <c r="P427" s="184"/>
      <c r="Q427" s="184"/>
      <c r="R427" s="184"/>
      <c r="S427" s="184"/>
      <c r="T427" s="185"/>
      <c r="AT427" s="179" t="s">
        <v>251</v>
      </c>
      <c r="AU427" s="179" t="s">
        <v>88</v>
      </c>
      <c r="AV427" s="13" t="s">
        <v>88</v>
      </c>
      <c r="AW427" s="13" t="s">
        <v>32</v>
      </c>
      <c r="AX427" s="13" t="s">
        <v>76</v>
      </c>
      <c r="AY427" s="179" t="s">
        <v>242</v>
      </c>
    </row>
    <row r="428" spans="1:65" s="14" customFormat="1">
      <c r="B428" s="186"/>
      <c r="D428" s="171" t="s">
        <v>251</v>
      </c>
      <c r="E428" s="187"/>
      <c r="F428" s="188" t="s">
        <v>254</v>
      </c>
      <c r="H428" s="189">
        <v>192.58</v>
      </c>
      <c r="I428" s="190"/>
      <c r="L428" s="186"/>
      <c r="M428" s="191"/>
      <c r="N428" s="192"/>
      <c r="O428" s="192"/>
      <c r="P428" s="192"/>
      <c r="Q428" s="192"/>
      <c r="R428" s="192"/>
      <c r="S428" s="192"/>
      <c r="T428" s="193"/>
      <c r="AT428" s="187" t="s">
        <v>251</v>
      </c>
      <c r="AU428" s="187" t="s">
        <v>88</v>
      </c>
      <c r="AV428" s="14" t="s">
        <v>249</v>
      </c>
      <c r="AW428" s="14" t="s">
        <v>32</v>
      </c>
      <c r="AX428" s="14" t="s">
        <v>83</v>
      </c>
      <c r="AY428" s="187" t="s">
        <v>242</v>
      </c>
    </row>
    <row r="429" spans="1:65" s="1" customFormat="1" ht="24.2" customHeight="1">
      <c r="A429" s="30"/>
      <c r="B429" s="155"/>
      <c r="C429" s="194" t="s">
        <v>710</v>
      </c>
      <c r="D429" s="194" t="s">
        <v>245</v>
      </c>
      <c r="E429" s="195" t="s">
        <v>3184</v>
      </c>
      <c r="F429" s="196" t="s">
        <v>3185</v>
      </c>
      <c r="G429" s="197" t="s">
        <v>281</v>
      </c>
      <c r="H429" s="198">
        <v>15.42</v>
      </c>
      <c r="I429" s="161">
        <v>59.82</v>
      </c>
      <c r="J429" s="162">
        <f>ROUND(I429*H429,2)</f>
        <v>922.42</v>
      </c>
      <c r="K429" s="163"/>
      <c r="L429" s="31"/>
      <c r="M429" s="164"/>
      <c r="N429" s="165" t="s">
        <v>42</v>
      </c>
      <c r="O429" s="57"/>
      <c r="P429" s="166">
        <f>O429*H429</f>
        <v>0</v>
      </c>
      <c r="Q429" s="166">
        <v>5.2019999999999997E-2</v>
      </c>
      <c r="R429" s="166">
        <f>Q429*H429</f>
        <v>0.80214839999999998</v>
      </c>
      <c r="S429" s="166">
        <v>0</v>
      </c>
      <c r="T429" s="167">
        <f>S429*H429</f>
        <v>0</v>
      </c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R429" s="168" t="s">
        <v>249</v>
      </c>
      <c r="AT429" s="168" t="s">
        <v>245</v>
      </c>
      <c r="AU429" s="168" t="s">
        <v>88</v>
      </c>
      <c r="AY429" s="17" t="s">
        <v>242</v>
      </c>
      <c r="BE429" s="169">
        <f>IF(N429="základná",J429,0)</f>
        <v>0</v>
      </c>
      <c r="BF429" s="169">
        <f>IF(N429="znížená",J429,0)</f>
        <v>922.42</v>
      </c>
      <c r="BG429" s="169">
        <f>IF(N429="zákl. prenesená",J429,0)</f>
        <v>0</v>
      </c>
      <c r="BH429" s="169">
        <f>IF(N429="zníž. prenesená",J429,0)</f>
        <v>0</v>
      </c>
      <c r="BI429" s="169">
        <f>IF(N429="nulová",J429,0)</f>
        <v>0</v>
      </c>
      <c r="BJ429" s="17" t="s">
        <v>88</v>
      </c>
      <c r="BK429" s="169">
        <f>ROUND(I429*H429,2)</f>
        <v>922.42</v>
      </c>
      <c r="BL429" s="17" t="s">
        <v>249</v>
      </c>
      <c r="BM429" s="168" t="s">
        <v>3186</v>
      </c>
    </row>
    <row r="430" spans="1:65" s="13" customFormat="1">
      <c r="B430" s="178"/>
      <c r="D430" s="171" t="s">
        <v>251</v>
      </c>
      <c r="E430" s="179"/>
      <c r="F430" s="180" t="s">
        <v>3164</v>
      </c>
      <c r="H430" s="181">
        <v>15.42</v>
      </c>
      <c r="I430" s="182"/>
      <c r="L430" s="178"/>
      <c r="M430" s="183"/>
      <c r="N430" s="184"/>
      <c r="O430" s="184"/>
      <c r="P430" s="184"/>
      <c r="Q430" s="184"/>
      <c r="R430" s="184"/>
      <c r="S430" s="184"/>
      <c r="T430" s="185"/>
      <c r="AT430" s="179" t="s">
        <v>251</v>
      </c>
      <c r="AU430" s="179" t="s">
        <v>88</v>
      </c>
      <c r="AV430" s="13" t="s">
        <v>88</v>
      </c>
      <c r="AW430" s="13" t="s">
        <v>32</v>
      </c>
      <c r="AX430" s="13" t="s">
        <v>83</v>
      </c>
      <c r="AY430" s="179" t="s">
        <v>242</v>
      </c>
    </row>
    <row r="431" spans="1:65" s="1" customFormat="1" ht="24.2" customHeight="1">
      <c r="A431" s="30"/>
      <c r="B431" s="155"/>
      <c r="C431" s="194" t="s">
        <v>715</v>
      </c>
      <c r="D431" s="194" t="s">
        <v>245</v>
      </c>
      <c r="E431" s="195" t="s">
        <v>3187</v>
      </c>
      <c r="F431" s="196" t="s">
        <v>3188</v>
      </c>
      <c r="G431" s="197" t="s">
        <v>281</v>
      </c>
      <c r="H431" s="198">
        <v>31.11</v>
      </c>
      <c r="I431" s="161">
        <v>2.21</v>
      </c>
      <c r="J431" s="162">
        <f>ROUND(I431*H431,2)</f>
        <v>68.75</v>
      </c>
      <c r="K431" s="163"/>
      <c r="L431" s="31"/>
      <c r="M431" s="164"/>
      <c r="N431" s="165" t="s">
        <v>42</v>
      </c>
      <c r="O431" s="57"/>
      <c r="P431" s="166">
        <f>O431*H431</f>
        <v>0</v>
      </c>
      <c r="Q431" s="166">
        <v>1.4999999999999999E-4</v>
      </c>
      <c r="R431" s="166">
        <f>Q431*H431</f>
        <v>4.6664999999999996E-3</v>
      </c>
      <c r="S431" s="166">
        <v>0</v>
      </c>
      <c r="T431" s="167">
        <f>S431*H431</f>
        <v>0</v>
      </c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R431" s="168" t="s">
        <v>249</v>
      </c>
      <c r="AT431" s="168" t="s">
        <v>245</v>
      </c>
      <c r="AU431" s="168" t="s">
        <v>88</v>
      </c>
      <c r="AY431" s="17" t="s">
        <v>242</v>
      </c>
      <c r="BE431" s="169">
        <f>IF(N431="základná",J431,0)</f>
        <v>0</v>
      </c>
      <c r="BF431" s="169">
        <f>IF(N431="znížená",J431,0)</f>
        <v>68.75</v>
      </c>
      <c r="BG431" s="169">
        <f>IF(N431="zákl. prenesená",J431,0)</f>
        <v>0</v>
      </c>
      <c r="BH431" s="169">
        <f>IF(N431="zníž. prenesená",J431,0)</f>
        <v>0</v>
      </c>
      <c r="BI431" s="169">
        <f>IF(N431="nulová",J431,0)</f>
        <v>0</v>
      </c>
      <c r="BJ431" s="17" t="s">
        <v>88</v>
      </c>
      <c r="BK431" s="169">
        <f>ROUND(I431*H431,2)</f>
        <v>68.75</v>
      </c>
      <c r="BL431" s="17" t="s">
        <v>249</v>
      </c>
      <c r="BM431" s="168" t="s">
        <v>3189</v>
      </c>
    </row>
    <row r="432" spans="1:65" s="13" customFormat="1">
      <c r="B432" s="178"/>
      <c r="D432" s="171" t="s">
        <v>251</v>
      </c>
      <c r="E432" s="179"/>
      <c r="F432" s="180" t="s">
        <v>3176</v>
      </c>
      <c r="H432" s="181">
        <v>31.11</v>
      </c>
      <c r="I432" s="182"/>
      <c r="L432" s="178"/>
      <c r="M432" s="183"/>
      <c r="N432" s="184"/>
      <c r="O432" s="184"/>
      <c r="P432" s="184"/>
      <c r="Q432" s="184"/>
      <c r="R432" s="184"/>
      <c r="S432" s="184"/>
      <c r="T432" s="185"/>
      <c r="AT432" s="179" t="s">
        <v>251</v>
      </c>
      <c r="AU432" s="179" t="s">
        <v>88</v>
      </c>
      <c r="AV432" s="13" t="s">
        <v>88</v>
      </c>
      <c r="AW432" s="13" t="s">
        <v>32</v>
      </c>
      <c r="AX432" s="13" t="s">
        <v>83</v>
      </c>
      <c r="AY432" s="179" t="s">
        <v>242</v>
      </c>
    </row>
    <row r="433" spans="1:65" s="1" customFormat="1" ht="24.2" customHeight="1">
      <c r="A433" s="30"/>
      <c r="B433" s="155"/>
      <c r="C433" s="194" t="s">
        <v>722</v>
      </c>
      <c r="D433" s="194" t="s">
        <v>245</v>
      </c>
      <c r="E433" s="195" t="s">
        <v>3190</v>
      </c>
      <c r="F433" s="196" t="s">
        <v>3191</v>
      </c>
      <c r="G433" s="197" t="s">
        <v>310</v>
      </c>
      <c r="H433" s="198">
        <v>3</v>
      </c>
      <c r="I433" s="161">
        <v>1.48</v>
      </c>
      <c r="J433" s="162">
        <f>ROUND(I433*H433,2)</f>
        <v>4.4400000000000004</v>
      </c>
      <c r="K433" s="163"/>
      <c r="L433" s="31"/>
      <c r="M433" s="164"/>
      <c r="N433" s="165" t="s">
        <v>42</v>
      </c>
      <c r="O433" s="57"/>
      <c r="P433" s="166">
        <f>O433*H433</f>
        <v>0</v>
      </c>
      <c r="Q433" s="166">
        <v>0</v>
      </c>
      <c r="R433" s="166">
        <f>Q433*H433</f>
        <v>0</v>
      </c>
      <c r="S433" s="166">
        <v>0</v>
      </c>
      <c r="T433" s="167">
        <f>S433*H433</f>
        <v>0</v>
      </c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R433" s="168" t="s">
        <v>249</v>
      </c>
      <c r="AT433" s="168" t="s">
        <v>245</v>
      </c>
      <c r="AU433" s="168" t="s">
        <v>88</v>
      </c>
      <c r="AY433" s="17" t="s">
        <v>242</v>
      </c>
      <c r="BE433" s="169">
        <f>IF(N433="základná",J433,0)</f>
        <v>0</v>
      </c>
      <c r="BF433" s="169">
        <f>IF(N433="znížená",J433,0)</f>
        <v>4.4400000000000004</v>
      </c>
      <c r="BG433" s="169">
        <f>IF(N433="zákl. prenesená",J433,0)</f>
        <v>0</v>
      </c>
      <c r="BH433" s="169">
        <f>IF(N433="zníž. prenesená",J433,0)</f>
        <v>0</v>
      </c>
      <c r="BI433" s="169">
        <f>IF(N433="nulová",J433,0)</f>
        <v>0</v>
      </c>
      <c r="BJ433" s="17" t="s">
        <v>88</v>
      </c>
      <c r="BK433" s="169">
        <f>ROUND(I433*H433,2)</f>
        <v>4.4400000000000004</v>
      </c>
      <c r="BL433" s="17" t="s">
        <v>249</v>
      </c>
      <c r="BM433" s="168" t="s">
        <v>3192</v>
      </c>
    </row>
    <row r="434" spans="1:65" s="13" customFormat="1">
      <c r="B434" s="178"/>
      <c r="D434" s="171" t="s">
        <v>251</v>
      </c>
      <c r="E434" s="179"/>
      <c r="F434" s="180" t="s">
        <v>3193</v>
      </c>
      <c r="H434" s="181">
        <v>3</v>
      </c>
      <c r="I434" s="182"/>
      <c r="L434" s="178"/>
      <c r="M434" s="183"/>
      <c r="N434" s="184"/>
      <c r="O434" s="184"/>
      <c r="P434" s="184"/>
      <c r="Q434" s="184"/>
      <c r="R434" s="184"/>
      <c r="S434" s="184"/>
      <c r="T434" s="185"/>
      <c r="AT434" s="179" t="s">
        <v>251</v>
      </c>
      <c r="AU434" s="179" t="s">
        <v>88</v>
      </c>
      <c r="AV434" s="13" t="s">
        <v>88</v>
      </c>
      <c r="AW434" s="13" t="s">
        <v>32</v>
      </c>
      <c r="AX434" s="13" t="s">
        <v>83</v>
      </c>
      <c r="AY434" s="179" t="s">
        <v>242</v>
      </c>
    </row>
    <row r="435" spans="1:65" s="1" customFormat="1" ht="21.75" customHeight="1">
      <c r="A435" s="30"/>
      <c r="B435" s="155"/>
      <c r="C435" s="218" t="s">
        <v>731</v>
      </c>
      <c r="D435" s="218" t="s">
        <v>313</v>
      </c>
      <c r="E435" s="219" t="s">
        <v>3194</v>
      </c>
      <c r="F435" s="220" t="s">
        <v>3195</v>
      </c>
      <c r="G435" s="221" t="s">
        <v>310</v>
      </c>
      <c r="H435" s="222">
        <v>3.03</v>
      </c>
      <c r="I435" s="204">
        <v>4.3099999999999996</v>
      </c>
      <c r="J435" s="205">
        <f>ROUND(I435*H435,2)</f>
        <v>13.06</v>
      </c>
      <c r="K435" s="206"/>
      <c r="L435" s="207"/>
      <c r="M435" s="208"/>
      <c r="N435" s="209" t="s">
        <v>42</v>
      </c>
      <c r="O435" s="57"/>
      <c r="P435" s="166">
        <f>O435*H435</f>
        <v>0</v>
      </c>
      <c r="Q435" s="166">
        <v>2.92E-2</v>
      </c>
      <c r="R435" s="166">
        <f>Q435*H435</f>
        <v>8.8475999999999999E-2</v>
      </c>
      <c r="S435" s="166">
        <v>0</v>
      </c>
      <c r="T435" s="167">
        <f>S435*H435</f>
        <v>0</v>
      </c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R435" s="168" t="s">
        <v>316</v>
      </c>
      <c r="AT435" s="168" t="s">
        <v>313</v>
      </c>
      <c r="AU435" s="168" t="s">
        <v>88</v>
      </c>
      <c r="AY435" s="17" t="s">
        <v>242</v>
      </c>
      <c r="BE435" s="169">
        <f>IF(N435="základná",J435,0)</f>
        <v>0</v>
      </c>
      <c r="BF435" s="169">
        <f>IF(N435="znížená",J435,0)</f>
        <v>13.06</v>
      </c>
      <c r="BG435" s="169">
        <f>IF(N435="zákl. prenesená",J435,0)</f>
        <v>0</v>
      </c>
      <c r="BH435" s="169">
        <f>IF(N435="zníž. prenesená",J435,0)</f>
        <v>0</v>
      </c>
      <c r="BI435" s="169">
        <f>IF(N435="nulová",J435,0)</f>
        <v>0</v>
      </c>
      <c r="BJ435" s="17" t="s">
        <v>88</v>
      </c>
      <c r="BK435" s="169">
        <f>ROUND(I435*H435,2)</f>
        <v>13.06</v>
      </c>
      <c r="BL435" s="17" t="s">
        <v>249</v>
      </c>
      <c r="BM435" s="168" t="s">
        <v>3196</v>
      </c>
    </row>
    <row r="436" spans="1:65" s="13" customFormat="1">
      <c r="B436" s="178"/>
      <c r="D436" s="171" t="s">
        <v>251</v>
      </c>
      <c r="F436" s="180" t="s">
        <v>3197</v>
      </c>
      <c r="H436" s="181">
        <v>3.03</v>
      </c>
      <c r="I436" s="182"/>
      <c r="L436" s="178"/>
      <c r="M436" s="183"/>
      <c r="N436" s="184"/>
      <c r="O436" s="184"/>
      <c r="P436" s="184"/>
      <c r="Q436" s="184"/>
      <c r="R436" s="184"/>
      <c r="S436" s="184"/>
      <c r="T436" s="185"/>
      <c r="AT436" s="179" t="s">
        <v>251</v>
      </c>
      <c r="AU436" s="179" t="s">
        <v>88</v>
      </c>
      <c r="AV436" s="13" t="s">
        <v>88</v>
      </c>
      <c r="AW436" s="13" t="s">
        <v>2</v>
      </c>
      <c r="AX436" s="13" t="s">
        <v>83</v>
      </c>
      <c r="AY436" s="179" t="s">
        <v>242</v>
      </c>
    </row>
    <row r="437" spans="1:65" s="1" customFormat="1" ht="24.2" customHeight="1">
      <c r="A437" s="30"/>
      <c r="B437" s="155"/>
      <c r="C437" s="194" t="s">
        <v>741</v>
      </c>
      <c r="D437" s="194" t="s">
        <v>245</v>
      </c>
      <c r="E437" s="195" t="s">
        <v>3198</v>
      </c>
      <c r="F437" s="196" t="s">
        <v>3199</v>
      </c>
      <c r="G437" s="197" t="s">
        <v>310</v>
      </c>
      <c r="H437" s="198">
        <v>25</v>
      </c>
      <c r="I437" s="161">
        <v>58.55</v>
      </c>
      <c r="J437" s="162">
        <f>ROUND(I437*H437,2)</f>
        <v>1463.75</v>
      </c>
      <c r="K437" s="163"/>
      <c r="L437" s="31"/>
      <c r="M437" s="164"/>
      <c r="N437" s="165" t="s">
        <v>42</v>
      </c>
      <c r="O437" s="57"/>
      <c r="P437" s="166">
        <f>O437*H437</f>
        <v>0</v>
      </c>
      <c r="Q437" s="166">
        <v>3.9640000000000002E-2</v>
      </c>
      <c r="R437" s="166">
        <f>Q437*H437</f>
        <v>0.99099999999999999</v>
      </c>
      <c r="S437" s="166">
        <v>0</v>
      </c>
      <c r="T437" s="167">
        <f>S437*H437</f>
        <v>0</v>
      </c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R437" s="168" t="s">
        <v>249</v>
      </c>
      <c r="AT437" s="168" t="s">
        <v>245</v>
      </c>
      <c r="AU437" s="168" t="s">
        <v>88</v>
      </c>
      <c r="AY437" s="17" t="s">
        <v>242</v>
      </c>
      <c r="BE437" s="169">
        <f>IF(N437="základná",J437,0)</f>
        <v>0</v>
      </c>
      <c r="BF437" s="169">
        <f>IF(N437="znížená",J437,0)</f>
        <v>1463.75</v>
      </c>
      <c r="BG437" s="169">
        <f>IF(N437="zákl. prenesená",J437,0)</f>
        <v>0</v>
      </c>
      <c r="BH437" s="169">
        <f>IF(N437="zníž. prenesená",J437,0)</f>
        <v>0</v>
      </c>
      <c r="BI437" s="169">
        <f>IF(N437="nulová",J437,0)</f>
        <v>0</v>
      </c>
      <c r="BJ437" s="17" t="s">
        <v>88</v>
      </c>
      <c r="BK437" s="169">
        <f>ROUND(I437*H437,2)</f>
        <v>1463.75</v>
      </c>
      <c r="BL437" s="17" t="s">
        <v>249</v>
      </c>
      <c r="BM437" s="168" t="s">
        <v>3200</v>
      </c>
    </row>
    <row r="438" spans="1:65" s="13" customFormat="1">
      <c r="B438" s="178"/>
      <c r="D438" s="171" t="s">
        <v>251</v>
      </c>
      <c r="E438" s="179"/>
      <c r="F438" s="180" t="s">
        <v>3201</v>
      </c>
      <c r="H438" s="181">
        <v>2</v>
      </c>
      <c r="I438" s="182"/>
      <c r="L438" s="178"/>
      <c r="M438" s="183"/>
      <c r="N438" s="184"/>
      <c r="O438" s="184"/>
      <c r="P438" s="184"/>
      <c r="Q438" s="184"/>
      <c r="R438" s="184"/>
      <c r="S438" s="184"/>
      <c r="T438" s="185"/>
      <c r="AT438" s="179" t="s">
        <v>251</v>
      </c>
      <c r="AU438" s="179" t="s">
        <v>88</v>
      </c>
      <c r="AV438" s="13" t="s">
        <v>88</v>
      </c>
      <c r="AW438" s="13" t="s">
        <v>32</v>
      </c>
      <c r="AX438" s="13" t="s">
        <v>76</v>
      </c>
      <c r="AY438" s="179" t="s">
        <v>242</v>
      </c>
    </row>
    <row r="439" spans="1:65" s="13" customFormat="1">
      <c r="B439" s="178"/>
      <c r="D439" s="171" t="s">
        <v>251</v>
      </c>
      <c r="E439" s="179"/>
      <c r="F439" s="180" t="s">
        <v>3202</v>
      </c>
      <c r="H439" s="181">
        <v>1</v>
      </c>
      <c r="I439" s="182"/>
      <c r="L439" s="178"/>
      <c r="M439" s="183"/>
      <c r="N439" s="184"/>
      <c r="O439" s="184"/>
      <c r="P439" s="184"/>
      <c r="Q439" s="184"/>
      <c r="R439" s="184"/>
      <c r="S439" s="184"/>
      <c r="T439" s="185"/>
      <c r="AT439" s="179" t="s">
        <v>251</v>
      </c>
      <c r="AU439" s="179" t="s">
        <v>88</v>
      </c>
      <c r="AV439" s="13" t="s">
        <v>88</v>
      </c>
      <c r="AW439" s="13" t="s">
        <v>32</v>
      </c>
      <c r="AX439" s="13" t="s">
        <v>76</v>
      </c>
      <c r="AY439" s="179" t="s">
        <v>242</v>
      </c>
    </row>
    <row r="440" spans="1:65" s="13" customFormat="1">
      <c r="B440" s="178"/>
      <c r="D440" s="171" t="s">
        <v>251</v>
      </c>
      <c r="E440" s="179"/>
      <c r="F440" s="180" t="s">
        <v>3203</v>
      </c>
      <c r="H440" s="181">
        <v>3</v>
      </c>
      <c r="I440" s="182"/>
      <c r="L440" s="178"/>
      <c r="M440" s="183"/>
      <c r="N440" s="184"/>
      <c r="O440" s="184"/>
      <c r="P440" s="184"/>
      <c r="Q440" s="184"/>
      <c r="R440" s="184"/>
      <c r="S440" s="184"/>
      <c r="T440" s="185"/>
      <c r="AT440" s="179" t="s">
        <v>251</v>
      </c>
      <c r="AU440" s="179" t="s">
        <v>88</v>
      </c>
      <c r="AV440" s="13" t="s">
        <v>88</v>
      </c>
      <c r="AW440" s="13" t="s">
        <v>32</v>
      </c>
      <c r="AX440" s="13" t="s">
        <v>76</v>
      </c>
      <c r="AY440" s="179" t="s">
        <v>242</v>
      </c>
    </row>
    <row r="441" spans="1:65" s="13" customFormat="1">
      <c r="B441" s="178"/>
      <c r="D441" s="171" t="s">
        <v>251</v>
      </c>
      <c r="E441" s="179"/>
      <c r="F441" s="180" t="s">
        <v>3204</v>
      </c>
      <c r="H441" s="181">
        <v>2</v>
      </c>
      <c r="I441" s="182"/>
      <c r="L441" s="178"/>
      <c r="M441" s="183"/>
      <c r="N441" s="184"/>
      <c r="O441" s="184"/>
      <c r="P441" s="184"/>
      <c r="Q441" s="184"/>
      <c r="R441" s="184"/>
      <c r="S441" s="184"/>
      <c r="T441" s="185"/>
      <c r="AT441" s="179" t="s">
        <v>251</v>
      </c>
      <c r="AU441" s="179" t="s">
        <v>88</v>
      </c>
      <c r="AV441" s="13" t="s">
        <v>88</v>
      </c>
      <c r="AW441" s="13" t="s">
        <v>32</v>
      </c>
      <c r="AX441" s="13" t="s">
        <v>76</v>
      </c>
      <c r="AY441" s="179" t="s">
        <v>242</v>
      </c>
    </row>
    <row r="442" spans="1:65" s="13" customFormat="1">
      <c r="B442" s="178"/>
      <c r="D442" s="171" t="s">
        <v>251</v>
      </c>
      <c r="E442" s="179"/>
      <c r="F442" s="180" t="s">
        <v>3205</v>
      </c>
      <c r="H442" s="181">
        <v>1</v>
      </c>
      <c r="I442" s="182"/>
      <c r="L442" s="178"/>
      <c r="M442" s="183"/>
      <c r="N442" s="184"/>
      <c r="O442" s="184"/>
      <c r="P442" s="184"/>
      <c r="Q442" s="184"/>
      <c r="R442" s="184"/>
      <c r="S442" s="184"/>
      <c r="T442" s="185"/>
      <c r="AT442" s="179" t="s">
        <v>251</v>
      </c>
      <c r="AU442" s="179" t="s">
        <v>88</v>
      </c>
      <c r="AV442" s="13" t="s">
        <v>88</v>
      </c>
      <c r="AW442" s="13" t="s">
        <v>32</v>
      </c>
      <c r="AX442" s="13" t="s">
        <v>76</v>
      </c>
      <c r="AY442" s="179" t="s">
        <v>242</v>
      </c>
    </row>
    <row r="443" spans="1:65" s="13" customFormat="1">
      <c r="B443" s="178"/>
      <c r="D443" s="171" t="s">
        <v>251</v>
      </c>
      <c r="E443" s="179"/>
      <c r="F443" s="180" t="s">
        <v>3206</v>
      </c>
      <c r="H443" s="181">
        <v>1</v>
      </c>
      <c r="I443" s="182"/>
      <c r="L443" s="178"/>
      <c r="M443" s="183"/>
      <c r="N443" s="184"/>
      <c r="O443" s="184"/>
      <c r="P443" s="184"/>
      <c r="Q443" s="184"/>
      <c r="R443" s="184"/>
      <c r="S443" s="184"/>
      <c r="T443" s="185"/>
      <c r="AT443" s="179" t="s">
        <v>251</v>
      </c>
      <c r="AU443" s="179" t="s">
        <v>88</v>
      </c>
      <c r="AV443" s="13" t="s">
        <v>88</v>
      </c>
      <c r="AW443" s="13" t="s">
        <v>32</v>
      </c>
      <c r="AX443" s="13" t="s">
        <v>76</v>
      </c>
      <c r="AY443" s="179" t="s">
        <v>242</v>
      </c>
    </row>
    <row r="444" spans="1:65" s="13" customFormat="1">
      <c r="B444" s="178"/>
      <c r="D444" s="171" t="s">
        <v>251</v>
      </c>
      <c r="E444" s="179"/>
      <c r="F444" s="180" t="s">
        <v>3207</v>
      </c>
      <c r="H444" s="181">
        <v>1</v>
      </c>
      <c r="I444" s="182"/>
      <c r="L444" s="178"/>
      <c r="M444" s="183"/>
      <c r="N444" s="184"/>
      <c r="O444" s="184"/>
      <c r="P444" s="184"/>
      <c r="Q444" s="184"/>
      <c r="R444" s="184"/>
      <c r="S444" s="184"/>
      <c r="T444" s="185"/>
      <c r="AT444" s="179" t="s">
        <v>251</v>
      </c>
      <c r="AU444" s="179" t="s">
        <v>88</v>
      </c>
      <c r="AV444" s="13" t="s">
        <v>88</v>
      </c>
      <c r="AW444" s="13" t="s">
        <v>32</v>
      </c>
      <c r="AX444" s="13" t="s">
        <v>76</v>
      </c>
      <c r="AY444" s="179" t="s">
        <v>242</v>
      </c>
    </row>
    <row r="445" spans="1:65" s="13" customFormat="1">
      <c r="B445" s="178"/>
      <c r="D445" s="171" t="s">
        <v>251</v>
      </c>
      <c r="E445" s="179"/>
      <c r="F445" s="180" t="s">
        <v>3208</v>
      </c>
      <c r="H445" s="181">
        <v>2</v>
      </c>
      <c r="I445" s="182"/>
      <c r="L445" s="178"/>
      <c r="M445" s="183"/>
      <c r="N445" s="184"/>
      <c r="O445" s="184"/>
      <c r="P445" s="184"/>
      <c r="Q445" s="184"/>
      <c r="R445" s="184"/>
      <c r="S445" s="184"/>
      <c r="T445" s="185"/>
      <c r="AT445" s="179" t="s">
        <v>251</v>
      </c>
      <c r="AU445" s="179" t="s">
        <v>88</v>
      </c>
      <c r="AV445" s="13" t="s">
        <v>88</v>
      </c>
      <c r="AW445" s="13" t="s">
        <v>32</v>
      </c>
      <c r="AX445" s="13" t="s">
        <v>76</v>
      </c>
      <c r="AY445" s="179" t="s">
        <v>242</v>
      </c>
    </row>
    <row r="446" spans="1:65" s="13" customFormat="1">
      <c r="B446" s="178"/>
      <c r="D446" s="171" t="s">
        <v>251</v>
      </c>
      <c r="E446" s="179"/>
      <c r="F446" s="180" t="s">
        <v>3209</v>
      </c>
      <c r="H446" s="181">
        <v>6</v>
      </c>
      <c r="I446" s="182"/>
      <c r="L446" s="178"/>
      <c r="M446" s="183"/>
      <c r="N446" s="184"/>
      <c r="O446" s="184"/>
      <c r="P446" s="184"/>
      <c r="Q446" s="184"/>
      <c r="R446" s="184"/>
      <c r="S446" s="184"/>
      <c r="T446" s="185"/>
      <c r="AT446" s="179" t="s">
        <v>251</v>
      </c>
      <c r="AU446" s="179" t="s">
        <v>88</v>
      </c>
      <c r="AV446" s="13" t="s">
        <v>88</v>
      </c>
      <c r="AW446" s="13" t="s">
        <v>32</v>
      </c>
      <c r="AX446" s="13" t="s">
        <v>76</v>
      </c>
      <c r="AY446" s="179" t="s">
        <v>242</v>
      </c>
    </row>
    <row r="447" spans="1:65" s="13" customFormat="1">
      <c r="B447" s="178"/>
      <c r="D447" s="171" t="s">
        <v>251</v>
      </c>
      <c r="E447" s="179"/>
      <c r="F447" s="180" t="s">
        <v>3210</v>
      </c>
      <c r="H447" s="181">
        <v>1</v>
      </c>
      <c r="I447" s="182"/>
      <c r="L447" s="178"/>
      <c r="M447" s="183"/>
      <c r="N447" s="184"/>
      <c r="O447" s="184"/>
      <c r="P447" s="184"/>
      <c r="Q447" s="184"/>
      <c r="R447" s="184"/>
      <c r="S447" s="184"/>
      <c r="T447" s="185"/>
      <c r="AT447" s="179" t="s">
        <v>251</v>
      </c>
      <c r="AU447" s="179" t="s">
        <v>88</v>
      </c>
      <c r="AV447" s="13" t="s">
        <v>88</v>
      </c>
      <c r="AW447" s="13" t="s">
        <v>32</v>
      </c>
      <c r="AX447" s="13" t="s">
        <v>76</v>
      </c>
      <c r="AY447" s="179" t="s">
        <v>242</v>
      </c>
    </row>
    <row r="448" spans="1:65" s="13" customFormat="1">
      <c r="B448" s="178"/>
      <c r="D448" s="171" t="s">
        <v>251</v>
      </c>
      <c r="E448" s="179"/>
      <c r="F448" s="180" t="s">
        <v>3211</v>
      </c>
      <c r="H448" s="181">
        <v>5</v>
      </c>
      <c r="I448" s="182"/>
      <c r="L448" s="178"/>
      <c r="M448" s="183"/>
      <c r="N448" s="184"/>
      <c r="O448" s="184"/>
      <c r="P448" s="184"/>
      <c r="Q448" s="184"/>
      <c r="R448" s="184"/>
      <c r="S448" s="184"/>
      <c r="T448" s="185"/>
      <c r="AT448" s="179" t="s">
        <v>251</v>
      </c>
      <c r="AU448" s="179" t="s">
        <v>88</v>
      </c>
      <c r="AV448" s="13" t="s">
        <v>88</v>
      </c>
      <c r="AW448" s="13" t="s">
        <v>32</v>
      </c>
      <c r="AX448" s="13" t="s">
        <v>76</v>
      </c>
      <c r="AY448" s="179" t="s">
        <v>242</v>
      </c>
    </row>
    <row r="449" spans="1:65" s="14" customFormat="1">
      <c r="B449" s="186"/>
      <c r="D449" s="171" t="s">
        <v>251</v>
      </c>
      <c r="E449" s="187"/>
      <c r="F449" s="188" t="s">
        <v>254</v>
      </c>
      <c r="H449" s="189">
        <v>25</v>
      </c>
      <c r="I449" s="190"/>
      <c r="L449" s="186"/>
      <c r="M449" s="191"/>
      <c r="N449" s="192"/>
      <c r="O449" s="192"/>
      <c r="P449" s="192"/>
      <c r="Q449" s="192"/>
      <c r="R449" s="192"/>
      <c r="S449" s="192"/>
      <c r="T449" s="193"/>
      <c r="AT449" s="187" t="s">
        <v>251</v>
      </c>
      <c r="AU449" s="187" t="s">
        <v>88</v>
      </c>
      <c r="AV449" s="14" t="s">
        <v>249</v>
      </c>
      <c r="AW449" s="14" t="s">
        <v>32</v>
      </c>
      <c r="AX449" s="14" t="s">
        <v>83</v>
      </c>
      <c r="AY449" s="187" t="s">
        <v>242</v>
      </c>
    </row>
    <row r="450" spans="1:65" s="1" customFormat="1" ht="24.2" customHeight="1">
      <c r="A450" s="30"/>
      <c r="B450" s="155"/>
      <c r="C450" s="218" t="s">
        <v>747</v>
      </c>
      <c r="D450" s="218" t="s">
        <v>313</v>
      </c>
      <c r="E450" s="219" t="s">
        <v>3212</v>
      </c>
      <c r="F450" s="220" t="s">
        <v>3213</v>
      </c>
      <c r="G450" s="221" t="s">
        <v>310</v>
      </c>
      <c r="H450" s="222">
        <v>2</v>
      </c>
      <c r="I450" s="204">
        <v>152</v>
      </c>
      <c r="J450" s="205">
        <f>ROUND(I450*H450,2)</f>
        <v>304</v>
      </c>
      <c r="K450" s="206"/>
      <c r="L450" s="207"/>
      <c r="M450" s="208"/>
      <c r="N450" s="209" t="s">
        <v>42</v>
      </c>
      <c r="O450" s="57"/>
      <c r="P450" s="166">
        <f>O450*H450</f>
        <v>0</v>
      </c>
      <c r="Q450" s="166">
        <v>1.2E-2</v>
      </c>
      <c r="R450" s="166">
        <f>Q450*H450</f>
        <v>2.4E-2</v>
      </c>
      <c r="S450" s="166">
        <v>0</v>
      </c>
      <c r="T450" s="167">
        <f>S450*H450</f>
        <v>0</v>
      </c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R450" s="168" t="s">
        <v>316</v>
      </c>
      <c r="AT450" s="168" t="s">
        <v>313</v>
      </c>
      <c r="AU450" s="168" t="s">
        <v>88</v>
      </c>
      <c r="AY450" s="17" t="s">
        <v>242</v>
      </c>
      <c r="BE450" s="169">
        <f>IF(N450="základná",J450,0)</f>
        <v>0</v>
      </c>
      <c r="BF450" s="169">
        <f>IF(N450="znížená",J450,0)</f>
        <v>304</v>
      </c>
      <c r="BG450" s="169">
        <f>IF(N450="zákl. prenesená",J450,0)</f>
        <v>0</v>
      </c>
      <c r="BH450" s="169">
        <f>IF(N450="zníž. prenesená",J450,0)</f>
        <v>0</v>
      </c>
      <c r="BI450" s="169">
        <f>IF(N450="nulová",J450,0)</f>
        <v>0</v>
      </c>
      <c r="BJ450" s="17" t="s">
        <v>88</v>
      </c>
      <c r="BK450" s="169">
        <f>ROUND(I450*H450,2)</f>
        <v>304</v>
      </c>
      <c r="BL450" s="17" t="s">
        <v>249</v>
      </c>
      <c r="BM450" s="168" t="s">
        <v>3214</v>
      </c>
    </row>
    <row r="451" spans="1:65" s="13" customFormat="1">
      <c r="B451" s="178"/>
      <c r="D451" s="171" t="s">
        <v>251</v>
      </c>
      <c r="E451" s="179"/>
      <c r="F451" s="180" t="s">
        <v>88</v>
      </c>
      <c r="H451" s="181">
        <v>2</v>
      </c>
      <c r="I451" s="182"/>
      <c r="L451" s="178"/>
      <c r="M451" s="183"/>
      <c r="N451" s="184"/>
      <c r="O451" s="184"/>
      <c r="P451" s="184"/>
      <c r="Q451" s="184"/>
      <c r="R451" s="184"/>
      <c r="S451" s="184"/>
      <c r="T451" s="185"/>
      <c r="AT451" s="179" t="s">
        <v>251</v>
      </c>
      <c r="AU451" s="179" t="s">
        <v>88</v>
      </c>
      <c r="AV451" s="13" t="s">
        <v>88</v>
      </c>
      <c r="AW451" s="13" t="s">
        <v>32</v>
      </c>
      <c r="AX451" s="13" t="s">
        <v>83</v>
      </c>
      <c r="AY451" s="179" t="s">
        <v>242</v>
      </c>
    </row>
    <row r="452" spans="1:65" s="1" customFormat="1" ht="24.2" customHeight="1">
      <c r="A452" s="30"/>
      <c r="B452" s="155"/>
      <c r="C452" s="218" t="s">
        <v>755</v>
      </c>
      <c r="D452" s="218" t="s">
        <v>313</v>
      </c>
      <c r="E452" s="219" t="s">
        <v>3215</v>
      </c>
      <c r="F452" s="220" t="s">
        <v>3216</v>
      </c>
      <c r="G452" s="221" t="s">
        <v>310</v>
      </c>
      <c r="H452" s="222">
        <v>1</v>
      </c>
      <c r="I452" s="204">
        <v>136</v>
      </c>
      <c r="J452" s="205">
        <f>ROUND(I452*H452,2)</f>
        <v>136</v>
      </c>
      <c r="K452" s="206"/>
      <c r="L452" s="207"/>
      <c r="M452" s="208"/>
      <c r="N452" s="209" t="s">
        <v>42</v>
      </c>
      <c r="O452" s="57"/>
      <c r="P452" s="166">
        <f>O452*H452</f>
        <v>0</v>
      </c>
      <c r="Q452" s="166">
        <v>1.2E-2</v>
      </c>
      <c r="R452" s="166">
        <f>Q452*H452</f>
        <v>1.2E-2</v>
      </c>
      <c r="S452" s="166">
        <v>0</v>
      </c>
      <c r="T452" s="167">
        <f>S452*H452</f>
        <v>0</v>
      </c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R452" s="168" t="s">
        <v>316</v>
      </c>
      <c r="AT452" s="168" t="s">
        <v>313</v>
      </c>
      <c r="AU452" s="168" t="s">
        <v>88</v>
      </c>
      <c r="AY452" s="17" t="s">
        <v>242</v>
      </c>
      <c r="BE452" s="169">
        <f>IF(N452="základná",J452,0)</f>
        <v>0</v>
      </c>
      <c r="BF452" s="169">
        <f>IF(N452="znížená",J452,0)</f>
        <v>136</v>
      </c>
      <c r="BG452" s="169">
        <f>IF(N452="zákl. prenesená",J452,0)</f>
        <v>0</v>
      </c>
      <c r="BH452" s="169">
        <f>IF(N452="zníž. prenesená",J452,0)</f>
        <v>0</v>
      </c>
      <c r="BI452" s="169">
        <f>IF(N452="nulová",J452,0)</f>
        <v>0</v>
      </c>
      <c r="BJ452" s="17" t="s">
        <v>88</v>
      </c>
      <c r="BK452" s="169">
        <f>ROUND(I452*H452,2)</f>
        <v>136</v>
      </c>
      <c r="BL452" s="17" t="s">
        <v>249</v>
      </c>
      <c r="BM452" s="168" t="s">
        <v>3217</v>
      </c>
    </row>
    <row r="453" spans="1:65" s="13" customFormat="1">
      <c r="B453" s="178"/>
      <c r="D453" s="171" t="s">
        <v>251</v>
      </c>
      <c r="E453" s="179"/>
      <c r="F453" s="180" t="s">
        <v>83</v>
      </c>
      <c r="H453" s="181">
        <v>1</v>
      </c>
      <c r="I453" s="182"/>
      <c r="L453" s="178"/>
      <c r="M453" s="183"/>
      <c r="N453" s="184"/>
      <c r="O453" s="184"/>
      <c r="P453" s="184"/>
      <c r="Q453" s="184"/>
      <c r="R453" s="184"/>
      <c r="S453" s="184"/>
      <c r="T453" s="185"/>
      <c r="AT453" s="179" t="s">
        <v>251</v>
      </c>
      <c r="AU453" s="179" t="s">
        <v>88</v>
      </c>
      <c r="AV453" s="13" t="s">
        <v>88</v>
      </c>
      <c r="AW453" s="13" t="s">
        <v>32</v>
      </c>
      <c r="AX453" s="13" t="s">
        <v>83</v>
      </c>
      <c r="AY453" s="179" t="s">
        <v>242</v>
      </c>
    </row>
    <row r="454" spans="1:65" s="1" customFormat="1" ht="24.2" customHeight="1">
      <c r="A454" s="30"/>
      <c r="B454" s="155"/>
      <c r="C454" s="218" t="s">
        <v>760</v>
      </c>
      <c r="D454" s="218" t="s">
        <v>313</v>
      </c>
      <c r="E454" s="219" t="s">
        <v>3218</v>
      </c>
      <c r="F454" s="220" t="s">
        <v>3219</v>
      </c>
      <c r="G454" s="221" t="s">
        <v>310</v>
      </c>
      <c r="H454" s="222">
        <v>3</v>
      </c>
      <c r="I454" s="204">
        <v>140</v>
      </c>
      <c r="J454" s="205">
        <f>ROUND(I454*H454,2)</f>
        <v>420</v>
      </c>
      <c r="K454" s="206"/>
      <c r="L454" s="207"/>
      <c r="M454" s="208"/>
      <c r="N454" s="209" t="s">
        <v>42</v>
      </c>
      <c r="O454" s="57"/>
      <c r="P454" s="166">
        <f>O454*H454</f>
        <v>0</v>
      </c>
      <c r="Q454" s="166">
        <v>1.2E-2</v>
      </c>
      <c r="R454" s="166">
        <f>Q454*H454</f>
        <v>3.6000000000000004E-2</v>
      </c>
      <c r="S454" s="166">
        <v>0</v>
      </c>
      <c r="T454" s="167">
        <f>S454*H454</f>
        <v>0</v>
      </c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R454" s="168" t="s">
        <v>316</v>
      </c>
      <c r="AT454" s="168" t="s">
        <v>313</v>
      </c>
      <c r="AU454" s="168" t="s">
        <v>88</v>
      </c>
      <c r="AY454" s="17" t="s">
        <v>242</v>
      </c>
      <c r="BE454" s="169">
        <f>IF(N454="základná",J454,0)</f>
        <v>0</v>
      </c>
      <c r="BF454" s="169">
        <f>IF(N454="znížená",J454,0)</f>
        <v>420</v>
      </c>
      <c r="BG454" s="169">
        <f>IF(N454="zákl. prenesená",J454,0)</f>
        <v>0</v>
      </c>
      <c r="BH454" s="169">
        <f>IF(N454="zníž. prenesená",J454,0)</f>
        <v>0</v>
      </c>
      <c r="BI454" s="169">
        <f>IF(N454="nulová",J454,0)</f>
        <v>0</v>
      </c>
      <c r="BJ454" s="17" t="s">
        <v>88</v>
      </c>
      <c r="BK454" s="169">
        <f>ROUND(I454*H454,2)</f>
        <v>420</v>
      </c>
      <c r="BL454" s="17" t="s">
        <v>249</v>
      </c>
      <c r="BM454" s="168" t="s">
        <v>3220</v>
      </c>
    </row>
    <row r="455" spans="1:65" s="13" customFormat="1">
      <c r="B455" s="178"/>
      <c r="D455" s="171" t="s">
        <v>251</v>
      </c>
      <c r="E455" s="179"/>
      <c r="F455" s="180" t="s">
        <v>93</v>
      </c>
      <c r="H455" s="181">
        <v>3</v>
      </c>
      <c r="I455" s="182"/>
      <c r="L455" s="178"/>
      <c r="M455" s="183"/>
      <c r="N455" s="184"/>
      <c r="O455" s="184"/>
      <c r="P455" s="184"/>
      <c r="Q455" s="184"/>
      <c r="R455" s="184"/>
      <c r="S455" s="184"/>
      <c r="T455" s="185"/>
      <c r="AT455" s="179" t="s">
        <v>251</v>
      </c>
      <c r="AU455" s="179" t="s">
        <v>88</v>
      </c>
      <c r="AV455" s="13" t="s">
        <v>88</v>
      </c>
      <c r="AW455" s="13" t="s">
        <v>32</v>
      </c>
      <c r="AX455" s="13" t="s">
        <v>83</v>
      </c>
      <c r="AY455" s="179" t="s">
        <v>242</v>
      </c>
    </row>
    <row r="456" spans="1:65" s="1" customFormat="1" ht="24.2" customHeight="1">
      <c r="A456" s="30"/>
      <c r="B456" s="155"/>
      <c r="C456" s="218" t="s">
        <v>766</v>
      </c>
      <c r="D456" s="218" t="s">
        <v>313</v>
      </c>
      <c r="E456" s="219" t="s">
        <v>3221</v>
      </c>
      <c r="F456" s="220" t="s">
        <v>3222</v>
      </c>
      <c r="G456" s="221" t="s">
        <v>310</v>
      </c>
      <c r="H456" s="222">
        <v>2</v>
      </c>
      <c r="I456" s="204">
        <v>136</v>
      </c>
      <c r="J456" s="205">
        <f>ROUND(I456*H456,2)</f>
        <v>272</v>
      </c>
      <c r="K456" s="206"/>
      <c r="L456" s="207"/>
      <c r="M456" s="208"/>
      <c r="N456" s="209" t="s">
        <v>42</v>
      </c>
      <c r="O456" s="57"/>
      <c r="P456" s="166">
        <f>O456*H456</f>
        <v>0</v>
      </c>
      <c r="Q456" s="166">
        <v>1.2E-2</v>
      </c>
      <c r="R456" s="166">
        <f>Q456*H456</f>
        <v>2.4E-2</v>
      </c>
      <c r="S456" s="166">
        <v>0</v>
      </c>
      <c r="T456" s="167">
        <f>S456*H456</f>
        <v>0</v>
      </c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R456" s="168" t="s">
        <v>316</v>
      </c>
      <c r="AT456" s="168" t="s">
        <v>313</v>
      </c>
      <c r="AU456" s="168" t="s">
        <v>88</v>
      </c>
      <c r="AY456" s="17" t="s">
        <v>242</v>
      </c>
      <c r="BE456" s="169">
        <f>IF(N456="základná",J456,0)</f>
        <v>0</v>
      </c>
      <c r="BF456" s="169">
        <f>IF(N456="znížená",J456,0)</f>
        <v>272</v>
      </c>
      <c r="BG456" s="169">
        <f>IF(N456="zákl. prenesená",J456,0)</f>
        <v>0</v>
      </c>
      <c r="BH456" s="169">
        <f>IF(N456="zníž. prenesená",J456,0)</f>
        <v>0</v>
      </c>
      <c r="BI456" s="169">
        <f>IF(N456="nulová",J456,0)</f>
        <v>0</v>
      </c>
      <c r="BJ456" s="17" t="s">
        <v>88</v>
      </c>
      <c r="BK456" s="169">
        <f>ROUND(I456*H456,2)</f>
        <v>272</v>
      </c>
      <c r="BL456" s="17" t="s">
        <v>249</v>
      </c>
      <c r="BM456" s="168" t="s">
        <v>3223</v>
      </c>
    </row>
    <row r="457" spans="1:65" s="13" customFormat="1">
      <c r="B457" s="178"/>
      <c r="D457" s="171" t="s">
        <v>251</v>
      </c>
      <c r="E457" s="179"/>
      <c r="F457" s="180" t="s">
        <v>88</v>
      </c>
      <c r="H457" s="181">
        <v>2</v>
      </c>
      <c r="I457" s="182"/>
      <c r="L457" s="178"/>
      <c r="M457" s="183"/>
      <c r="N457" s="184"/>
      <c r="O457" s="184"/>
      <c r="P457" s="184"/>
      <c r="Q457" s="184"/>
      <c r="R457" s="184"/>
      <c r="S457" s="184"/>
      <c r="T457" s="185"/>
      <c r="AT457" s="179" t="s">
        <v>251</v>
      </c>
      <c r="AU457" s="179" t="s">
        <v>88</v>
      </c>
      <c r="AV457" s="13" t="s">
        <v>88</v>
      </c>
      <c r="AW457" s="13" t="s">
        <v>32</v>
      </c>
      <c r="AX457" s="13" t="s">
        <v>83</v>
      </c>
      <c r="AY457" s="179" t="s">
        <v>242</v>
      </c>
    </row>
    <row r="458" spans="1:65" s="1" customFormat="1" ht="24.2" customHeight="1">
      <c r="A458" s="30"/>
      <c r="B458" s="155"/>
      <c r="C458" s="218" t="s">
        <v>772</v>
      </c>
      <c r="D458" s="218" t="s">
        <v>313</v>
      </c>
      <c r="E458" s="219" t="s">
        <v>3224</v>
      </c>
      <c r="F458" s="220" t="s">
        <v>3225</v>
      </c>
      <c r="G458" s="221" t="s">
        <v>310</v>
      </c>
      <c r="H458" s="222">
        <v>1</v>
      </c>
      <c r="I458" s="204">
        <v>140</v>
      </c>
      <c r="J458" s="205">
        <f>ROUND(I458*H458,2)</f>
        <v>140</v>
      </c>
      <c r="K458" s="206"/>
      <c r="L458" s="207"/>
      <c r="M458" s="208"/>
      <c r="N458" s="209" t="s">
        <v>42</v>
      </c>
      <c r="O458" s="57"/>
      <c r="P458" s="166">
        <f>O458*H458</f>
        <v>0</v>
      </c>
      <c r="Q458" s="166">
        <v>1.2E-2</v>
      </c>
      <c r="R458" s="166">
        <f>Q458*H458</f>
        <v>1.2E-2</v>
      </c>
      <c r="S458" s="166">
        <v>0</v>
      </c>
      <c r="T458" s="167">
        <f>S458*H458</f>
        <v>0</v>
      </c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R458" s="168" t="s">
        <v>316</v>
      </c>
      <c r="AT458" s="168" t="s">
        <v>313</v>
      </c>
      <c r="AU458" s="168" t="s">
        <v>88</v>
      </c>
      <c r="AY458" s="17" t="s">
        <v>242</v>
      </c>
      <c r="BE458" s="169">
        <f>IF(N458="základná",J458,0)</f>
        <v>0</v>
      </c>
      <c r="BF458" s="169">
        <f>IF(N458="znížená",J458,0)</f>
        <v>140</v>
      </c>
      <c r="BG458" s="169">
        <f>IF(N458="zákl. prenesená",J458,0)</f>
        <v>0</v>
      </c>
      <c r="BH458" s="169">
        <f>IF(N458="zníž. prenesená",J458,0)</f>
        <v>0</v>
      </c>
      <c r="BI458" s="169">
        <f>IF(N458="nulová",J458,0)</f>
        <v>0</v>
      </c>
      <c r="BJ458" s="17" t="s">
        <v>88</v>
      </c>
      <c r="BK458" s="169">
        <f>ROUND(I458*H458,2)</f>
        <v>140</v>
      </c>
      <c r="BL458" s="17" t="s">
        <v>249</v>
      </c>
      <c r="BM458" s="168" t="s">
        <v>3226</v>
      </c>
    </row>
    <row r="459" spans="1:65" s="13" customFormat="1">
      <c r="B459" s="178"/>
      <c r="D459" s="171" t="s">
        <v>251</v>
      </c>
      <c r="E459" s="179"/>
      <c r="F459" s="180" t="s">
        <v>83</v>
      </c>
      <c r="H459" s="181">
        <v>1</v>
      </c>
      <c r="I459" s="182"/>
      <c r="L459" s="178"/>
      <c r="M459" s="183"/>
      <c r="N459" s="184"/>
      <c r="O459" s="184"/>
      <c r="P459" s="184"/>
      <c r="Q459" s="184"/>
      <c r="R459" s="184"/>
      <c r="S459" s="184"/>
      <c r="T459" s="185"/>
      <c r="AT459" s="179" t="s">
        <v>251</v>
      </c>
      <c r="AU459" s="179" t="s">
        <v>88</v>
      </c>
      <c r="AV459" s="13" t="s">
        <v>88</v>
      </c>
      <c r="AW459" s="13" t="s">
        <v>32</v>
      </c>
      <c r="AX459" s="13" t="s">
        <v>83</v>
      </c>
      <c r="AY459" s="179" t="s">
        <v>242</v>
      </c>
    </row>
    <row r="460" spans="1:65" s="1" customFormat="1" ht="24.2" customHeight="1">
      <c r="A460" s="30"/>
      <c r="B460" s="155"/>
      <c r="C460" s="218" t="s">
        <v>777</v>
      </c>
      <c r="D460" s="218" t="s">
        <v>313</v>
      </c>
      <c r="E460" s="219" t="s">
        <v>3227</v>
      </c>
      <c r="F460" s="220" t="s">
        <v>3228</v>
      </c>
      <c r="G460" s="221" t="s">
        <v>310</v>
      </c>
      <c r="H460" s="222">
        <v>1</v>
      </c>
      <c r="I460" s="204">
        <v>136</v>
      </c>
      <c r="J460" s="205">
        <f>ROUND(I460*H460,2)</f>
        <v>136</v>
      </c>
      <c r="K460" s="206"/>
      <c r="L460" s="207"/>
      <c r="M460" s="208"/>
      <c r="N460" s="209" t="s">
        <v>42</v>
      </c>
      <c r="O460" s="57"/>
      <c r="P460" s="166">
        <f>O460*H460</f>
        <v>0</v>
      </c>
      <c r="Q460" s="166">
        <v>1.2E-2</v>
      </c>
      <c r="R460" s="166">
        <f>Q460*H460</f>
        <v>1.2E-2</v>
      </c>
      <c r="S460" s="166">
        <v>0</v>
      </c>
      <c r="T460" s="167">
        <f>S460*H460</f>
        <v>0</v>
      </c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R460" s="168" t="s">
        <v>316</v>
      </c>
      <c r="AT460" s="168" t="s">
        <v>313</v>
      </c>
      <c r="AU460" s="168" t="s">
        <v>88</v>
      </c>
      <c r="AY460" s="17" t="s">
        <v>242</v>
      </c>
      <c r="BE460" s="169">
        <f>IF(N460="základná",J460,0)</f>
        <v>0</v>
      </c>
      <c r="BF460" s="169">
        <f>IF(N460="znížená",J460,0)</f>
        <v>136</v>
      </c>
      <c r="BG460" s="169">
        <f>IF(N460="zákl. prenesená",J460,0)</f>
        <v>0</v>
      </c>
      <c r="BH460" s="169">
        <f>IF(N460="zníž. prenesená",J460,0)</f>
        <v>0</v>
      </c>
      <c r="BI460" s="169">
        <f>IF(N460="nulová",J460,0)</f>
        <v>0</v>
      </c>
      <c r="BJ460" s="17" t="s">
        <v>88</v>
      </c>
      <c r="BK460" s="169">
        <f>ROUND(I460*H460,2)</f>
        <v>136</v>
      </c>
      <c r="BL460" s="17" t="s">
        <v>249</v>
      </c>
      <c r="BM460" s="168" t="s">
        <v>3229</v>
      </c>
    </row>
    <row r="461" spans="1:65" s="13" customFormat="1">
      <c r="B461" s="178"/>
      <c r="D461" s="171" t="s">
        <v>251</v>
      </c>
      <c r="E461" s="179"/>
      <c r="F461" s="180" t="s">
        <v>83</v>
      </c>
      <c r="H461" s="181">
        <v>1</v>
      </c>
      <c r="I461" s="182"/>
      <c r="L461" s="178"/>
      <c r="M461" s="183"/>
      <c r="N461" s="184"/>
      <c r="O461" s="184"/>
      <c r="P461" s="184"/>
      <c r="Q461" s="184"/>
      <c r="R461" s="184"/>
      <c r="S461" s="184"/>
      <c r="T461" s="185"/>
      <c r="AT461" s="179" t="s">
        <v>251</v>
      </c>
      <c r="AU461" s="179" t="s">
        <v>88</v>
      </c>
      <c r="AV461" s="13" t="s">
        <v>88</v>
      </c>
      <c r="AW461" s="13" t="s">
        <v>32</v>
      </c>
      <c r="AX461" s="13" t="s">
        <v>83</v>
      </c>
      <c r="AY461" s="179" t="s">
        <v>242</v>
      </c>
    </row>
    <row r="462" spans="1:65" s="1" customFormat="1" ht="24.2" customHeight="1">
      <c r="A462" s="30"/>
      <c r="B462" s="155"/>
      <c r="C462" s="218" t="s">
        <v>783</v>
      </c>
      <c r="D462" s="218" t="s">
        <v>313</v>
      </c>
      <c r="E462" s="219" t="s">
        <v>3230</v>
      </c>
      <c r="F462" s="220" t="s">
        <v>3231</v>
      </c>
      <c r="G462" s="221" t="s">
        <v>310</v>
      </c>
      <c r="H462" s="222">
        <v>1</v>
      </c>
      <c r="I462" s="204">
        <v>140</v>
      </c>
      <c r="J462" s="205">
        <f>ROUND(I462*H462,2)</f>
        <v>140</v>
      </c>
      <c r="K462" s="206"/>
      <c r="L462" s="207"/>
      <c r="M462" s="208"/>
      <c r="N462" s="209" t="s">
        <v>42</v>
      </c>
      <c r="O462" s="57"/>
      <c r="P462" s="166">
        <f>O462*H462</f>
        <v>0</v>
      </c>
      <c r="Q462" s="166">
        <v>1.2E-2</v>
      </c>
      <c r="R462" s="166">
        <f>Q462*H462</f>
        <v>1.2E-2</v>
      </c>
      <c r="S462" s="166">
        <v>0</v>
      </c>
      <c r="T462" s="167">
        <f>S462*H462</f>
        <v>0</v>
      </c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R462" s="168" t="s">
        <v>316</v>
      </c>
      <c r="AT462" s="168" t="s">
        <v>313</v>
      </c>
      <c r="AU462" s="168" t="s">
        <v>88</v>
      </c>
      <c r="AY462" s="17" t="s">
        <v>242</v>
      </c>
      <c r="BE462" s="169">
        <f>IF(N462="základná",J462,0)</f>
        <v>0</v>
      </c>
      <c r="BF462" s="169">
        <f>IF(N462="znížená",J462,0)</f>
        <v>140</v>
      </c>
      <c r="BG462" s="169">
        <f>IF(N462="zákl. prenesená",J462,0)</f>
        <v>0</v>
      </c>
      <c r="BH462" s="169">
        <f>IF(N462="zníž. prenesená",J462,0)</f>
        <v>0</v>
      </c>
      <c r="BI462" s="169">
        <f>IF(N462="nulová",J462,0)</f>
        <v>0</v>
      </c>
      <c r="BJ462" s="17" t="s">
        <v>88</v>
      </c>
      <c r="BK462" s="169">
        <f>ROUND(I462*H462,2)</f>
        <v>140</v>
      </c>
      <c r="BL462" s="17" t="s">
        <v>249</v>
      </c>
      <c r="BM462" s="168" t="s">
        <v>3232</v>
      </c>
    </row>
    <row r="463" spans="1:65" s="13" customFormat="1">
      <c r="B463" s="178"/>
      <c r="D463" s="171" t="s">
        <v>251</v>
      </c>
      <c r="E463" s="179"/>
      <c r="F463" s="180" t="s">
        <v>83</v>
      </c>
      <c r="H463" s="181">
        <v>1</v>
      </c>
      <c r="I463" s="182"/>
      <c r="L463" s="178"/>
      <c r="M463" s="183"/>
      <c r="N463" s="184"/>
      <c r="O463" s="184"/>
      <c r="P463" s="184"/>
      <c r="Q463" s="184"/>
      <c r="R463" s="184"/>
      <c r="S463" s="184"/>
      <c r="T463" s="185"/>
      <c r="AT463" s="179" t="s">
        <v>251</v>
      </c>
      <c r="AU463" s="179" t="s">
        <v>88</v>
      </c>
      <c r="AV463" s="13" t="s">
        <v>88</v>
      </c>
      <c r="AW463" s="13" t="s">
        <v>32</v>
      </c>
      <c r="AX463" s="13" t="s">
        <v>83</v>
      </c>
      <c r="AY463" s="179" t="s">
        <v>242</v>
      </c>
    </row>
    <row r="464" spans="1:65" s="1" customFormat="1" ht="33" customHeight="1">
      <c r="A464" s="30"/>
      <c r="B464" s="155"/>
      <c r="C464" s="218" t="s">
        <v>788</v>
      </c>
      <c r="D464" s="218" t="s">
        <v>313</v>
      </c>
      <c r="E464" s="219" t="s">
        <v>3233</v>
      </c>
      <c r="F464" s="220" t="s">
        <v>3234</v>
      </c>
      <c r="G464" s="221" t="s">
        <v>310</v>
      </c>
      <c r="H464" s="222">
        <v>14</v>
      </c>
      <c r="I464" s="204">
        <v>207.98</v>
      </c>
      <c r="J464" s="205">
        <f>ROUND(I464*H464,2)</f>
        <v>2911.72</v>
      </c>
      <c r="K464" s="206"/>
      <c r="L464" s="207"/>
      <c r="M464" s="208"/>
      <c r="N464" s="209" t="s">
        <v>42</v>
      </c>
      <c r="O464" s="57"/>
      <c r="P464" s="166">
        <f>O464*H464</f>
        <v>0</v>
      </c>
      <c r="Q464" s="166">
        <v>0.01</v>
      </c>
      <c r="R464" s="166">
        <f>Q464*H464</f>
        <v>0.14000000000000001</v>
      </c>
      <c r="S464" s="166">
        <v>0</v>
      </c>
      <c r="T464" s="167">
        <f>S464*H464</f>
        <v>0</v>
      </c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R464" s="168" t="s">
        <v>316</v>
      </c>
      <c r="AT464" s="168" t="s">
        <v>313</v>
      </c>
      <c r="AU464" s="168" t="s">
        <v>88</v>
      </c>
      <c r="AY464" s="17" t="s">
        <v>242</v>
      </c>
      <c r="BE464" s="169">
        <f>IF(N464="základná",J464,0)</f>
        <v>0</v>
      </c>
      <c r="BF464" s="169">
        <f>IF(N464="znížená",J464,0)</f>
        <v>2911.72</v>
      </c>
      <c r="BG464" s="169">
        <f>IF(N464="zákl. prenesená",J464,0)</f>
        <v>0</v>
      </c>
      <c r="BH464" s="169">
        <f>IF(N464="zníž. prenesená",J464,0)</f>
        <v>0</v>
      </c>
      <c r="BI464" s="169">
        <f>IF(N464="nulová",J464,0)</f>
        <v>0</v>
      </c>
      <c r="BJ464" s="17" t="s">
        <v>88</v>
      </c>
      <c r="BK464" s="169">
        <f>ROUND(I464*H464,2)</f>
        <v>2911.72</v>
      </c>
      <c r="BL464" s="17" t="s">
        <v>249</v>
      </c>
      <c r="BM464" s="168" t="s">
        <v>3235</v>
      </c>
    </row>
    <row r="465" spans="1:65" s="13" customFormat="1">
      <c r="B465" s="178"/>
      <c r="D465" s="171" t="s">
        <v>251</v>
      </c>
      <c r="E465" s="179"/>
      <c r="F465" s="180" t="s">
        <v>3236</v>
      </c>
      <c r="H465" s="181">
        <v>2</v>
      </c>
      <c r="I465" s="182"/>
      <c r="L465" s="178"/>
      <c r="M465" s="183"/>
      <c r="N465" s="184"/>
      <c r="O465" s="184"/>
      <c r="P465" s="184"/>
      <c r="Q465" s="184"/>
      <c r="R465" s="184"/>
      <c r="S465" s="184"/>
      <c r="T465" s="185"/>
      <c r="AT465" s="179" t="s">
        <v>251</v>
      </c>
      <c r="AU465" s="179" t="s">
        <v>88</v>
      </c>
      <c r="AV465" s="13" t="s">
        <v>88</v>
      </c>
      <c r="AW465" s="13" t="s">
        <v>32</v>
      </c>
      <c r="AX465" s="13" t="s">
        <v>76</v>
      </c>
      <c r="AY465" s="179" t="s">
        <v>242</v>
      </c>
    </row>
    <row r="466" spans="1:65" s="13" customFormat="1">
      <c r="B466" s="178"/>
      <c r="D466" s="171" t="s">
        <v>251</v>
      </c>
      <c r="E466" s="179"/>
      <c r="F466" s="180" t="s">
        <v>3237</v>
      </c>
      <c r="H466" s="181">
        <v>6</v>
      </c>
      <c r="I466" s="182"/>
      <c r="L466" s="178"/>
      <c r="M466" s="183"/>
      <c r="N466" s="184"/>
      <c r="O466" s="184"/>
      <c r="P466" s="184"/>
      <c r="Q466" s="184"/>
      <c r="R466" s="184"/>
      <c r="S466" s="184"/>
      <c r="T466" s="185"/>
      <c r="AT466" s="179" t="s">
        <v>251</v>
      </c>
      <c r="AU466" s="179" t="s">
        <v>88</v>
      </c>
      <c r="AV466" s="13" t="s">
        <v>88</v>
      </c>
      <c r="AW466" s="13" t="s">
        <v>32</v>
      </c>
      <c r="AX466" s="13" t="s">
        <v>76</v>
      </c>
      <c r="AY466" s="179" t="s">
        <v>242</v>
      </c>
    </row>
    <row r="467" spans="1:65" s="13" customFormat="1">
      <c r="B467" s="178"/>
      <c r="D467" s="171" t="s">
        <v>251</v>
      </c>
      <c r="E467" s="179"/>
      <c r="F467" s="180" t="s">
        <v>3238</v>
      </c>
      <c r="H467" s="181">
        <v>1</v>
      </c>
      <c r="I467" s="182"/>
      <c r="L467" s="178"/>
      <c r="M467" s="183"/>
      <c r="N467" s="184"/>
      <c r="O467" s="184"/>
      <c r="P467" s="184"/>
      <c r="Q467" s="184"/>
      <c r="R467" s="184"/>
      <c r="S467" s="184"/>
      <c r="T467" s="185"/>
      <c r="AT467" s="179" t="s">
        <v>251</v>
      </c>
      <c r="AU467" s="179" t="s">
        <v>88</v>
      </c>
      <c r="AV467" s="13" t="s">
        <v>88</v>
      </c>
      <c r="AW467" s="13" t="s">
        <v>32</v>
      </c>
      <c r="AX467" s="13" t="s">
        <v>76</v>
      </c>
      <c r="AY467" s="179" t="s">
        <v>242</v>
      </c>
    </row>
    <row r="468" spans="1:65" s="13" customFormat="1">
      <c r="B468" s="178"/>
      <c r="D468" s="171" t="s">
        <v>251</v>
      </c>
      <c r="E468" s="179"/>
      <c r="F468" s="180" t="s">
        <v>3239</v>
      </c>
      <c r="H468" s="181">
        <v>5</v>
      </c>
      <c r="I468" s="182"/>
      <c r="L468" s="178"/>
      <c r="M468" s="183"/>
      <c r="N468" s="184"/>
      <c r="O468" s="184"/>
      <c r="P468" s="184"/>
      <c r="Q468" s="184"/>
      <c r="R468" s="184"/>
      <c r="S468" s="184"/>
      <c r="T468" s="185"/>
      <c r="AT468" s="179" t="s">
        <v>251</v>
      </c>
      <c r="AU468" s="179" t="s">
        <v>88</v>
      </c>
      <c r="AV468" s="13" t="s">
        <v>88</v>
      </c>
      <c r="AW468" s="13" t="s">
        <v>32</v>
      </c>
      <c r="AX468" s="13" t="s">
        <v>76</v>
      </c>
      <c r="AY468" s="179" t="s">
        <v>242</v>
      </c>
    </row>
    <row r="469" spans="1:65" s="14" customFormat="1">
      <c r="B469" s="186"/>
      <c r="D469" s="171" t="s">
        <v>251</v>
      </c>
      <c r="E469" s="187"/>
      <c r="F469" s="188" t="s">
        <v>254</v>
      </c>
      <c r="H469" s="189">
        <v>14</v>
      </c>
      <c r="I469" s="190"/>
      <c r="L469" s="186"/>
      <c r="M469" s="191"/>
      <c r="N469" s="192"/>
      <c r="O469" s="192"/>
      <c r="P469" s="192"/>
      <c r="Q469" s="192"/>
      <c r="R469" s="192"/>
      <c r="S469" s="192"/>
      <c r="T469" s="193"/>
      <c r="AT469" s="187" t="s">
        <v>251</v>
      </c>
      <c r="AU469" s="187" t="s">
        <v>88</v>
      </c>
      <c r="AV469" s="14" t="s">
        <v>249</v>
      </c>
      <c r="AW469" s="14" t="s">
        <v>32</v>
      </c>
      <c r="AX469" s="14" t="s">
        <v>83</v>
      </c>
      <c r="AY469" s="187" t="s">
        <v>242</v>
      </c>
    </row>
    <row r="470" spans="1:65" s="11" customFormat="1" ht="22.9" customHeight="1">
      <c r="B470" s="142"/>
      <c r="D470" s="143" t="s">
        <v>75</v>
      </c>
      <c r="E470" s="153" t="s">
        <v>316</v>
      </c>
      <c r="F470" s="153" t="s">
        <v>3240</v>
      </c>
      <c r="I470" s="145"/>
      <c r="J470" s="154">
        <f>SUBTOTAL(9,J471:J473)</f>
        <v>133.91</v>
      </c>
      <c r="L470" s="142"/>
      <c r="M470" s="147"/>
      <c r="N470" s="148"/>
      <c r="O470" s="148"/>
      <c r="P470" s="149">
        <f>SUM(P471:P473)</f>
        <v>0</v>
      </c>
      <c r="Q470" s="148"/>
      <c r="R470" s="149">
        <f>SUM(R471:R473)</f>
        <v>2.6599999999999999E-2</v>
      </c>
      <c r="S470" s="148"/>
      <c r="T470" s="150">
        <f>SUM(T471:T473)</f>
        <v>0</v>
      </c>
      <c r="AR470" s="143" t="s">
        <v>83</v>
      </c>
      <c r="AT470" s="151" t="s">
        <v>75</v>
      </c>
      <c r="AU470" s="151" t="s">
        <v>83</v>
      </c>
      <c r="AY470" s="143" t="s">
        <v>242</v>
      </c>
      <c r="BK470" s="152">
        <f>SUM(BK471:BK473)</f>
        <v>133.91</v>
      </c>
    </row>
    <row r="471" spans="1:65" s="1" customFormat="1" ht="24.2" customHeight="1">
      <c r="A471" s="30"/>
      <c r="B471" s="155"/>
      <c r="C471" s="194" t="s">
        <v>792</v>
      </c>
      <c r="D471" s="194" t="s">
        <v>245</v>
      </c>
      <c r="E471" s="195" t="s">
        <v>3241</v>
      </c>
      <c r="F471" s="196" t="s">
        <v>3242</v>
      </c>
      <c r="G471" s="197" t="s">
        <v>310</v>
      </c>
      <c r="H471" s="198">
        <v>1</v>
      </c>
      <c r="I471" s="161">
        <v>12.12</v>
      </c>
      <c r="J471" s="162">
        <f>ROUND(I471*H471,2)</f>
        <v>12.12</v>
      </c>
      <c r="K471" s="163"/>
      <c r="L471" s="31"/>
      <c r="M471" s="164"/>
      <c r="N471" s="165" t="s">
        <v>42</v>
      </c>
      <c r="O471" s="57"/>
      <c r="P471" s="166">
        <f>O471*H471</f>
        <v>0</v>
      </c>
      <c r="Q471" s="166">
        <v>4.1999999999999997E-3</v>
      </c>
      <c r="R471" s="166">
        <f>Q471*H471</f>
        <v>4.1999999999999997E-3</v>
      </c>
      <c r="S471" s="166">
        <v>0</v>
      </c>
      <c r="T471" s="167">
        <f>S471*H471</f>
        <v>0</v>
      </c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R471" s="168" t="s">
        <v>249</v>
      </c>
      <c r="AT471" s="168" t="s">
        <v>245</v>
      </c>
      <c r="AU471" s="168" t="s">
        <v>88</v>
      </c>
      <c r="AY471" s="17" t="s">
        <v>242</v>
      </c>
      <c r="BE471" s="169">
        <f>IF(N471="základná",J471,0)</f>
        <v>0</v>
      </c>
      <c r="BF471" s="169">
        <f>IF(N471="znížená",J471,0)</f>
        <v>12.12</v>
      </c>
      <c r="BG471" s="169">
        <f>IF(N471="zákl. prenesená",J471,0)</f>
        <v>0</v>
      </c>
      <c r="BH471" s="169">
        <f>IF(N471="zníž. prenesená",J471,0)</f>
        <v>0</v>
      </c>
      <c r="BI471" s="169">
        <f>IF(N471="nulová",J471,0)</f>
        <v>0</v>
      </c>
      <c r="BJ471" s="17" t="s">
        <v>88</v>
      </c>
      <c r="BK471" s="169">
        <f>ROUND(I471*H471,2)</f>
        <v>12.12</v>
      </c>
      <c r="BL471" s="17" t="s">
        <v>249</v>
      </c>
      <c r="BM471" s="168" t="s">
        <v>3243</v>
      </c>
    </row>
    <row r="472" spans="1:65" s="13" customFormat="1">
      <c r="B472" s="178"/>
      <c r="D472" s="171" t="s">
        <v>251</v>
      </c>
      <c r="E472" s="179"/>
      <c r="F472" s="180" t="s">
        <v>3244</v>
      </c>
      <c r="H472" s="181">
        <v>1</v>
      </c>
      <c r="I472" s="182"/>
      <c r="L472" s="178"/>
      <c r="M472" s="183"/>
      <c r="N472" s="184"/>
      <c r="O472" s="184"/>
      <c r="P472" s="184"/>
      <c r="Q472" s="184"/>
      <c r="R472" s="184"/>
      <c r="S472" s="184"/>
      <c r="T472" s="185"/>
      <c r="AT472" s="179" t="s">
        <v>251</v>
      </c>
      <c r="AU472" s="179" t="s">
        <v>88</v>
      </c>
      <c r="AV472" s="13" t="s">
        <v>88</v>
      </c>
      <c r="AW472" s="13" t="s">
        <v>32</v>
      </c>
      <c r="AX472" s="13" t="s">
        <v>83</v>
      </c>
      <c r="AY472" s="179" t="s">
        <v>242</v>
      </c>
    </row>
    <row r="473" spans="1:65" s="1" customFormat="1" ht="16.5" customHeight="1">
      <c r="A473" s="30"/>
      <c r="B473" s="155"/>
      <c r="C473" s="218" t="s">
        <v>796</v>
      </c>
      <c r="D473" s="218" t="s">
        <v>313</v>
      </c>
      <c r="E473" s="219" t="s">
        <v>3245</v>
      </c>
      <c r="F473" s="220" t="s">
        <v>3246</v>
      </c>
      <c r="G473" s="221" t="s">
        <v>310</v>
      </c>
      <c r="H473" s="222">
        <v>1</v>
      </c>
      <c r="I473" s="204">
        <v>121.79</v>
      </c>
      <c r="J473" s="205">
        <f>ROUND(I473*H473,2)</f>
        <v>121.79</v>
      </c>
      <c r="K473" s="206"/>
      <c r="L473" s="207"/>
      <c r="M473" s="208"/>
      <c r="N473" s="209" t="s">
        <v>42</v>
      </c>
      <c r="O473" s="57"/>
      <c r="P473" s="166">
        <f>O473*H473</f>
        <v>0</v>
      </c>
      <c r="Q473" s="166">
        <v>2.24E-2</v>
      </c>
      <c r="R473" s="166">
        <f>Q473*H473</f>
        <v>2.24E-2</v>
      </c>
      <c r="S473" s="166">
        <v>0</v>
      </c>
      <c r="T473" s="167">
        <f>S473*H473</f>
        <v>0</v>
      </c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R473" s="168" t="s">
        <v>316</v>
      </c>
      <c r="AT473" s="168" t="s">
        <v>313</v>
      </c>
      <c r="AU473" s="168" t="s">
        <v>88</v>
      </c>
      <c r="AY473" s="17" t="s">
        <v>242</v>
      </c>
      <c r="BE473" s="169">
        <f>IF(N473="základná",J473,0)</f>
        <v>0</v>
      </c>
      <c r="BF473" s="169">
        <f>IF(N473="znížená",J473,0)</f>
        <v>121.79</v>
      </c>
      <c r="BG473" s="169">
        <f>IF(N473="zákl. prenesená",J473,0)</f>
        <v>0</v>
      </c>
      <c r="BH473" s="169">
        <f>IF(N473="zníž. prenesená",J473,0)</f>
        <v>0</v>
      </c>
      <c r="BI473" s="169">
        <f>IF(N473="nulová",J473,0)</f>
        <v>0</v>
      </c>
      <c r="BJ473" s="17" t="s">
        <v>88</v>
      </c>
      <c r="BK473" s="169">
        <f>ROUND(I473*H473,2)</f>
        <v>121.79</v>
      </c>
      <c r="BL473" s="17" t="s">
        <v>249</v>
      </c>
      <c r="BM473" s="168" t="s">
        <v>3247</v>
      </c>
    </row>
    <row r="474" spans="1:65" s="11" customFormat="1" ht="22.9" customHeight="1">
      <c r="B474" s="142"/>
      <c r="D474" s="143" t="s">
        <v>75</v>
      </c>
      <c r="E474" s="153" t="s">
        <v>358</v>
      </c>
      <c r="F474" s="153" t="s">
        <v>499</v>
      </c>
      <c r="I474" s="145"/>
      <c r="J474" s="154">
        <f>SUBTOTAL(9,J475:J764)</f>
        <v>50974.64</v>
      </c>
      <c r="L474" s="142"/>
      <c r="M474" s="147"/>
      <c r="N474" s="148"/>
      <c r="O474" s="148"/>
      <c r="P474" s="149">
        <f>SUM(P475:P764)</f>
        <v>0</v>
      </c>
      <c r="Q474" s="148"/>
      <c r="R474" s="149">
        <f>SUM(R475:R764)</f>
        <v>3.3457661999999995</v>
      </c>
      <c r="S474" s="148"/>
      <c r="T474" s="150">
        <f>SUM(T475:T764)</f>
        <v>294.71244100000001</v>
      </c>
      <c r="AR474" s="143" t="s">
        <v>83</v>
      </c>
      <c r="AT474" s="151" t="s">
        <v>75</v>
      </c>
      <c r="AU474" s="151" t="s">
        <v>83</v>
      </c>
      <c r="AY474" s="143" t="s">
        <v>242</v>
      </c>
      <c r="BK474" s="152">
        <f>SUM(BK475:BK764)</f>
        <v>50974.64</v>
      </c>
    </row>
    <row r="475" spans="1:65" s="1" customFormat="1" ht="24.2" customHeight="1">
      <c r="A475" s="30"/>
      <c r="B475" s="155"/>
      <c r="C475" s="194" t="s">
        <v>800</v>
      </c>
      <c r="D475" s="194" t="s">
        <v>245</v>
      </c>
      <c r="E475" s="195" t="s">
        <v>1636</v>
      </c>
      <c r="F475" s="196" t="s">
        <v>1637</v>
      </c>
      <c r="G475" s="197" t="s">
        <v>281</v>
      </c>
      <c r="H475" s="198">
        <v>340.38</v>
      </c>
      <c r="I475" s="161">
        <v>1.1299999999999999</v>
      </c>
      <c r="J475" s="162">
        <f>ROUND(I475*H475,2)</f>
        <v>384.63</v>
      </c>
      <c r="K475" s="163"/>
      <c r="L475" s="31"/>
      <c r="M475" s="164"/>
      <c r="N475" s="165" t="s">
        <v>42</v>
      </c>
      <c r="O475" s="57"/>
      <c r="P475" s="166">
        <f>O475*H475</f>
        <v>0</v>
      </c>
      <c r="Q475" s="166">
        <v>0</v>
      </c>
      <c r="R475" s="166">
        <f>Q475*H475</f>
        <v>0</v>
      </c>
      <c r="S475" s="166">
        <v>0</v>
      </c>
      <c r="T475" s="167">
        <f>S475*H475</f>
        <v>0</v>
      </c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R475" s="168" t="s">
        <v>249</v>
      </c>
      <c r="AT475" s="168" t="s">
        <v>245</v>
      </c>
      <c r="AU475" s="168" t="s">
        <v>88</v>
      </c>
      <c r="AY475" s="17" t="s">
        <v>242</v>
      </c>
      <c r="BE475" s="169">
        <f>IF(N475="základná",J475,0)</f>
        <v>0</v>
      </c>
      <c r="BF475" s="169">
        <f>IF(N475="znížená",J475,0)</f>
        <v>384.63</v>
      </c>
      <c r="BG475" s="169">
        <f>IF(N475="zákl. prenesená",J475,0)</f>
        <v>0</v>
      </c>
      <c r="BH475" s="169">
        <f>IF(N475="zníž. prenesená",J475,0)</f>
        <v>0</v>
      </c>
      <c r="BI475" s="169">
        <f>IF(N475="nulová",J475,0)</f>
        <v>0</v>
      </c>
      <c r="BJ475" s="17" t="s">
        <v>88</v>
      </c>
      <c r="BK475" s="169">
        <f>ROUND(I475*H475,2)</f>
        <v>384.63</v>
      </c>
      <c r="BL475" s="17" t="s">
        <v>249</v>
      </c>
      <c r="BM475" s="168" t="s">
        <v>3248</v>
      </c>
    </row>
    <row r="476" spans="1:65" s="13" customFormat="1">
      <c r="B476" s="178"/>
      <c r="D476" s="171" t="s">
        <v>251</v>
      </c>
      <c r="E476" s="179"/>
      <c r="F476" s="180" t="s">
        <v>3156</v>
      </c>
      <c r="H476" s="181">
        <v>177.66</v>
      </c>
      <c r="I476" s="182"/>
      <c r="L476" s="178"/>
      <c r="M476" s="183"/>
      <c r="N476" s="184"/>
      <c r="O476" s="184"/>
      <c r="P476" s="184"/>
      <c r="Q476" s="184"/>
      <c r="R476" s="184"/>
      <c r="S476" s="184"/>
      <c r="T476" s="185"/>
      <c r="AT476" s="179" t="s">
        <v>251</v>
      </c>
      <c r="AU476" s="179" t="s">
        <v>88</v>
      </c>
      <c r="AV476" s="13" t="s">
        <v>88</v>
      </c>
      <c r="AW476" s="13" t="s">
        <v>32</v>
      </c>
      <c r="AX476" s="13" t="s">
        <v>76</v>
      </c>
      <c r="AY476" s="179" t="s">
        <v>242</v>
      </c>
    </row>
    <row r="477" spans="1:65" s="13" customFormat="1">
      <c r="B477" s="178"/>
      <c r="D477" s="171" t="s">
        <v>251</v>
      </c>
      <c r="E477" s="179"/>
      <c r="F477" s="180" t="s">
        <v>3249</v>
      </c>
      <c r="H477" s="181">
        <v>17</v>
      </c>
      <c r="I477" s="182"/>
      <c r="L477" s="178"/>
      <c r="M477" s="183"/>
      <c r="N477" s="184"/>
      <c r="O477" s="184"/>
      <c r="P477" s="184"/>
      <c r="Q477" s="184"/>
      <c r="R477" s="184"/>
      <c r="S477" s="184"/>
      <c r="T477" s="185"/>
      <c r="AT477" s="179" t="s">
        <v>251</v>
      </c>
      <c r="AU477" s="179" t="s">
        <v>88</v>
      </c>
      <c r="AV477" s="13" t="s">
        <v>88</v>
      </c>
      <c r="AW477" s="13" t="s">
        <v>32</v>
      </c>
      <c r="AX477" s="13" t="s">
        <v>76</v>
      </c>
      <c r="AY477" s="179" t="s">
        <v>242</v>
      </c>
    </row>
    <row r="478" spans="1:65" s="13" customFormat="1">
      <c r="B478" s="178"/>
      <c r="D478" s="171" t="s">
        <v>251</v>
      </c>
      <c r="E478" s="179"/>
      <c r="F478" s="180" t="s">
        <v>3250</v>
      </c>
      <c r="H478" s="181">
        <v>3.13</v>
      </c>
      <c r="I478" s="182"/>
      <c r="L478" s="178"/>
      <c r="M478" s="183"/>
      <c r="N478" s="184"/>
      <c r="O478" s="184"/>
      <c r="P478" s="184"/>
      <c r="Q478" s="184"/>
      <c r="R478" s="184"/>
      <c r="S478" s="184"/>
      <c r="T478" s="185"/>
      <c r="AT478" s="179" t="s">
        <v>251</v>
      </c>
      <c r="AU478" s="179" t="s">
        <v>88</v>
      </c>
      <c r="AV478" s="13" t="s">
        <v>88</v>
      </c>
      <c r="AW478" s="13" t="s">
        <v>32</v>
      </c>
      <c r="AX478" s="13" t="s">
        <v>76</v>
      </c>
      <c r="AY478" s="179" t="s">
        <v>242</v>
      </c>
    </row>
    <row r="479" spans="1:65" s="13" customFormat="1">
      <c r="B479" s="178"/>
      <c r="D479" s="171" t="s">
        <v>251</v>
      </c>
      <c r="E479" s="179"/>
      <c r="F479" s="180" t="s">
        <v>3172</v>
      </c>
      <c r="H479" s="181">
        <v>2.5</v>
      </c>
      <c r="I479" s="182"/>
      <c r="L479" s="178"/>
      <c r="M479" s="183"/>
      <c r="N479" s="184"/>
      <c r="O479" s="184"/>
      <c r="P479" s="184"/>
      <c r="Q479" s="184"/>
      <c r="R479" s="184"/>
      <c r="S479" s="184"/>
      <c r="T479" s="185"/>
      <c r="AT479" s="179" t="s">
        <v>251</v>
      </c>
      <c r="AU479" s="179" t="s">
        <v>88</v>
      </c>
      <c r="AV479" s="13" t="s">
        <v>88</v>
      </c>
      <c r="AW479" s="13" t="s">
        <v>32</v>
      </c>
      <c r="AX479" s="13" t="s">
        <v>76</v>
      </c>
      <c r="AY479" s="179" t="s">
        <v>242</v>
      </c>
    </row>
    <row r="480" spans="1:65" s="13" customFormat="1">
      <c r="B480" s="178"/>
      <c r="D480" s="171" t="s">
        <v>251</v>
      </c>
      <c r="E480" s="179"/>
      <c r="F480" s="180" t="s">
        <v>3055</v>
      </c>
      <c r="H480" s="181">
        <v>15.9</v>
      </c>
      <c r="I480" s="182"/>
      <c r="L480" s="178"/>
      <c r="M480" s="183"/>
      <c r="N480" s="184"/>
      <c r="O480" s="184"/>
      <c r="P480" s="184"/>
      <c r="Q480" s="184"/>
      <c r="R480" s="184"/>
      <c r="S480" s="184"/>
      <c r="T480" s="185"/>
      <c r="AT480" s="179" t="s">
        <v>251</v>
      </c>
      <c r="AU480" s="179" t="s">
        <v>88</v>
      </c>
      <c r="AV480" s="13" t="s">
        <v>88</v>
      </c>
      <c r="AW480" s="13" t="s">
        <v>32</v>
      </c>
      <c r="AX480" s="13" t="s">
        <v>76</v>
      </c>
      <c r="AY480" s="179" t="s">
        <v>242</v>
      </c>
    </row>
    <row r="481" spans="1:65" s="13" customFormat="1">
      <c r="B481" s="178"/>
      <c r="D481" s="171" t="s">
        <v>251</v>
      </c>
      <c r="E481" s="179"/>
      <c r="F481" s="180" t="s">
        <v>3148</v>
      </c>
      <c r="H481" s="181">
        <v>38</v>
      </c>
      <c r="I481" s="182"/>
      <c r="L481" s="178"/>
      <c r="M481" s="183"/>
      <c r="N481" s="184"/>
      <c r="O481" s="184"/>
      <c r="P481" s="184"/>
      <c r="Q481" s="184"/>
      <c r="R481" s="184"/>
      <c r="S481" s="184"/>
      <c r="T481" s="185"/>
      <c r="AT481" s="179" t="s">
        <v>251</v>
      </c>
      <c r="AU481" s="179" t="s">
        <v>88</v>
      </c>
      <c r="AV481" s="13" t="s">
        <v>88</v>
      </c>
      <c r="AW481" s="13" t="s">
        <v>32</v>
      </c>
      <c r="AX481" s="13" t="s">
        <v>76</v>
      </c>
      <c r="AY481" s="179" t="s">
        <v>242</v>
      </c>
    </row>
    <row r="482" spans="1:65" s="13" customFormat="1">
      <c r="B482" s="178"/>
      <c r="D482" s="171" t="s">
        <v>251</v>
      </c>
      <c r="E482" s="179"/>
      <c r="F482" s="180" t="s">
        <v>3251</v>
      </c>
      <c r="H482" s="181">
        <v>29.7</v>
      </c>
      <c r="I482" s="182"/>
      <c r="L482" s="178"/>
      <c r="M482" s="183"/>
      <c r="N482" s="184"/>
      <c r="O482" s="184"/>
      <c r="P482" s="184"/>
      <c r="Q482" s="184"/>
      <c r="R482" s="184"/>
      <c r="S482" s="184"/>
      <c r="T482" s="185"/>
      <c r="AT482" s="179" t="s">
        <v>251</v>
      </c>
      <c r="AU482" s="179" t="s">
        <v>88</v>
      </c>
      <c r="AV482" s="13" t="s">
        <v>88</v>
      </c>
      <c r="AW482" s="13" t="s">
        <v>32</v>
      </c>
      <c r="AX482" s="13" t="s">
        <v>76</v>
      </c>
      <c r="AY482" s="179" t="s">
        <v>242</v>
      </c>
    </row>
    <row r="483" spans="1:65" s="13" customFormat="1">
      <c r="B483" s="178"/>
      <c r="D483" s="171" t="s">
        <v>251</v>
      </c>
      <c r="E483" s="179"/>
      <c r="F483" s="180" t="s">
        <v>3180</v>
      </c>
      <c r="H483" s="181">
        <v>5.38</v>
      </c>
      <c r="I483" s="182"/>
      <c r="L483" s="178"/>
      <c r="M483" s="183"/>
      <c r="N483" s="184"/>
      <c r="O483" s="184"/>
      <c r="P483" s="184"/>
      <c r="Q483" s="184"/>
      <c r="R483" s="184"/>
      <c r="S483" s="184"/>
      <c r="T483" s="185"/>
      <c r="AT483" s="179" t="s">
        <v>251</v>
      </c>
      <c r="AU483" s="179" t="s">
        <v>88</v>
      </c>
      <c r="AV483" s="13" t="s">
        <v>88</v>
      </c>
      <c r="AW483" s="13" t="s">
        <v>32</v>
      </c>
      <c r="AX483" s="13" t="s">
        <v>76</v>
      </c>
      <c r="AY483" s="179" t="s">
        <v>242</v>
      </c>
    </row>
    <row r="484" spans="1:65" s="13" customFormat="1">
      <c r="B484" s="178"/>
      <c r="D484" s="171" t="s">
        <v>251</v>
      </c>
      <c r="E484" s="179"/>
      <c r="F484" s="180" t="s">
        <v>3252</v>
      </c>
      <c r="H484" s="181">
        <v>31.11</v>
      </c>
      <c r="I484" s="182"/>
      <c r="L484" s="178"/>
      <c r="M484" s="183"/>
      <c r="N484" s="184"/>
      <c r="O484" s="184"/>
      <c r="P484" s="184"/>
      <c r="Q484" s="184"/>
      <c r="R484" s="184"/>
      <c r="S484" s="184"/>
      <c r="T484" s="185"/>
      <c r="AT484" s="179" t="s">
        <v>251</v>
      </c>
      <c r="AU484" s="179" t="s">
        <v>88</v>
      </c>
      <c r="AV484" s="13" t="s">
        <v>88</v>
      </c>
      <c r="AW484" s="13" t="s">
        <v>32</v>
      </c>
      <c r="AX484" s="13" t="s">
        <v>76</v>
      </c>
      <c r="AY484" s="179" t="s">
        <v>242</v>
      </c>
    </row>
    <row r="485" spans="1:65" s="13" customFormat="1">
      <c r="B485" s="178"/>
      <c r="D485" s="171" t="s">
        <v>251</v>
      </c>
      <c r="E485" s="179"/>
      <c r="F485" s="180" t="s">
        <v>3253</v>
      </c>
      <c r="H485" s="181">
        <v>20</v>
      </c>
      <c r="I485" s="182"/>
      <c r="L485" s="178"/>
      <c r="M485" s="183"/>
      <c r="N485" s="184"/>
      <c r="O485" s="184"/>
      <c r="P485" s="184"/>
      <c r="Q485" s="184"/>
      <c r="R485" s="184"/>
      <c r="S485" s="184"/>
      <c r="T485" s="185"/>
      <c r="AT485" s="179" t="s">
        <v>251</v>
      </c>
      <c r="AU485" s="179" t="s">
        <v>88</v>
      </c>
      <c r="AV485" s="13" t="s">
        <v>88</v>
      </c>
      <c r="AW485" s="13" t="s">
        <v>32</v>
      </c>
      <c r="AX485" s="13" t="s">
        <v>76</v>
      </c>
      <c r="AY485" s="179" t="s">
        <v>242</v>
      </c>
    </row>
    <row r="486" spans="1:65" s="14" customFormat="1">
      <c r="B486" s="186"/>
      <c r="D486" s="171" t="s">
        <v>251</v>
      </c>
      <c r="E486" s="187"/>
      <c r="F486" s="188" t="s">
        <v>254</v>
      </c>
      <c r="H486" s="189">
        <v>340.38</v>
      </c>
      <c r="I486" s="190"/>
      <c r="L486" s="186"/>
      <c r="M486" s="191"/>
      <c r="N486" s="192"/>
      <c r="O486" s="192"/>
      <c r="P486" s="192"/>
      <c r="Q486" s="192"/>
      <c r="R486" s="192"/>
      <c r="S486" s="192"/>
      <c r="T486" s="193"/>
      <c r="AT486" s="187" t="s">
        <v>251</v>
      </c>
      <c r="AU486" s="187" t="s">
        <v>88</v>
      </c>
      <c r="AV486" s="14" t="s">
        <v>249</v>
      </c>
      <c r="AW486" s="14" t="s">
        <v>32</v>
      </c>
      <c r="AX486" s="14" t="s">
        <v>83</v>
      </c>
      <c r="AY486" s="187" t="s">
        <v>242</v>
      </c>
    </row>
    <row r="487" spans="1:65" s="1" customFormat="1" ht="24.2" customHeight="1">
      <c r="A487" s="30"/>
      <c r="B487" s="155"/>
      <c r="C487" s="194" t="s">
        <v>805</v>
      </c>
      <c r="D487" s="194" t="s">
        <v>245</v>
      </c>
      <c r="E487" s="195" t="s">
        <v>1639</v>
      </c>
      <c r="F487" s="196" t="s">
        <v>3254</v>
      </c>
      <c r="G487" s="197" t="s">
        <v>281</v>
      </c>
      <c r="H487" s="198">
        <v>31.11</v>
      </c>
      <c r="I487" s="161">
        <v>4.3499999999999996</v>
      </c>
      <c r="J487" s="162">
        <f>ROUND(I487*H487,2)</f>
        <v>135.33000000000001</v>
      </c>
      <c r="K487" s="163"/>
      <c r="L487" s="31"/>
      <c r="M487" s="164"/>
      <c r="N487" s="165" t="s">
        <v>42</v>
      </c>
      <c r="O487" s="57"/>
      <c r="P487" s="166">
        <f>O487*H487</f>
        <v>0</v>
      </c>
      <c r="Q487" s="166">
        <v>0</v>
      </c>
      <c r="R487" s="166">
        <f>Q487*H487</f>
        <v>0</v>
      </c>
      <c r="S487" s="166">
        <v>0</v>
      </c>
      <c r="T487" s="167">
        <f>S487*H487</f>
        <v>0</v>
      </c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R487" s="168" t="s">
        <v>249</v>
      </c>
      <c r="AT487" s="168" t="s">
        <v>245</v>
      </c>
      <c r="AU487" s="168" t="s">
        <v>88</v>
      </c>
      <c r="AY487" s="17" t="s">
        <v>242</v>
      </c>
      <c r="BE487" s="169">
        <f>IF(N487="základná",J487,0)</f>
        <v>0</v>
      </c>
      <c r="BF487" s="169">
        <f>IF(N487="znížená",J487,0)</f>
        <v>135.33000000000001</v>
      </c>
      <c r="BG487" s="169">
        <f>IF(N487="zákl. prenesená",J487,0)</f>
        <v>0</v>
      </c>
      <c r="BH487" s="169">
        <f>IF(N487="zníž. prenesená",J487,0)</f>
        <v>0</v>
      </c>
      <c r="BI487" s="169">
        <f>IF(N487="nulová",J487,0)</f>
        <v>0</v>
      </c>
      <c r="BJ487" s="17" t="s">
        <v>88</v>
      </c>
      <c r="BK487" s="169">
        <f>ROUND(I487*H487,2)</f>
        <v>135.33000000000001</v>
      </c>
      <c r="BL487" s="17" t="s">
        <v>249</v>
      </c>
      <c r="BM487" s="168" t="s">
        <v>3255</v>
      </c>
    </row>
    <row r="488" spans="1:65" s="13" customFormat="1">
      <c r="B488" s="178"/>
      <c r="D488" s="171" t="s">
        <v>251</v>
      </c>
      <c r="E488" s="179"/>
      <c r="F488" s="180" t="s">
        <v>3252</v>
      </c>
      <c r="H488" s="181">
        <v>31.11</v>
      </c>
      <c r="I488" s="182"/>
      <c r="L488" s="178"/>
      <c r="M488" s="183"/>
      <c r="N488" s="184"/>
      <c r="O488" s="184"/>
      <c r="P488" s="184"/>
      <c r="Q488" s="184"/>
      <c r="R488" s="184"/>
      <c r="S488" s="184"/>
      <c r="T488" s="185"/>
      <c r="AT488" s="179" t="s">
        <v>251</v>
      </c>
      <c r="AU488" s="179" t="s">
        <v>88</v>
      </c>
      <c r="AV488" s="13" t="s">
        <v>88</v>
      </c>
      <c r="AW488" s="13" t="s">
        <v>32</v>
      </c>
      <c r="AX488" s="13" t="s">
        <v>76</v>
      </c>
      <c r="AY488" s="179" t="s">
        <v>242</v>
      </c>
    </row>
    <row r="489" spans="1:65" s="14" customFormat="1">
      <c r="B489" s="186"/>
      <c r="D489" s="171" t="s">
        <v>251</v>
      </c>
      <c r="E489" s="187" t="s">
        <v>2869</v>
      </c>
      <c r="F489" s="188" t="s">
        <v>254</v>
      </c>
      <c r="H489" s="189">
        <v>31.11</v>
      </c>
      <c r="I489" s="190"/>
      <c r="L489" s="186"/>
      <c r="M489" s="191"/>
      <c r="N489" s="192"/>
      <c r="O489" s="192"/>
      <c r="P489" s="192"/>
      <c r="Q489" s="192"/>
      <c r="R489" s="192"/>
      <c r="S489" s="192"/>
      <c r="T489" s="193"/>
      <c r="AT489" s="187" t="s">
        <v>251</v>
      </c>
      <c r="AU489" s="187" t="s">
        <v>88</v>
      </c>
      <c r="AV489" s="14" t="s">
        <v>249</v>
      </c>
      <c r="AW489" s="14" t="s">
        <v>32</v>
      </c>
      <c r="AX489" s="14" t="s">
        <v>83</v>
      </c>
      <c r="AY489" s="187" t="s">
        <v>242</v>
      </c>
    </row>
    <row r="490" spans="1:65" s="1" customFormat="1" ht="24.2" customHeight="1">
      <c r="A490" s="30"/>
      <c r="B490" s="155"/>
      <c r="C490" s="194" t="s">
        <v>809</v>
      </c>
      <c r="D490" s="194" t="s">
        <v>245</v>
      </c>
      <c r="E490" s="195" t="s">
        <v>3256</v>
      </c>
      <c r="F490" s="196" t="s">
        <v>3257</v>
      </c>
      <c r="G490" s="197" t="s">
        <v>281</v>
      </c>
      <c r="H490" s="198">
        <v>2086.6999999999998</v>
      </c>
      <c r="I490" s="161">
        <v>2.73</v>
      </c>
      <c r="J490" s="162">
        <f>ROUND(I490*H490,2)</f>
        <v>5696.69</v>
      </c>
      <c r="K490" s="163"/>
      <c r="L490" s="31"/>
      <c r="M490" s="164"/>
      <c r="N490" s="165" t="s">
        <v>42</v>
      </c>
      <c r="O490" s="57"/>
      <c r="P490" s="166">
        <f>O490*H490</f>
        <v>0</v>
      </c>
      <c r="Q490" s="166">
        <v>1.5299999999999999E-3</v>
      </c>
      <c r="R490" s="166">
        <f>Q490*H490</f>
        <v>3.1926509999999997</v>
      </c>
      <c r="S490" s="166">
        <v>0</v>
      </c>
      <c r="T490" s="167">
        <f>S490*H490</f>
        <v>0</v>
      </c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R490" s="168" t="s">
        <v>249</v>
      </c>
      <c r="AT490" s="168" t="s">
        <v>245</v>
      </c>
      <c r="AU490" s="168" t="s">
        <v>88</v>
      </c>
      <c r="AY490" s="17" t="s">
        <v>242</v>
      </c>
      <c r="BE490" s="169">
        <f>IF(N490="základná",J490,0)</f>
        <v>0</v>
      </c>
      <c r="BF490" s="169">
        <f>IF(N490="znížená",J490,0)</f>
        <v>5696.69</v>
      </c>
      <c r="BG490" s="169">
        <f>IF(N490="zákl. prenesená",J490,0)</f>
        <v>0</v>
      </c>
      <c r="BH490" s="169">
        <f>IF(N490="zníž. prenesená",J490,0)</f>
        <v>0</v>
      </c>
      <c r="BI490" s="169">
        <f>IF(N490="nulová",J490,0)</f>
        <v>0</v>
      </c>
      <c r="BJ490" s="17" t="s">
        <v>88</v>
      </c>
      <c r="BK490" s="169">
        <f>ROUND(I490*H490,2)</f>
        <v>5696.69</v>
      </c>
      <c r="BL490" s="17" t="s">
        <v>249</v>
      </c>
      <c r="BM490" s="168" t="s">
        <v>3258</v>
      </c>
    </row>
    <row r="491" spans="1:65" s="13" customFormat="1">
      <c r="B491" s="178"/>
      <c r="D491" s="171" t="s">
        <v>251</v>
      </c>
      <c r="E491" s="179"/>
      <c r="F491" s="180" t="s">
        <v>3042</v>
      </c>
      <c r="H491" s="181">
        <v>734.4</v>
      </c>
      <c r="I491" s="182"/>
      <c r="L491" s="178"/>
      <c r="M491" s="183"/>
      <c r="N491" s="184"/>
      <c r="O491" s="184"/>
      <c r="P491" s="184"/>
      <c r="Q491" s="184"/>
      <c r="R491" s="184"/>
      <c r="S491" s="184"/>
      <c r="T491" s="185"/>
      <c r="AT491" s="179" t="s">
        <v>251</v>
      </c>
      <c r="AU491" s="179" t="s">
        <v>88</v>
      </c>
      <c r="AV491" s="13" t="s">
        <v>88</v>
      </c>
      <c r="AW491" s="13" t="s">
        <v>32</v>
      </c>
      <c r="AX491" s="13" t="s">
        <v>76</v>
      </c>
      <c r="AY491" s="179" t="s">
        <v>242</v>
      </c>
    </row>
    <row r="492" spans="1:65" s="13" customFormat="1">
      <c r="B492" s="178"/>
      <c r="D492" s="171" t="s">
        <v>251</v>
      </c>
      <c r="E492" s="179"/>
      <c r="F492" s="180" t="s">
        <v>3043</v>
      </c>
      <c r="H492" s="181">
        <v>777.35</v>
      </c>
      <c r="I492" s="182"/>
      <c r="L492" s="178"/>
      <c r="M492" s="183"/>
      <c r="N492" s="184"/>
      <c r="O492" s="184"/>
      <c r="P492" s="184"/>
      <c r="Q492" s="184"/>
      <c r="R492" s="184"/>
      <c r="S492" s="184"/>
      <c r="T492" s="185"/>
      <c r="AT492" s="179" t="s">
        <v>251</v>
      </c>
      <c r="AU492" s="179" t="s">
        <v>88</v>
      </c>
      <c r="AV492" s="13" t="s">
        <v>88</v>
      </c>
      <c r="AW492" s="13" t="s">
        <v>32</v>
      </c>
      <c r="AX492" s="13" t="s">
        <v>76</v>
      </c>
      <c r="AY492" s="179" t="s">
        <v>242</v>
      </c>
    </row>
    <row r="493" spans="1:65" s="13" customFormat="1">
      <c r="B493" s="178"/>
      <c r="D493" s="171" t="s">
        <v>251</v>
      </c>
      <c r="E493" s="179"/>
      <c r="F493" s="180" t="s">
        <v>3044</v>
      </c>
      <c r="H493" s="181">
        <v>574.95000000000005</v>
      </c>
      <c r="I493" s="182"/>
      <c r="L493" s="178"/>
      <c r="M493" s="183"/>
      <c r="N493" s="184"/>
      <c r="O493" s="184"/>
      <c r="P493" s="184"/>
      <c r="Q493" s="184"/>
      <c r="R493" s="184"/>
      <c r="S493" s="184"/>
      <c r="T493" s="185"/>
      <c r="AT493" s="179" t="s">
        <v>251</v>
      </c>
      <c r="AU493" s="179" t="s">
        <v>88</v>
      </c>
      <c r="AV493" s="13" t="s">
        <v>88</v>
      </c>
      <c r="AW493" s="13" t="s">
        <v>32</v>
      </c>
      <c r="AX493" s="13" t="s">
        <v>76</v>
      </c>
      <c r="AY493" s="179" t="s">
        <v>242</v>
      </c>
    </row>
    <row r="494" spans="1:65" s="14" customFormat="1">
      <c r="B494" s="186"/>
      <c r="D494" s="171" t="s">
        <v>251</v>
      </c>
      <c r="E494" s="187"/>
      <c r="F494" s="188" t="s">
        <v>254</v>
      </c>
      <c r="H494" s="189">
        <v>2086.6999999999998</v>
      </c>
      <c r="I494" s="190"/>
      <c r="L494" s="186"/>
      <c r="M494" s="191"/>
      <c r="N494" s="192"/>
      <c r="O494" s="192"/>
      <c r="P494" s="192"/>
      <c r="Q494" s="192"/>
      <c r="R494" s="192"/>
      <c r="S494" s="192"/>
      <c r="T494" s="193"/>
      <c r="AT494" s="187" t="s">
        <v>251</v>
      </c>
      <c r="AU494" s="187" t="s">
        <v>88</v>
      </c>
      <c r="AV494" s="14" t="s">
        <v>249</v>
      </c>
      <c r="AW494" s="14" t="s">
        <v>32</v>
      </c>
      <c r="AX494" s="14" t="s">
        <v>83</v>
      </c>
      <c r="AY494" s="187" t="s">
        <v>242</v>
      </c>
    </row>
    <row r="495" spans="1:65" s="1" customFormat="1" ht="16.5" customHeight="1">
      <c r="A495" s="30"/>
      <c r="B495" s="155"/>
      <c r="C495" s="194" t="s">
        <v>813</v>
      </c>
      <c r="D495" s="194" t="s">
        <v>245</v>
      </c>
      <c r="E495" s="195" t="s">
        <v>1645</v>
      </c>
      <c r="F495" s="196" t="s">
        <v>1646</v>
      </c>
      <c r="G495" s="197" t="s">
        <v>281</v>
      </c>
      <c r="H495" s="198">
        <v>2086.6999999999998</v>
      </c>
      <c r="I495" s="161">
        <v>1.67</v>
      </c>
      <c r="J495" s="162">
        <f>ROUND(I495*H495,2)</f>
        <v>3484.79</v>
      </c>
      <c r="K495" s="163"/>
      <c r="L495" s="31"/>
      <c r="M495" s="164"/>
      <c r="N495" s="165" t="s">
        <v>42</v>
      </c>
      <c r="O495" s="57"/>
      <c r="P495" s="166">
        <f>O495*H495</f>
        <v>0</v>
      </c>
      <c r="Q495" s="166">
        <v>5.0000000000000002E-5</v>
      </c>
      <c r="R495" s="166">
        <f>Q495*H495</f>
        <v>0.104335</v>
      </c>
      <c r="S495" s="166">
        <v>0</v>
      </c>
      <c r="T495" s="167">
        <f>S495*H495</f>
        <v>0</v>
      </c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R495" s="168" t="s">
        <v>249</v>
      </c>
      <c r="AT495" s="168" t="s">
        <v>245</v>
      </c>
      <c r="AU495" s="168" t="s">
        <v>88</v>
      </c>
      <c r="AY495" s="17" t="s">
        <v>242</v>
      </c>
      <c r="BE495" s="169">
        <f>IF(N495="základná",J495,0)</f>
        <v>0</v>
      </c>
      <c r="BF495" s="169">
        <f>IF(N495="znížená",J495,0)</f>
        <v>3484.79</v>
      </c>
      <c r="BG495" s="169">
        <f>IF(N495="zákl. prenesená",J495,0)</f>
        <v>0</v>
      </c>
      <c r="BH495" s="169">
        <f>IF(N495="zníž. prenesená",J495,0)</f>
        <v>0</v>
      </c>
      <c r="BI495" s="169">
        <f>IF(N495="nulová",J495,0)</f>
        <v>0</v>
      </c>
      <c r="BJ495" s="17" t="s">
        <v>88</v>
      </c>
      <c r="BK495" s="169">
        <f>ROUND(I495*H495,2)</f>
        <v>3484.79</v>
      </c>
      <c r="BL495" s="17" t="s">
        <v>249</v>
      </c>
      <c r="BM495" s="168" t="s">
        <v>3259</v>
      </c>
    </row>
    <row r="496" spans="1:65" s="13" customFormat="1">
      <c r="B496" s="178"/>
      <c r="D496" s="171" t="s">
        <v>251</v>
      </c>
      <c r="E496" s="179"/>
      <c r="F496" s="180" t="s">
        <v>3042</v>
      </c>
      <c r="H496" s="181">
        <v>734.4</v>
      </c>
      <c r="I496" s="182"/>
      <c r="L496" s="178"/>
      <c r="M496" s="183"/>
      <c r="N496" s="184"/>
      <c r="O496" s="184"/>
      <c r="P496" s="184"/>
      <c r="Q496" s="184"/>
      <c r="R496" s="184"/>
      <c r="S496" s="184"/>
      <c r="T496" s="185"/>
      <c r="AT496" s="179" t="s">
        <v>251</v>
      </c>
      <c r="AU496" s="179" t="s">
        <v>88</v>
      </c>
      <c r="AV496" s="13" t="s">
        <v>88</v>
      </c>
      <c r="AW496" s="13" t="s">
        <v>32</v>
      </c>
      <c r="AX496" s="13" t="s">
        <v>76</v>
      </c>
      <c r="AY496" s="179" t="s">
        <v>242</v>
      </c>
    </row>
    <row r="497" spans="1:65" s="13" customFormat="1">
      <c r="B497" s="178"/>
      <c r="D497" s="171" t="s">
        <v>251</v>
      </c>
      <c r="E497" s="179"/>
      <c r="F497" s="180" t="s">
        <v>3043</v>
      </c>
      <c r="H497" s="181">
        <v>777.35</v>
      </c>
      <c r="I497" s="182"/>
      <c r="L497" s="178"/>
      <c r="M497" s="183"/>
      <c r="N497" s="184"/>
      <c r="O497" s="184"/>
      <c r="P497" s="184"/>
      <c r="Q497" s="184"/>
      <c r="R497" s="184"/>
      <c r="S497" s="184"/>
      <c r="T497" s="185"/>
      <c r="AT497" s="179" t="s">
        <v>251</v>
      </c>
      <c r="AU497" s="179" t="s">
        <v>88</v>
      </c>
      <c r="AV497" s="13" t="s">
        <v>88</v>
      </c>
      <c r="AW497" s="13" t="s">
        <v>32</v>
      </c>
      <c r="AX497" s="13" t="s">
        <v>76</v>
      </c>
      <c r="AY497" s="179" t="s">
        <v>242</v>
      </c>
    </row>
    <row r="498" spans="1:65" s="13" customFormat="1">
      <c r="B498" s="178"/>
      <c r="D498" s="171" t="s">
        <v>251</v>
      </c>
      <c r="E498" s="179"/>
      <c r="F498" s="180" t="s">
        <v>3044</v>
      </c>
      <c r="H498" s="181">
        <v>574.95000000000005</v>
      </c>
      <c r="I498" s="182"/>
      <c r="L498" s="178"/>
      <c r="M498" s="183"/>
      <c r="N498" s="184"/>
      <c r="O498" s="184"/>
      <c r="P498" s="184"/>
      <c r="Q498" s="184"/>
      <c r="R498" s="184"/>
      <c r="S498" s="184"/>
      <c r="T498" s="185"/>
      <c r="AT498" s="179" t="s">
        <v>251</v>
      </c>
      <c r="AU498" s="179" t="s">
        <v>88</v>
      </c>
      <c r="AV498" s="13" t="s">
        <v>88</v>
      </c>
      <c r="AW498" s="13" t="s">
        <v>32</v>
      </c>
      <c r="AX498" s="13" t="s">
        <v>76</v>
      </c>
      <c r="AY498" s="179" t="s">
        <v>242</v>
      </c>
    </row>
    <row r="499" spans="1:65" s="14" customFormat="1">
      <c r="B499" s="186"/>
      <c r="D499" s="171" t="s">
        <v>251</v>
      </c>
      <c r="E499" s="187"/>
      <c r="F499" s="188" t="s">
        <v>254</v>
      </c>
      <c r="H499" s="189">
        <v>2086.6999999999998</v>
      </c>
      <c r="I499" s="190"/>
      <c r="L499" s="186"/>
      <c r="M499" s="191"/>
      <c r="N499" s="192"/>
      <c r="O499" s="192"/>
      <c r="P499" s="192"/>
      <c r="Q499" s="192"/>
      <c r="R499" s="192"/>
      <c r="S499" s="192"/>
      <c r="T499" s="193"/>
      <c r="AT499" s="187" t="s">
        <v>251</v>
      </c>
      <c r="AU499" s="187" t="s">
        <v>88</v>
      </c>
      <c r="AV499" s="14" t="s">
        <v>249</v>
      </c>
      <c r="AW499" s="14" t="s">
        <v>32</v>
      </c>
      <c r="AX499" s="14" t="s">
        <v>83</v>
      </c>
      <c r="AY499" s="187" t="s">
        <v>242</v>
      </c>
    </row>
    <row r="500" spans="1:65" s="1" customFormat="1" ht="24.2" customHeight="1">
      <c r="A500" s="30"/>
      <c r="B500" s="155"/>
      <c r="C500" s="194" t="s">
        <v>819</v>
      </c>
      <c r="D500" s="194" t="s">
        <v>245</v>
      </c>
      <c r="E500" s="195" t="s">
        <v>3260</v>
      </c>
      <c r="F500" s="196" t="s">
        <v>3261</v>
      </c>
      <c r="G500" s="197" t="s">
        <v>310</v>
      </c>
      <c r="H500" s="198">
        <v>2</v>
      </c>
      <c r="I500" s="161">
        <v>1.32</v>
      </c>
      <c r="J500" s="162">
        <f>ROUND(I500*H500,2)</f>
        <v>2.64</v>
      </c>
      <c r="K500" s="163"/>
      <c r="L500" s="31"/>
      <c r="M500" s="164"/>
      <c r="N500" s="165" t="s">
        <v>42</v>
      </c>
      <c r="O500" s="57"/>
      <c r="P500" s="166">
        <f>O500*H500</f>
        <v>0</v>
      </c>
      <c r="Q500" s="166">
        <v>2.0000000000000002E-5</v>
      </c>
      <c r="R500" s="166">
        <f>Q500*H500</f>
        <v>4.0000000000000003E-5</v>
      </c>
      <c r="S500" s="166">
        <v>0</v>
      </c>
      <c r="T500" s="167">
        <f>S500*H500</f>
        <v>0</v>
      </c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R500" s="168" t="s">
        <v>249</v>
      </c>
      <c r="AT500" s="168" t="s">
        <v>245</v>
      </c>
      <c r="AU500" s="168" t="s">
        <v>88</v>
      </c>
      <c r="AY500" s="17" t="s">
        <v>242</v>
      </c>
      <c r="BE500" s="169">
        <f>IF(N500="základná",J500,0)</f>
        <v>0</v>
      </c>
      <c r="BF500" s="169">
        <f>IF(N500="znížená",J500,0)</f>
        <v>2.64</v>
      </c>
      <c r="BG500" s="169">
        <f>IF(N500="zákl. prenesená",J500,0)</f>
        <v>0</v>
      </c>
      <c r="BH500" s="169">
        <f>IF(N500="zníž. prenesená",J500,0)</f>
        <v>0</v>
      </c>
      <c r="BI500" s="169">
        <f>IF(N500="nulová",J500,0)</f>
        <v>0</v>
      </c>
      <c r="BJ500" s="17" t="s">
        <v>88</v>
      </c>
      <c r="BK500" s="169">
        <f>ROUND(I500*H500,2)</f>
        <v>2.64</v>
      </c>
      <c r="BL500" s="17" t="s">
        <v>249</v>
      </c>
      <c r="BM500" s="168" t="s">
        <v>3262</v>
      </c>
    </row>
    <row r="501" spans="1:65" s="13" customFormat="1">
      <c r="B501" s="178"/>
      <c r="D501" s="171" t="s">
        <v>251</v>
      </c>
      <c r="E501" s="179"/>
      <c r="F501" s="180" t="s">
        <v>3263</v>
      </c>
      <c r="H501" s="181">
        <v>2</v>
      </c>
      <c r="I501" s="182"/>
      <c r="L501" s="178"/>
      <c r="M501" s="183"/>
      <c r="N501" s="184"/>
      <c r="O501" s="184"/>
      <c r="P501" s="184"/>
      <c r="Q501" s="184"/>
      <c r="R501" s="184"/>
      <c r="S501" s="184"/>
      <c r="T501" s="185"/>
      <c r="AT501" s="179" t="s">
        <v>251</v>
      </c>
      <c r="AU501" s="179" t="s">
        <v>88</v>
      </c>
      <c r="AV501" s="13" t="s">
        <v>88</v>
      </c>
      <c r="AW501" s="13" t="s">
        <v>32</v>
      </c>
      <c r="AX501" s="13" t="s">
        <v>83</v>
      </c>
      <c r="AY501" s="179" t="s">
        <v>242</v>
      </c>
    </row>
    <row r="502" spans="1:65" s="1" customFormat="1" ht="24.2" customHeight="1">
      <c r="A502" s="30"/>
      <c r="B502" s="155"/>
      <c r="C502" s="218" t="s">
        <v>825</v>
      </c>
      <c r="D502" s="218" t="s">
        <v>313</v>
      </c>
      <c r="E502" s="219" t="s">
        <v>3264</v>
      </c>
      <c r="F502" s="220" t="s">
        <v>3265</v>
      </c>
      <c r="G502" s="221" t="s">
        <v>310</v>
      </c>
      <c r="H502" s="222">
        <v>2</v>
      </c>
      <c r="I502" s="204">
        <v>3.11</v>
      </c>
      <c r="J502" s="205">
        <f>ROUND(I502*H502,2)</f>
        <v>6.22</v>
      </c>
      <c r="K502" s="206"/>
      <c r="L502" s="207"/>
      <c r="M502" s="208"/>
      <c r="N502" s="209" t="s">
        <v>42</v>
      </c>
      <c r="O502" s="57"/>
      <c r="P502" s="166">
        <f>O502*H502</f>
        <v>0</v>
      </c>
      <c r="Q502" s="166">
        <v>1.6000000000000001E-4</v>
      </c>
      <c r="R502" s="166">
        <f>Q502*H502</f>
        <v>3.2000000000000003E-4</v>
      </c>
      <c r="S502" s="166">
        <v>0</v>
      </c>
      <c r="T502" s="167">
        <f>S502*H502</f>
        <v>0</v>
      </c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R502" s="168" t="s">
        <v>316</v>
      </c>
      <c r="AT502" s="168" t="s">
        <v>313</v>
      </c>
      <c r="AU502" s="168" t="s">
        <v>88</v>
      </c>
      <c r="AY502" s="17" t="s">
        <v>242</v>
      </c>
      <c r="BE502" s="169">
        <f>IF(N502="základná",J502,0)</f>
        <v>0</v>
      </c>
      <c r="BF502" s="169">
        <f>IF(N502="znížená",J502,0)</f>
        <v>6.22</v>
      </c>
      <c r="BG502" s="169">
        <f>IF(N502="zákl. prenesená",J502,0)</f>
        <v>0</v>
      </c>
      <c r="BH502" s="169">
        <f>IF(N502="zníž. prenesená",J502,0)</f>
        <v>0</v>
      </c>
      <c r="BI502" s="169">
        <f>IF(N502="nulová",J502,0)</f>
        <v>0</v>
      </c>
      <c r="BJ502" s="17" t="s">
        <v>88</v>
      </c>
      <c r="BK502" s="169">
        <f>ROUND(I502*H502,2)</f>
        <v>6.22</v>
      </c>
      <c r="BL502" s="17" t="s">
        <v>249</v>
      </c>
      <c r="BM502" s="168" t="s">
        <v>3266</v>
      </c>
    </row>
    <row r="503" spans="1:65" s="13" customFormat="1">
      <c r="B503" s="178"/>
      <c r="D503" s="171" t="s">
        <v>251</v>
      </c>
      <c r="E503" s="179"/>
      <c r="F503" s="180" t="s">
        <v>3263</v>
      </c>
      <c r="H503" s="181">
        <v>2</v>
      </c>
      <c r="I503" s="182"/>
      <c r="L503" s="178"/>
      <c r="M503" s="183"/>
      <c r="N503" s="184"/>
      <c r="O503" s="184"/>
      <c r="P503" s="184"/>
      <c r="Q503" s="184"/>
      <c r="R503" s="184"/>
      <c r="S503" s="184"/>
      <c r="T503" s="185"/>
      <c r="AT503" s="179" t="s">
        <v>251</v>
      </c>
      <c r="AU503" s="179" t="s">
        <v>88</v>
      </c>
      <c r="AV503" s="13" t="s">
        <v>88</v>
      </c>
      <c r="AW503" s="13" t="s">
        <v>32</v>
      </c>
      <c r="AX503" s="13" t="s">
        <v>83</v>
      </c>
      <c r="AY503" s="179" t="s">
        <v>242</v>
      </c>
    </row>
    <row r="504" spans="1:65" s="1" customFormat="1" ht="16.5" customHeight="1">
      <c r="A504" s="30"/>
      <c r="B504" s="155"/>
      <c r="C504" s="194" t="s">
        <v>830</v>
      </c>
      <c r="D504" s="194" t="s">
        <v>245</v>
      </c>
      <c r="E504" s="195" t="s">
        <v>3267</v>
      </c>
      <c r="F504" s="196" t="s">
        <v>3268</v>
      </c>
      <c r="G504" s="197" t="s">
        <v>297</v>
      </c>
      <c r="H504" s="198">
        <v>36</v>
      </c>
      <c r="I504" s="161">
        <v>1.85</v>
      </c>
      <c r="J504" s="162">
        <f>ROUND(I504*H504,2)</f>
        <v>66.599999999999994</v>
      </c>
      <c r="K504" s="163"/>
      <c r="L504" s="31"/>
      <c r="M504" s="164"/>
      <c r="N504" s="165" t="s">
        <v>42</v>
      </c>
      <c r="O504" s="57"/>
      <c r="P504" s="166">
        <f>O504*H504</f>
        <v>0</v>
      </c>
      <c r="Q504" s="166">
        <v>6.9999999999999994E-5</v>
      </c>
      <c r="R504" s="166">
        <f>Q504*H504</f>
        <v>2.5199999999999997E-3</v>
      </c>
      <c r="S504" s="166">
        <v>0</v>
      </c>
      <c r="T504" s="167">
        <f>S504*H504</f>
        <v>0</v>
      </c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R504" s="168" t="s">
        <v>249</v>
      </c>
      <c r="AT504" s="168" t="s">
        <v>245</v>
      </c>
      <c r="AU504" s="168" t="s">
        <v>88</v>
      </c>
      <c r="AY504" s="17" t="s">
        <v>242</v>
      </c>
      <c r="BE504" s="169">
        <f>IF(N504="základná",J504,0)</f>
        <v>0</v>
      </c>
      <c r="BF504" s="169">
        <f>IF(N504="znížená",J504,0)</f>
        <v>66.599999999999994</v>
      </c>
      <c r="BG504" s="169">
        <f>IF(N504="zákl. prenesená",J504,0)</f>
        <v>0</v>
      </c>
      <c r="BH504" s="169">
        <f>IF(N504="zníž. prenesená",J504,0)</f>
        <v>0</v>
      </c>
      <c r="BI504" s="169">
        <f>IF(N504="nulová",J504,0)</f>
        <v>0</v>
      </c>
      <c r="BJ504" s="17" t="s">
        <v>88</v>
      </c>
      <c r="BK504" s="169">
        <f>ROUND(I504*H504,2)</f>
        <v>66.599999999999994</v>
      </c>
      <c r="BL504" s="17" t="s">
        <v>249</v>
      </c>
      <c r="BM504" s="168" t="s">
        <v>3269</v>
      </c>
    </row>
    <row r="505" spans="1:65" s="13" customFormat="1">
      <c r="B505" s="178"/>
      <c r="D505" s="171" t="s">
        <v>251</v>
      </c>
      <c r="E505" s="179"/>
      <c r="F505" s="180" t="s">
        <v>3270</v>
      </c>
      <c r="H505" s="181">
        <v>36</v>
      </c>
      <c r="I505" s="182"/>
      <c r="L505" s="178"/>
      <c r="M505" s="183"/>
      <c r="N505" s="184"/>
      <c r="O505" s="184"/>
      <c r="P505" s="184"/>
      <c r="Q505" s="184"/>
      <c r="R505" s="184"/>
      <c r="S505" s="184"/>
      <c r="T505" s="185"/>
      <c r="AT505" s="179" t="s">
        <v>251</v>
      </c>
      <c r="AU505" s="179" t="s">
        <v>88</v>
      </c>
      <c r="AV505" s="13" t="s">
        <v>88</v>
      </c>
      <c r="AW505" s="13" t="s">
        <v>32</v>
      </c>
      <c r="AX505" s="13" t="s">
        <v>83</v>
      </c>
      <c r="AY505" s="179" t="s">
        <v>242</v>
      </c>
    </row>
    <row r="506" spans="1:65" s="1" customFormat="1" ht="37.9" customHeight="1">
      <c r="A506" s="30"/>
      <c r="B506" s="155"/>
      <c r="C506" s="156" t="s">
        <v>836</v>
      </c>
      <c r="D506" s="156" t="s">
        <v>245</v>
      </c>
      <c r="E506" s="157" t="s">
        <v>3271</v>
      </c>
      <c r="F506" s="158" t="s">
        <v>3272</v>
      </c>
      <c r="G506" s="159" t="s">
        <v>310</v>
      </c>
      <c r="H506" s="160">
        <v>72</v>
      </c>
      <c r="I506" s="161">
        <v>4.8499999999999996</v>
      </c>
      <c r="J506" s="162">
        <f>ROUND(I506*H506,2)</f>
        <v>349.2</v>
      </c>
      <c r="K506" s="163"/>
      <c r="L506" s="31"/>
      <c r="M506" s="164"/>
      <c r="N506" s="165" t="s">
        <v>42</v>
      </c>
      <c r="O506" s="57"/>
      <c r="P506" s="166">
        <f>O506*H506</f>
        <v>0</v>
      </c>
      <c r="Q506" s="166">
        <v>1.2E-4</v>
      </c>
      <c r="R506" s="166">
        <f>Q506*H506</f>
        <v>8.6400000000000001E-3</v>
      </c>
      <c r="S506" s="166">
        <v>0</v>
      </c>
      <c r="T506" s="167">
        <f>S506*H506</f>
        <v>0</v>
      </c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R506" s="168" t="s">
        <v>249</v>
      </c>
      <c r="AT506" s="168" t="s">
        <v>245</v>
      </c>
      <c r="AU506" s="168" t="s">
        <v>88</v>
      </c>
      <c r="AY506" s="17" t="s">
        <v>242</v>
      </c>
      <c r="BE506" s="169">
        <f>IF(N506="základná",J506,0)</f>
        <v>0</v>
      </c>
      <c r="BF506" s="169">
        <f>IF(N506="znížená",J506,0)</f>
        <v>349.2</v>
      </c>
      <c r="BG506" s="169">
        <f>IF(N506="zákl. prenesená",J506,0)</f>
        <v>0</v>
      </c>
      <c r="BH506" s="169">
        <f>IF(N506="zníž. prenesená",J506,0)</f>
        <v>0</v>
      </c>
      <c r="BI506" s="169">
        <f>IF(N506="nulová",J506,0)</f>
        <v>0</v>
      </c>
      <c r="BJ506" s="17" t="s">
        <v>88</v>
      </c>
      <c r="BK506" s="169">
        <f>ROUND(I506*H506,2)</f>
        <v>349.2</v>
      </c>
      <c r="BL506" s="17" t="s">
        <v>249</v>
      </c>
      <c r="BM506" s="168" t="s">
        <v>3273</v>
      </c>
    </row>
    <row r="507" spans="1:65" s="13" customFormat="1">
      <c r="B507" s="178"/>
      <c r="D507" s="171" t="s">
        <v>251</v>
      </c>
      <c r="E507" s="179"/>
      <c r="F507" s="180" t="s">
        <v>3274</v>
      </c>
      <c r="H507" s="181">
        <v>20</v>
      </c>
      <c r="I507" s="182"/>
      <c r="L507" s="178"/>
      <c r="M507" s="183"/>
      <c r="N507" s="184"/>
      <c r="O507" s="184"/>
      <c r="P507" s="184"/>
      <c r="Q507" s="184"/>
      <c r="R507" s="184"/>
      <c r="S507" s="184"/>
      <c r="T507" s="185"/>
      <c r="AT507" s="179" t="s">
        <v>251</v>
      </c>
      <c r="AU507" s="179" t="s">
        <v>88</v>
      </c>
      <c r="AV507" s="13" t="s">
        <v>88</v>
      </c>
      <c r="AW507" s="13" t="s">
        <v>32</v>
      </c>
      <c r="AX507" s="13" t="s">
        <v>76</v>
      </c>
      <c r="AY507" s="179" t="s">
        <v>242</v>
      </c>
    </row>
    <row r="508" spans="1:65" s="13" customFormat="1">
      <c r="B508" s="178"/>
      <c r="C508" s="228"/>
      <c r="D508" s="229" t="s">
        <v>251</v>
      </c>
      <c r="E508" s="230"/>
      <c r="F508" s="231" t="s">
        <v>3275</v>
      </c>
      <c r="G508" s="228"/>
      <c r="H508" s="232">
        <v>52</v>
      </c>
      <c r="I508" s="182"/>
      <c r="L508" s="178"/>
      <c r="M508" s="183"/>
      <c r="N508" s="184"/>
      <c r="O508" s="184"/>
      <c r="P508" s="184"/>
      <c r="Q508" s="184"/>
      <c r="R508" s="184"/>
      <c r="S508" s="184"/>
      <c r="T508" s="185"/>
      <c r="AT508" s="179" t="s">
        <v>251</v>
      </c>
      <c r="AU508" s="179" t="s">
        <v>88</v>
      </c>
      <c r="AV508" s="13" t="s">
        <v>88</v>
      </c>
      <c r="AW508" s="13" t="s">
        <v>32</v>
      </c>
      <c r="AX508" s="13" t="s">
        <v>76</v>
      </c>
      <c r="AY508" s="179" t="s">
        <v>242</v>
      </c>
    </row>
    <row r="509" spans="1:65" s="14" customFormat="1">
      <c r="B509" s="186"/>
      <c r="D509" s="171" t="s">
        <v>251</v>
      </c>
      <c r="E509" s="187"/>
      <c r="F509" s="188" t="s">
        <v>254</v>
      </c>
      <c r="H509" s="189">
        <v>72</v>
      </c>
      <c r="I509" s="190"/>
      <c r="L509" s="186"/>
      <c r="M509" s="191"/>
      <c r="N509" s="192"/>
      <c r="O509" s="192"/>
      <c r="P509" s="192"/>
      <c r="Q509" s="192"/>
      <c r="R509" s="192"/>
      <c r="S509" s="192"/>
      <c r="T509" s="193"/>
      <c r="AT509" s="187" t="s">
        <v>251</v>
      </c>
      <c r="AU509" s="187" t="s">
        <v>88</v>
      </c>
      <c r="AV509" s="14" t="s">
        <v>249</v>
      </c>
      <c r="AW509" s="14" t="s">
        <v>32</v>
      </c>
      <c r="AX509" s="14" t="s">
        <v>83</v>
      </c>
      <c r="AY509" s="187" t="s">
        <v>242</v>
      </c>
    </row>
    <row r="510" spans="1:65" s="1" customFormat="1" ht="37.9" customHeight="1">
      <c r="A510" s="30"/>
      <c r="B510" s="155"/>
      <c r="C510" s="194" t="s">
        <v>842</v>
      </c>
      <c r="D510" s="194" t="s">
        <v>245</v>
      </c>
      <c r="E510" s="195" t="s">
        <v>3276</v>
      </c>
      <c r="F510" s="196" t="s">
        <v>3277</v>
      </c>
      <c r="G510" s="197" t="s">
        <v>310</v>
      </c>
      <c r="H510" s="198">
        <v>3</v>
      </c>
      <c r="I510" s="161">
        <v>6.74</v>
      </c>
      <c r="J510" s="162">
        <f>ROUND(I510*H510,2)</f>
        <v>20.22</v>
      </c>
      <c r="K510" s="163"/>
      <c r="L510" s="31"/>
      <c r="M510" s="164"/>
      <c r="N510" s="165" t="s">
        <v>42</v>
      </c>
      <c r="O510" s="57"/>
      <c r="P510" s="166">
        <f>O510*H510</f>
        <v>0</v>
      </c>
      <c r="Q510" s="166">
        <v>3.2000000000000003E-4</v>
      </c>
      <c r="R510" s="166">
        <f>Q510*H510</f>
        <v>9.6000000000000013E-4</v>
      </c>
      <c r="S510" s="166">
        <v>0</v>
      </c>
      <c r="T510" s="167">
        <f>S510*H510</f>
        <v>0</v>
      </c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R510" s="168" t="s">
        <v>249</v>
      </c>
      <c r="AT510" s="168" t="s">
        <v>245</v>
      </c>
      <c r="AU510" s="168" t="s">
        <v>88</v>
      </c>
      <c r="AY510" s="17" t="s">
        <v>242</v>
      </c>
      <c r="BE510" s="169">
        <f>IF(N510="základná",J510,0)</f>
        <v>0</v>
      </c>
      <c r="BF510" s="169">
        <f>IF(N510="znížená",J510,0)</f>
        <v>20.22</v>
      </c>
      <c r="BG510" s="169">
        <f>IF(N510="zákl. prenesená",J510,0)</f>
        <v>0</v>
      </c>
      <c r="BH510" s="169">
        <f>IF(N510="zníž. prenesená",J510,0)</f>
        <v>0</v>
      </c>
      <c r="BI510" s="169">
        <f>IF(N510="nulová",J510,0)</f>
        <v>0</v>
      </c>
      <c r="BJ510" s="17" t="s">
        <v>88</v>
      </c>
      <c r="BK510" s="169">
        <f>ROUND(I510*H510,2)</f>
        <v>20.22</v>
      </c>
      <c r="BL510" s="17" t="s">
        <v>249</v>
      </c>
      <c r="BM510" s="168" t="s">
        <v>3278</v>
      </c>
    </row>
    <row r="511" spans="1:65" s="12" customFormat="1">
      <c r="B511" s="170"/>
      <c r="D511" s="171" t="s">
        <v>251</v>
      </c>
      <c r="E511" s="172"/>
      <c r="F511" s="173" t="s">
        <v>3279</v>
      </c>
      <c r="H511" s="172"/>
      <c r="I511" s="174"/>
      <c r="L511" s="170"/>
      <c r="M511" s="175"/>
      <c r="N511" s="176"/>
      <c r="O511" s="176"/>
      <c r="P511" s="176"/>
      <c r="Q511" s="176"/>
      <c r="R511" s="176"/>
      <c r="S511" s="176"/>
      <c r="T511" s="177"/>
      <c r="AT511" s="172" t="s">
        <v>251</v>
      </c>
      <c r="AU511" s="172" t="s">
        <v>88</v>
      </c>
      <c r="AV511" s="12" t="s">
        <v>83</v>
      </c>
      <c r="AW511" s="12" t="s">
        <v>32</v>
      </c>
      <c r="AX511" s="12" t="s">
        <v>76</v>
      </c>
      <c r="AY511" s="172" t="s">
        <v>242</v>
      </c>
    </row>
    <row r="512" spans="1:65" s="13" customFormat="1">
      <c r="B512" s="178"/>
      <c r="D512" s="171" t="s">
        <v>251</v>
      </c>
      <c r="E512" s="179"/>
      <c r="F512" s="180" t="s">
        <v>3280</v>
      </c>
      <c r="H512" s="181">
        <v>3</v>
      </c>
      <c r="I512" s="182"/>
      <c r="L512" s="178"/>
      <c r="M512" s="183"/>
      <c r="N512" s="184"/>
      <c r="O512" s="184"/>
      <c r="P512" s="184"/>
      <c r="Q512" s="184"/>
      <c r="R512" s="184"/>
      <c r="S512" s="184"/>
      <c r="T512" s="185"/>
      <c r="AT512" s="179" t="s">
        <v>251</v>
      </c>
      <c r="AU512" s="179" t="s">
        <v>88</v>
      </c>
      <c r="AV512" s="13" t="s">
        <v>88</v>
      </c>
      <c r="AW512" s="13" t="s">
        <v>32</v>
      </c>
      <c r="AX512" s="13" t="s">
        <v>83</v>
      </c>
      <c r="AY512" s="179" t="s">
        <v>242</v>
      </c>
    </row>
    <row r="513" spans="1:65" s="1" customFormat="1" ht="33" customHeight="1">
      <c r="A513" s="30"/>
      <c r="B513" s="155"/>
      <c r="C513" s="194" t="s">
        <v>848</v>
      </c>
      <c r="D513" s="194" t="s">
        <v>245</v>
      </c>
      <c r="E513" s="195" t="s">
        <v>3281</v>
      </c>
      <c r="F513" s="196" t="s">
        <v>3282</v>
      </c>
      <c r="G513" s="197" t="s">
        <v>248</v>
      </c>
      <c r="H513" s="198">
        <v>7.69</v>
      </c>
      <c r="I513" s="161">
        <v>134.82</v>
      </c>
      <c r="J513" s="162">
        <f>ROUND(I513*H513,2)</f>
        <v>1036.77</v>
      </c>
      <c r="K513" s="163"/>
      <c r="L513" s="31"/>
      <c r="M513" s="164"/>
      <c r="N513" s="165" t="s">
        <v>42</v>
      </c>
      <c r="O513" s="57"/>
      <c r="P513" s="166">
        <f>O513*H513</f>
        <v>0</v>
      </c>
      <c r="Q513" s="166">
        <v>0</v>
      </c>
      <c r="R513" s="166">
        <f>Q513*H513</f>
        <v>0</v>
      </c>
      <c r="S513" s="166">
        <v>2.4</v>
      </c>
      <c r="T513" s="167">
        <f>S513*H513</f>
        <v>18.456</v>
      </c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R513" s="168" t="s">
        <v>249</v>
      </c>
      <c r="AT513" s="168" t="s">
        <v>245</v>
      </c>
      <c r="AU513" s="168" t="s">
        <v>88</v>
      </c>
      <c r="AY513" s="17" t="s">
        <v>242</v>
      </c>
      <c r="BE513" s="169">
        <f>IF(N513="základná",J513,0)</f>
        <v>0</v>
      </c>
      <c r="BF513" s="169">
        <f>IF(N513="znížená",J513,0)</f>
        <v>1036.77</v>
      </c>
      <c r="BG513" s="169">
        <f>IF(N513="zákl. prenesená",J513,0)</f>
        <v>0</v>
      </c>
      <c r="BH513" s="169">
        <f>IF(N513="zníž. prenesená",J513,0)</f>
        <v>0</v>
      </c>
      <c r="BI513" s="169">
        <f>IF(N513="nulová",J513,0)</f>
        <v>0</v>
      </c>
      <c r="BJ513" s="17" t="s">
        <v>88</v>
      </c>
      <c r="BK513" s="169">
        <f>ROUND(I513*H513,2)</f>
        <v>1036.77</v>
      </c>
      <c r="BL513" s="17" t="s">
        <v>249</v>
      </c>
      <c r="BM513" s="168" t="s">
        <v>3283</v>
      </c>
    </row>
    <row r="514" spans="1:65" s="13" customFormat="1">
      <c r="B514" s="178"/>
      <c r="D514" s="171" t="s">
        <v>251</v>
      </c>
      <c r="E514" s="179"/>
      <c r="F514" s="180" t="s">
        <v>3284</v>
      </c>
      <c r="H514" s="181">
        <v>2.69</v>
      </c>
      <c r="I514" s="182"/>
      <c r="L514" s="178"/>
      <c r="M514" s="183"/>
      <c r="N514" s="184"/>
      <c r="O514" s="184"/>
      <c r="P514" s="184"/>
      <c r="Q514" s="184"/>
      <c r="R514" s="184"/>
      <c r="S514" s="184"/>
      <c r="T514" s="185"/>
      <c r="AT514" s="179" t="s">
        <v>251</v>
      </c>
      <c r="AU514" s="179" t="s">
        <v>88</v>
      </c>
      <c r="AV514" s="13" t="s">
        <v>88</v>
      </c>
      <c r="AW514" s="13" t="s">
        <v>32</v>
      </c>
      <c r="AX514" s="13" t="s">
        <v>76</v>
      </c>
      <c r="AY514" s="179" t="s">
        <v>242</v>
      </c>
    </row>
    <row r="515" spans="1:65" s="13" customFormat="1">
      <c r="B515" s="178"/>
      <c r="D515" s="171" t="s">
        <v>251</v>
      </c>
      <c r="E515" s="179"/>
      <c r="F515" s="180" t="s">
        <v>3285</v>
      </c>
      <c r="H515" s="181">
        <v>5</v>
      </c>
      <c r="I515" s="182"/>
      <c r="L515" s="178"/>
      <c r="M515" s="183"/>
      <c r="N515" s="184"/>
      <c r="O515" s="184"/>
      <c r="P515" s="184"/>
      <c r="Q515" s="184"/>
      <c r="R515" s="184"/>
      <c r="S515" s="184"/>
      <c r="T515" s="185"/>
      <c r="AT515" s="179" t="s">
        <v>251</v>
      </c>
      <c r="AU515" s="179" t="s">
        <v>88</v>
      </c>
      <c r="AV515" s="13" t="s">
        <v>88</v>
      </c>
      <c r="AW515" s="13" t="s">
        <v>32</v>
      </c>
      <c r="AX515" s="13" t="s">
        <v>76</v>
      </c>
      <c r="AY515" s="179" t="s">
        <v>242</v>
      </c>
    </row>
    <row r="516" spans="1:65" s="14" customFormat="1">
      <c r="B516" s="186"/>
      <c r="D516" s="171" t="s">
        <v>251</v>
      </c>
      <c r="E516" s="187"/>
      <c r="F516" s="188" t="s">
        <v>254</v>
      </c>
      <c r="H516" s="189">
        <v>7.69</v>
      </c>
      <c r="I516" s="190"/>
      <c r="L516" s="186"/>
      <c r="M516" s="191"/>
      <c r="N516" s="192"/>
      <c r="O516" s="192"/>
      <c r="P516" s="192"/>
      <c r="Q516" s="192"/>
      <c r="R516" s="192"/>
      <c r="S516" s="192"/>
      <c r="T516" s="193"/>
      <c r="AT516" s="187" t="s">
        <v>251</v>
      </c>
      <c r="AU516" s="187" t="s">
        <v>88</v>
      </c>
      <c r="AV516" s="14" t="s">
        <v>249</v>
      </c>
      <c r="AW516" s="14" t="s">
        <v>32</v>
      </c>
      <c r="AX516" s="14" t="s">
        <v>83</v>
      </c>
      <c r="AY516" s="187" t="s">
        <v>242</v>
      </c>
    </row>
    <row r="517" spans="1:65" s="1" customFormat="1" ht="37.9" customHeight="1">
      <c r="A517" s="30"/>
      <c r="B517" s="155"/>
      <c r="C517" s="194" t="s">
        <v>852</v>
      </c>
      <c r="D517" s="194" t="s">
        <v>245</v>
      </c>
      <c r="E517" s="195" t="s">
        <v>3286</v>
      </c>
      <c r="F517" s="196" t="s">
        <v>3287</v>
      </c>
      <c r="G517" s="197" t="s">
        <v>281</v>
      </c>
      <c r="H517" s="198">
        <v>120.7</v>
      </c>
      <c r="I517" s="161">
        <v>1.76</v>
      </c>
      <c r="J517" s="162">
        <f>ROUND(I517*H517,2)</f>
        <v>212.43</v>
      </c>
      <c r="K517" s="163"/>
      <c r="L517" s="31"/>
      <c r="M517" s="164"/>
      <c r="N517" s="165" t="s">
        <v>42</v>
      </c>
      <c r="O517" s="57"/>
      <c r="P517" s="166">
        <f>O517*H517</f>
        <v>0</v>
      </c>
      <c r="Q517" s="166">
        <v>0</v>
      </c>
      <c r="R517" s="166">
        <f>Q517*H517</f>
        <v>0</v>
      </c>
      <c r="S517" s="166">
        <v>0.19600000000000001</v>
      </c>
      <c r="T517" s="167">
        <f>S517*H517</f>
        <v>23.657200000000003</v>
      </c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R517" s="168" t="s">
        <v>249</v>
      </c>
      <c r="AT517" s="168" t="s">
        <v>245</v>
      </c>
      <c r="AU517" s="168" t="s">
        <v>88</v>
      </c>
      <c r="AY517" s="17" t="s">
        <v>242</v>
      </c>
      <c r="BE517" s="169">
        <f>IF(N517="základná",J517,0)</f>
        <v>0</v>
      </c>
      <c r="BF517" s="169">
        <f>IF(N517="znížená",J517,0)</f>
        <v>212.43</v>
      </c>
      <c r="BG517" s="169">
        <f>IF(N517="zákl. prenesená",J517,0)</f>
        <v>0</v>
      </c>
      <c r="BH517" s="169">
        <f>IF(N517="zníž. prenesená",J517,0)</f>
        <v>0</v>
      </c>
      <c r="BI517" s="169">
        <f>IF(N517="nulová",J517,0)</f>
        <v>0</v>
      </c>
      <c r="BJ517" s="17" t="s">
        <v>88</v>
      </c>
      <c r="BK517" s="169">
        <f>ROUND(I517*H517,2)</f>
        <v>212.43</v>
      </c>
      <c r="BL517" s="17" t="s">
        <v>249</v>
      </c>
      <c r="BM517" s="168" t="s">
        <v>3288</v>
      </c>
    </row>
    <row r="518" spans="1:65" s="13" customFormat="1">
      <c r="B518" s="178"/>
      <c r="D518" s="171" t="s">
        <v>251</v>
      </c>
      <c r="E518" s="179"/>
      <c r="F518" s="180" t="s">
        <v>3289</v>
      </c>
      <c r="H518" s="181">
        <v>12.52</v>
      </c>
      <c r="I518" s="182"/>
      <c r="L518" s="178"/>
      <c r="M518" s="183"/>
      <c r="N518" s="184"/>
      <c r="O518" s="184"/>
      <c r="P518" s="184"/>
      <c r="Q518" s="184"/>
      <c r="R518" s="184"/>
      <c r="S518" s="184"/>
      <c r="T518" s="185"/>
      <c r="AT518" s="179" t="s">
        <v>251</v>
      </c>
      <c r="AU518" s="179" t="s">
        <v>88</v>
      </c>
      <c r="AV518" s="13" t="s">
        <v>88</v>
      </c>
      <c r="AW518" s="13" t="s">
        <v>32</v>
      </c>
      <c r="AX518" s="13" t="s">
        <v>76</v>
      </c>
      <c r="AY518" s="179" t="s">
        <v>242</v>
      </c>
    </row>
    <row r="519" spans="1:65" s="13" customFormat="1">
      <c r="B519" s="178"/>
      <c r="D519" s="171" t="s">
        <v>251</v>
      </c>
      <c r="E519" s="179"/>
      <c r="F519" s="180" t="s">
        <v>3290</v>
      </c>
      <c r="H519" s="181">
        <v>19.2</v>
      </c>
      <c r="I519" s="182"/>
      <c r="L519" s="178"/>
      <c r="M519" s="183"/>
      <c r="N519" s="184"/>
      <c r="O519" s="184"/>
      <c r="P519" s="184"/>
      <c r="Q519" s="184"/>
      <c r="R519" s="184"/>
      <c r="S519" s="184"/>
      <c r="T519" s="185"/>
      <c r="AT519" s="179" t="s">
        <v>251</v>
      </c>
      <c r="AU519" s="179" t="s">
        <v>88</v>
      </c>
      <c r="AV519" s="13" t="s">
        <v>88</v>
      </c>
      <c r="AW519" s="13" t="s">
        <v>32</v>
      </c>
      <c r="AX519" s="13" t="s">
        <v>76</v>
      </c>
      <c r="AY519" s="179" t="s">
        <v>242</v>
      </c>
    </row>
    <row r="520" spans="1:65" s="13" customFormat="1">
      <c r="B520" s="178"/>
      <c r="D520" s="171" t="s">
        <v>251</v>
      </c>
      <c r="E520" s="179"/>
      <c r="F520" s="180" t="s">
        <v>3291</v>
      </c>
      <c r="H520" s="181">
        <v>3.06</v>
      </c>
      <c r="I520" s="182"/>
      <c r="L520" s="178"/>
      <c r="M520" s="183"/>
      <c r="N520" s="184"/>
      <c r="O520" s="184"/>
      <c r="P520" s="184"/>
      <c r="Q520" s="184"/>
      <c r="R520" s="184"/>
      <c r="S520" s="184"/>
      <c r="T520" s="185"/>
      <c r="AT520" s="179" t="s">
        <v>251</v>
      </c>
      <c r="AU520" s="179" t="s">
        <v>88</v>
      </c>
      <c r="AV520" s="13" t="s">
        <v>88</v>
      </c>
      <c r="AW520" s="13" t="s">
        <v>32</v>
      </c>
      <c r="AX520" s="13" t="s">
        <v>76</v>
      </c>
      <c r="AY520" s="179" t="s">
        <v>242</v>
      </c>
    </row>
    <row r="521" spans="1:65" s="13" customFormat="1">
      <c r="B521" s="178"/>
      <c r="D521" s="171" t="s">
        <v>251</v>
      </c>
      <c r="E521" s="179"/>
      <c r="F521" s="180" t="s">
        <v>3292</v>
      </c>
      <c r="H521" s="181">
        <v>2.65</v>
      </c>
      <c r="I521" s="182"/>
      <c r="L521" s="178"/>
      <c r="M521" s="183"/>
      <c r="N521" s="184"/>
      <c r="O521" s="184"/>
      <c r="P521" s="184"/>
      <c r="Q521" s="184"/>
      <c r="R521" s="184"/>
      <c r="S521" s="184"/>
      <c r="T521" s="185"/>
      <c r="AT521" s="179" t="s">
        <v>251</v>
      </c>
      <c r="AU521" s="179" t="s">
        <v>88</v>
      </c>
      <c r="AV521" s="13" t="s">
        <v>88</v>
      </c>
      <c r="AW521" s="13" t="s">
        <v>32</v>
      </c>
      <c r="AX521" s="13" t="s">
        <v>76</v>
      </c>
      <c r="AY521" s="179" t="s">
        <v>242</v>
      </c>
    </row>
    <row r="522" spans="1:65" s="13" customFormat="1">
      <c r="B522" s="178"/>
      <c r="D522" s="171" t="s">
        <v>251</v>
      </c>
      <c r="E522" s="179"/>
      <c r="F522" s="180" t="s">
        <v>3293</v>
      </c>
      <c r="H522" s="181">
        <v>4.05</v>
      </c>
      <c r="I522" s="182"/>
      <c r="L522" s="178"/>
      <c r="M522" s="183"/>
      <c r="N522" s="184"/>
      <c r="O522" s="184"/>
      <c r="P522" s="184"/>
      <c r="Q522" s="184"/>
      <c r="R522" s="184"/>
      <c r="S522" s="184"/>
      <c r="T522" s="185"/>
      <c r="AT522" s="179" t="s">
        <v>251</v>
      </c>
      <c r="AU522" s="179" t="s">
        <v>88</v>
      </c>
      <c r="AV522" s="13" t="s">
        <v>88</v>
      </c>
      <c r="AW522" s="13" t="s">
        <v>32</v>
      </c>
      <c r="AX522" s="13" t="s">
        <v>76</v>
      </c>
      <c r="AY522" s="179" t="s">
        <v>242</v>
      </c>
    </row>
    <row r="523" spans="1:65" s="13" customFormat="1">
      <c r="B523" s="178"/>
      <c r="D523" s="171" t="s">
        <v>251</v>
      </c>
      <c r="E523" s="179"/>
      <c r="F523" s="180" t="s">
        <v>3294</v>
      </c>
      <c r="H523" s="181">
        <v>7.05</v>
      </c>
      <c r="I523" s="182"/>
      <c r="L523" s="178"/>
      <c r="M523" s="183"/>
      <c r="N523" s="184"/>
      <c r="O523" s="184"/>
      <c r="P523" s="184"/>
      <c r="Q523" s="184"/>
      <c r="R523" s="184"/>
      <c r="S523" s="184"/>
      <c r="T523" s="185"/>
      <c r="AT523" s="179" t="s">
        <v>251</v>
      </c>
      <c r="AU523" s="179" t="s">
        <v>88</v>
      </c>
      <c r="AV523" s="13" t="s">
        <v>88</v>
      </c>
      <c r="AW523" s="13" t="s">
        <v>32</v>
      </c>
      <c r="AX523" s="13" t="s">
        <v>76</v>
      </c>
      <c r="AY523" s="179" t="s">
        <v>242</v>
      </c>
    </row>
    <row r="524" spans="1:65" s="13" customFormat="1">
      <c r="B524" s="178"/>
      <c r="D524" s="171" t="s">
        <v>251</v>
      </c>
      <c r="E524" s="179"/>
      <c r="F524" s="180" t="s">
        <v>3295</v>
      </c>
      <c r="H524" s="181">
        <v>34.304000000000002</v>
      </c>
      <c r="I524" s="182"/>
      <c r="L524" s="178"/>
      <c r="M524" s="183"/>
      <c r="N524" s="184"/>
      <c r="O524" s="184"/>
      <c r="P524" s="184"/>
      <c r="Q524" s="184"/>
      <c r="R524" s="184"/>
      <c r="S524" s="184"/>
      <c r="T524" s="185"/>
      <c r="AT524" s="179" t="s">
        <v>251</v>
      </c>
      <c r="AU524" s="179" t="s">
        <v>88</v>
      </c>
      <c r="AV524" s="13" t="s">
        <v>88</v>
      </c>
      <c r="AW524" s="13" t="s">
        <v>32</v>
      </c>
      <c r="AX524" s="13" t="s">
        <v>76</v>
      </c>
      <c r="AY524" s="179" t="s">
        <v>242</v>
      </c>
    </row>
    <row r="525" spans="1:65" s="13" customFormat="1">
      <c r="B525" s="178"/>
      <c r="D525" s="171" t="s">
        <v>251</v>
      </c>
      <c r="E525" s="179"/>
      <c r="F525" s="180" t="s">
        <v>3296</v>
      </c>
      <c r="H525" s="181">
        <v>6.9</v>
      </c>
      <c r="I525" s="182"/>
      <c r="L525" s="178"/>
      <c r="M525" s="183"/>
      <c r="N525" s="184"/>
      <c r="O525" s="184"/>
      <c r="P525" s="184"/>
      <c r="Q525" s="184"/>
      <c r="R525" s="184"/>
      <c r="S525" s="184"/>
      <c r="T525" s="185"/>
      <c r="AT525" s="179" t="s">
        <v>251</v>
      </c>
      <c r="AU525" s="179" t="s">
        <v>88</v>
      </c>
      <c r="AV525" s="13" t="s">
        <v>88</v>
      </c>
      <c r="AW525" s="13" t="s">
        <v>32</v>
      </c>
      <c r="AX525" s="13" t="s">
        <v>76</v>
      </c>
      <c r="AY525" s="179" t="s">
        <v>242</v>
      </c>
    </row>
    <row r="526" spans="1:65" s="13" customFormat="1">
      <c r="B526" s="178"/>
      <c r="D526" s="171" t="s">
        <v>251</v>
      </c>
      <c r="E526" s="179"/>
      <c r="F526" s="180" t="s">
        <v>3297</v>
      </c>
      <c r="H526" s="181">
        <v>6.0380000000000003</v>
      </c>
      <c r="I526" s="182"/>
      <c r="L526" s="178"/>
      <c r="M526" s="183"/>
      <c r="N526" s="184"/>
      <c r="O526" s="184"/>
      <c r="P526" s="184"/>
      <c r="Q526" s="184"/>
      <c r="R526" s="184"/>
      <c r="S526" s="184"/>
      <c r="T526" s="185"/>
      <c r="AT526" s="179" t="s">
        <v>251</v>
      </c>
      <c r="AU526" s="179" t="s">
        <v>88</v>
      </c>
      <c r="AV526" s="13" t="s">
        <v>88</v>
      </c>
      <c r="AW526" s="13" t="s">
        <v>32</v>
      </c>
      <c r="AX526" s="13" t="s">
        <v>76</v>
      </c>
      <c r="AY526" s="179" t="s">
        <v>242</v>
      </c>
    </row>
    <row r="527" spans="1:65" s="13" customFormat="1">
      <c r="B527" s="178"/>
      <c r="D527" s="171" t="s">
        <v>251</v>
      </c>
      <c r="E527" s="179"/>
      <c r="F527" s="180" t="s">
        <v>3298</v>
      </c>
      <c r="H527" s="181">
        <v>14.15</v>
      </c>
      <c r="I527" s="182"/>
      <c r="L527" s="178"/>
      <c r="M527" s="183"/>
      <c r="N527" s="184"/>
      <c r="O527" s="184"/>
      <c r="P527" s="184"/>
      <c r="Q527" s="184"/>
      <c r="R527" s="184"/>
      <c r="S527" s="184"/>
      <c r="T527" s="185"/>
      <c r="AT527" s="179" t="s">
        <v>251</v>
      </c>
      <c r="AU527" s="179" t="s">
        <v>88</v>
      </c>
      <c r="AV527" s="13" t="s">
        <v>88</v>
      </c>
      <c r="AW527" s="13" t="s">
        <v>32</v>
      </c>
      <c r="AX527" s="13" t="s">
        <v>76</v>
      </c>
      <c r="AY527" s="179" t="s">
        <v>242</v>
      </c>
    </row>
    <row r="528" spans="1:65" s="13" customFormat="1">
      <c r="B528" s="178"/>
      <c r="D528" s="171" t="s">
        <v>251</v>
      </c>
      <c r="E528" s="179"/>
      <c r="F528" s="180" t="s">
        <v>3299</v>
      </c>
      <c r="H528" s="181">
        <v>10.778</v>
      </c>
      <c r="I528" s="182"/>
      <c r="L528" s="178"/>
      <c r="M528" s="183"/>
      <c r="N528" s="184"/>
      <c r="O528" s="184"/>
      <c r="P528" s="184"/>
      <c r="Q528" s="184"/>
      <c r="R528" s="184"/>
      <c r="S528" s="184"/>
      <c r="T528" s="185"/>
      <c r="AT528" s="179" t="s">
        <v>251</v>
      </c>
      <c r="AU528" s="179" t="s">
        <v>88</v>
      </c>
      <c r="AV528" s="13" t="s">
        <v>88</v>
      </c>
      <c r="AW528" s="13" t="s">
        <v>32</v>
      </c>
      <c r="AX528" s="13" t="s">
        <v>76</v>
      </c>
      <c r="AY528" s="179" t="s">
        <v>242</v>
      </c>
    </row>
    <row r="529" spans="1:65" s="14" customFormat="1">
      <c r="B529" s="186"/>
      <c r="D529" s="171" t="s">
        <v>251</v>
      </c>
      <c r="E529" s="187"/>
      <c r="F529" s="188" t="s">
        <v>254</v>
      </c>
      <c r="H529" s="189">
        <v>120.7</v>
      </c>
      <c r="I529" s="190"/>
      <c r="L529" s="186"/>
      <c r="M529" s="191"/>
      <c r="N529" s="192"/>
      <c r="O529" s="192"/>
      <c r="P529" s="192"/>
      <c r="Q529" s="192"/>
      <c r="R529" s="192"/>
      <c r="S529" s="192"/>
      <c r="T529" s="193"/>
      <c r="AT529" s="187" t="s">
        <v>251</v>
      </c>
      <c r="AU529" s="187" t="s">
        <v>88</v>
      </c>
      <c r="AV529" s="14" t="s">
        <v>249</v>
      </c>
      <c r="AW529" s="14" t="s">
        <v>32</v>
      </c>
      <c r="AX529" s="14" t="s">
        <v>83</v>
      </c>
      <c r="AY529" s="187" t="s">
        <v>242</v>
      </c>
    </row>
    <row r="530" spans="1:65" s="1" customFormat="1" ht="44.25" customHeight="1">
      <c r="A530" s="30"/>
      <c r="B530" s="155"/>
      <c r="C530" s="194" t="s">
        <v>857</v>
      </c>
      <c r="D530" s="194" t="s">
        <v>245</v>
      </c>
      <c r="E530" s="195" t="s">
        <v>1654</v>
      </c>
      <c r="F530" s="196" t="s">
        <v>1655</v>
      </c>
      <c r="G530" s="197" t="s">
        <v>248</v>
      </c>
      <c r="H530" s="198">
        <v>13.691000000000001</v>
      </c>
      <c r="I530" s="161">
        <v>15.57</v>
      </c>
      <c r="J530" s="162">
        <f>ROUND(I530*H530,2)</f>
        <v>213.17</v>
      </c>
      <c r="K530" s="163"/>
      <c r="L530" s="31"/>
      <c r="M530" s="164"/>
      <c r="N530" s="165" t="s">
        <v>42</v>
      </c>
      <c r="O530" s="57"/>
      <c r="P530" s="166">
        <f>O530*H530</f>
        <v>0</v>
      </c>
      <c r="Q530" s="166">
        <v>0</v>
      </c>
      <c r="R530" s="166">
        <f>Q530*H530</f>
        <v>0</v>
      </c>
      <c r="S530" s="166">
        <v>1.905</v>
      </c>
      <c r="T530" s="167">
        <f>S530*H530</f>
        <v>26.081355000000002</v>
      </c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R530" s="168" t="s">
        <v>249</v>
      </c>
      <c r="AT530" s="168" t="s">
        <v>245</v>
      </c>
      <c r="AU530" s="168" t="s">
        <v>88</v>
      </c>
      <c r="AY530" s="17" t="s">
        <v>242</v>
      </c>
      <c r="BE530" s="169">
        <f>IF(N530="základná",J530,0)</f>
        <v>0</v>
      </c>
      <c r="BF530" s="169">
        <f>IF(N530="znížená",J530,0)</f>
        <v>213.17</v>
      </c>
      <c r="BG530" s="169">
        <f>IF(N530="zákl. prenesená",J530,0)</f>
        <v>0</v>
      </c>
      <c r="BH530" s="169">
        <f>IF(N530="zníž. prenesená",J530,0)</f>
        <v>0</v>
      </c>
      <c r="BI530" s="169">
        <f>IF(N530="nulová",J530,0)</f>
        <v>0</v>
      </c>
      <c r="BJ530" s="17" t="s">
        <v>88</v>
      </c>
      <c r="BK530" s="169">
        <f>ROUND(I530*H530,2)</f>
        <v>213.17</v>
      </c>
      <c r="BL530" s="17" t="s">
        <v>249</v>
      </c>
      <c r="BM530" s="168" t="s">
        <v>3300</v>
      </c>
    </row>
    <row r="531" spans="1:65" s="13" customFormat="1">
      <c r="B531" s="178"/>
      <c r="D531" s="171" t="s">
        <v>251</v>
      </c>
      <c r="E531" s="179"/>
      <c r="F531" s="180" t="s">
        <v>3301</v>
      </c>
      <c r="H531" s="181">
        <v>1.1870000000000001</v>
      </c>
      <c r="I531" s="182"/>
      <c r="L531" s="178"/>
      <c r="M531" s="183"/>
      <c r="N531" s="184"/>
      <c r="O531" s="184"/>
      <c r="P531" s="184"/>
      <c r="Q531" s="184"/>
      <c r="R531" s="184"/>
      <c r="S531" s="184"/>
      <c r="T531" s="185"/>
      <c r="AT531" s="179" t="s">
        <v>251</v>
      </c>
      <c r="AU531" s="179" t="s">
        <v>88</v>
      </c>
      <c r="AV531" s="13" t="s">
        <v>88</v>
      </c>
      <c r="AW531" s="13" t="s">
        <v>32</v>
      </c>
      <c r="AX531" s="13" t="s">
        <v>76</v>
      </c>
      <c r="AY531" s="179" t="s">
        <v>242</v>
      </c>
    </row>
    <row r="532" spans="1:65" s="13" customFormat="1">
      <c r="B532" s="178"/>
      <c r="D532" s="171" t="s">
        <v>251</v>
      </c>
      <c r="E532" s="179"/>
      <c r="F532" s="180" t="s">
        <v>3302</v>
      </c>
      <c r="H532" s="181">
        <v>12.504</v>
      </c>
      <c r="I532" s="182"/>
      <c r="L532" s="178"/>
      <c r="M532" s="183"/>
      <c r="N532" s="184"/>
      <c r="O532" s="184"/>
      <c r="P532" s="184"/>
      <c r="Q532" s="184"/>
      <c r="R532" s="184"/>
      <c r="S532" s="184"/>
      <c r="T532" s="185"/>
      <c r="AT532" s="179" t="s">
        <v>251</v>
      </c>
      <c r="AU532" s="179" t="s">
        <v>88</v>
      </c>
      <c r="AV532" s="13" t="s">
        <v>88</v>
      </c>
      <c r="AW532" s="13" t="s">
        <v>32</v>
      </c>
      <c r="AX532" s="13" t="s">
        <v>76</v>
      </c>
      <c r="AY532" s="179" t="s">
        <v>242</v>
      </c>
    </row>
    <row r="533" spans="1:65" s="14" customFormat="1">
      <c r="B533" s="186"/>
      <c r="D533" s="171" t="s">
        <v>251</v>
      </c>
      <c r="E533" s="187"/>
      <c r="F533" s="188" t="s">
        <v>254</v>
      </c>
      <c r="H533" s="189">
        <v>13.691000000000001</v>
      </c>
      <c r="I533" s="190"/>
      <c r="L533" s="186"/>
      <c r="M533" s="191"/>
      <c r="N533" s="192"/>
      <c r="O533" s="192"/>
      <c r="P533" s="192"/>
      <c r="Q533" s="192"/>
      <c r="R533" s="192"/>
      <c r="S533" s="192"/>
      <c r="T533" s="193"/>
      <c r="AT533" s="187" t="s">
        <v>251</v>
      </c>
      <c r="AU533" s="187" t="s">
        <v>88</v>
      </c>
      <c r="AV533" s="14" t="s">
        <v>249</v>
      </c>
      <c r="AW533" s="14" t="s">
        <v>32</v>
      </c>
      <c r="AX533" s="14" t="s">
        <v>83</v>
      </c>
      <c r="AY533" s="187" t="s">
        <v>242</v>
      </c>
    </row>
    <row r="534" spans="1:65" s="1" customFormat="1" ht="24.2" customHeight="1">
      <c r="A534" s="30"/>
      <c r="B534" s="155"/>
      <c r="C534" s="194" t="s">
        <v>638</v>
      </c>
      <c r="D534" s="194" t="s">
        <v>245</v>
      </c>
      <c r="E534" s="195" t="s">
        <v>3303</v>
      </c>
      <c r="F534" s="196" t="s">
        <v>3304</v>
      </c>
      <c r="G534" s="197" t="s">
        <v>248</v>
      </c>
      <c r="H534" s="198">
        <v>10.516</v>
      </c>
      <c r="I534" s="161">
        <v>21.83</v>
      </c>
      <c r="J534" s="162">
        <f>ROUND(I534*H534,2)</f>
        <v>229.56</v>
      </c>
      <c r="K534" s="163"/>
      <c r="L534" s="31"/>
      <c r="M534" s="164"/>
      <c r="N534" s="165" t="s">
        <v>42</v>
      </c>
      <c r="O534" s="57"/>
      <c r="P534" s="166">
        <f>O534*H534</f>
        <v>0</v>
      </c>
      <c r="Q534" s="166">
        <v>0</v>
      </c>
      <c r="R534" s="166">
        <f>Q534*H534</f>
        <v>0</v>
      </c>
      <c r="S534" s="166">
        <v>1.633</v>
      </c>
      <c r="T534" s="167">
        <f>S534*H534</f>
        <v>17.172628</v>
      </c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R534" s="168" t="s">
        <v>249</v>
      </c>
      <c r="AT534" s="168" t="s">
        <v>245</v>
      </c>
      <c r="AU534" s="168" t="s">
        <v>88</v>
      </c>
      <c r="AY534" s="17" t="s">
        <v>242</v>
      </c>
      <c r="BE534" s="169">
        <f>IF(N534="základná",J534,0)</f>
        <v>0</v>
      </c>
      <c r="BF534" s="169">
        <f>IF(N534="znížená",J534,0)</f>
        <v>229.56</v>
      </c>
      <c r="BG534" s="169">
        <f>IF(N534="zákl. prenesená",J534,0)</f>
        <v>0</v>
      </c>
      <c r="BH534" s="169">
        <f>IF(N534="zníž. prenesená",J534,0)</f>
        <v>0</v>
      </c>
      <c r="BI534" s="169">
        <f>IF(N534="nulová",J534,0)</f>
        <v>0</v>
      </c>
      <c r="BJ534" s="17" t="s">
        <v>88</v>
      </c>
      <c r="BK534" s="169">
        <f>ROUND(I534*H534,2)</f>
        <v>229.56</v>
      </c>
      <c r="BL534" s="17" t="s">
        <v>249</v>
      </c>
      <c r="BM534" s="168" t="s">
        <v>3305</v>
      </c>
    </row>
    <row r="535" spans="1:65" s="13" customFormat="1">
      <c r="B535" s="178"/>
      <c r="D535" s="171" t="s">
        <v>251</v>
      </c>
      <c r="E535" s="179"/>
      <c r="F535" s="180" t="s">
        <v>3306</v>
      </c>
      <c r="H535" s="181">
        <v>10.516</v>
      </c>
      <c r="I535" s="182"/>
      <c r="L535" s="178"/>
      <c r="M535" s="183"/>
      <c r="N535" s="184"/>
      <c r="O535" s="184"/>
      <c r="P535" s="184"/>
      <c r="Q535" s="184"/>
      <c r="R535" s="184"/>
      <c r="S535" s="184"/>
      <c r="T535" s="185"/>
      <c r="AT535" s="179" t="s">
        <v>251</v>
      </c>
      <c r="AU535" s="179" t="s">
        <v>88</v>
      </c>
      <c r="AV535" s="13" t="s">
        <v>88</v>
      </c>
      <c r="AW535" s="13" t="s">
        <v>32</v>
      </c>
      <c r="AX535" s="13" t="s">
        <v>83</v>
      </c>
      <c r="AY535" s="179" t="s">
        <v>242</v>
      </c>
    </row>
    <row r="536" spans="1:65" s="1" customFormat="1" ht="33" customHeight="1">
      <c r="A536" s="30"/>
      <c r="B536" s="155"/>
      <c r="C536" s="194" t="s">
        <v>866</v>
      </c>
      <c r="D536" s="194" t="s">
        <v>245</v>
      </c>
      <c r="E536" s="195" t="s">
        <v>3307</v>
      </c>
      <c r="F536" s="196" t="s">
        <v>3308</v>
      </c>
      <c r="G536" s="197" t="s">
        <v>281</v>
      </c>
      <c r="H536" s="198">
        <v>0.39</v>
      </c>
      <c r="I536" s="161">
        <v>6.59</v>
      </c>
      <c r="J536" s="162">
        <f>ROUND(I536*H536,2)</f>
        <v>2.57</v>
      </c>
      <c r="K536" s="163"/>
      <c r="L536" s="31"/>
      <c r="M536" s="164"/>
      <c r="N536" s="165" t="s">
        <v>42</v>
      </c>
      <c r="O536" s="57"/>
      <c r="P536" s="166">
        <f>O536*H536</f>
        <v>0</v>
      </c>
      <c r="Q536" s="166">
        <v>0</v>
      </c>
      <c r="R536" s="166">
        <f>Q536*H536</f>
        <v>0</v>
      </c>
      <c r="S536" s="166">
        <v>0.32400000000000001</v>
      </c>
      <c r="T536" s="167">
        <f>S536*H536</f>
        <v>0.12636</v>
      </c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R536" s="168" t="s">
        <v>249</v>
      </c>
      <c r="AT536" s="168" t="s">
        <v>245</v>
      </c>
      <c r="AU536" s="168" t="s">
        <v>88</v>
      </c>
      <c r="AY536" s="17" t="s">
        <v>242</v>
      </c>
      <c r="BE536" s="169">
        <f>IF(N536="základná",J536,0)</f>
        <v>0</v>
      </c>
      <c r="BF536" s="169">
        <f>IF(N536="znížená",J536,0)</f>
        <v>2.57</v>
      </c>
      <c r="BG536" s="169">
        <f>IF(N536="zákl. prenesená",J536,0)</f>
        <v>0</v>
      </c>
      <c r="BH536" s="169">
        <f>IF(N536="zníž. prenesená",J536,0)</f>
        <v>0</v>
      </c>
      <c r="BI536" s="169">
        <f>IF(N536="nulová",J536,0)</f>
        <v>0</v>
      </c>
      <c r="BJ536" s="17" t="s">
        <v>88</v>
      </c>
      <c r="BK536" s="169">
        <f>ROUND(I536*H536,2)</f>
        <v>2.57</v>
      </c>
      <c r="BL536" s="17" t="s">
        <v>249</v>
      </c>
      <c r="BM536" s="168" t="s">
        <v>3309</v>
      </c>
    </row>
    <row r="537" spans="1:65" s="13" customFormat="1">
      <c r="B537" s="178"/>
      <c r="D537" s="171" t="s">
        <v>251</v>
      </c>
      <c r="E537" s="179"/>
      <c r="F537" s="180" t="s">
        <v>3310</v>
      </c>
      <c r="H537" s="181">
        <v>0.39</v>
      </c>
      <c r="I537" s="182"/>
      <c r="L537" s="178"/>
      <c r="M537" s="183"/>
      <c r="N537" s="184"/>
      <c r="O537" s="184"/>
      <c r="P537" s="184"/>
      <c r="Q537" s="184"/>
      <c r="R537" s="184"/>
      <c r="S537" s="184"/>
      <c r="T537" s="185"/>
      <c r="AT537" s="179" t="s">
        <v>251</v>
      </c>
      <c r="AU537" s="179" t="s">
        <v>88</v>
      </c>
      <c r="AV537" s="13" t="s">
        <v>88</v>
      </c>
      <c r="AW537" s="13" t="s">
        <v>32</v>
      </c>
      <c r="AX537" s="13" t="s">
        <v>83</v>
      </c>
      <c r="AY537" s="179" t="s">
        <v>242</v>
      </c>
    </row>
    <row r="538" spans="1:65" s="1" customFormat="1" ht="33" customHeight="1">
      <c r="A538" s="30"/>
      <c r="B538" s="155"/>
      <c r="C538" s="194" t="s">
        <v>872</v>
      </c>
      <c r="D538" s="194" t="s">
        <v>245</v>
      </c>
      <c r="E538" s="195" t="s">
        <v>1673</v>
      </c>
      <c r="F538" s="196" t="s">
        <v>1674</v>
      </c>
      <c r="G538" s="197" t="s">
        <v>248</v>
      </c>
      <c r="H538" s="198">
        <v>2.153</v>
      </c>
      <c r="I538" s="161">
        <v>84.8</v>
      </c>
      <c r="J538" s="162">
        <f>ROUND(I538*H538,2)</f>
        <v>182.57</v>
      </c>
      <c r="K538" s="163"/>
      <c r="L538" s="31"/>
      <c r="M538" s="164"/>
      <c r="N538" s="165" t="s">
        <v>42</v>
      </c>
      <c r="O538" s="57"/>
      <c r="P538" s="166">
        <f>O538*H538</f>
        <v>0</v>
      </c>
      <c r="Q538" s="166">
        <v>0</v>
      </c>
      <c r="R538" s="166">
        <f>Q538*H538</f>
        <v>0</v>
      </c>
      <c r="S538" s="166">
        <v>2.4</v>
      </c>
      <c r="T538" s="167">
        <f>S538*H538</f>
        <v>5.1672000000000002</v>
      </c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R538" s="168" t="s">
        <v>249</v>
      </c>
      <c r="AT538" s="168" t="s">
        <v>245</v>
      </c>
      <c r="AU538" s="168" t="s">
        <v>88</v>
      </c>
      <c r="AY538" s="17" t="s">
        <v>242</v>
      </c>
      <c r="BE538" s="169">
        <f>IF(N538="základná",J538,0)</f>
        <v>0</v>
      </c>
      <c r="BF538" s="169">
        <f>IF(N538="znížená",J538,0)</f>
        <v>182.57</v>
      </c>
      <c r="BG538" s="169">
        <f>IF(N538="zákl. prenesená",J538,0)</f>
        <v>0</v>
      </c>
      <c r="BH538" s="169">
        <f>IF(N538="zníž. prenesená",J538,0)</f>
        <v>0</v>
      </c>
      <c r="BI538" s="169">
        <f>IF(N538="nulová",J538,0)</f>
        <v>0</v>
      </c>
      <c r="BJ538" s="17" t="s">
        <v>88</v>
      </c>
      <c r="BK538" s="169">
        <f>ROUND(I538*H538,2)</f>
        <v>182.57</v>
      </c>
      <c r="BL538" s="17" t="s">
        <v>249</v>
      </c>
      <c r="BM538" s="168" t="s">
        <v>3311</v>
      </c>
    </row>
    <row r="539" spans="1:65" s="13" customFormat="1">
      <c r="B539" s="178"/>
      <c r="D539" s="171" t="s">
        <v>251</v>
      </c>
      <c r="E539" s="179"/>
      <c r="F539" s="180" t="s">
        <v>3312</v>
      </c>
      <c r="H539" s="181">
        <v>2.153</v>
      </c>
      <c r="I539" s="182"/>
      <c r="L539" s="178"/>
      <c r="M539" s="183"/>
      <c r="N539" s="184"/>
      <c r="O539" s="184"/>
      <c r="P539" s="184"/>
      <c r="Q539" s="184"/>
      <c r="R539" s="184"/>
      <c r="S539" s="184"/>
      <c r="T539" s="185"/>
      <c r="AT539" s="179" t="s">
        <v>251</v>
      </c>
      <c r="AU539" s="179" t="s">
        <v>88</v>
      </c>
      <c r="AV539" s="13" t="s">
        <v>88</v>
      </c>
      <c r="AW539" s="13" t="s">
        <v>32</v>
      </c>
      <c r="AX539" s="13" t="s">
        <v>83</v>
      </c>
      <c r="AY539" s="179" t="s">
        <v>242</v>
      </c>
    </row>
    <row r="540" spans="1:65" s="1" customFormat="1" ht="24.2" customHeight="1">
      <c r="A540" s="30"/>
      <c r="B540" s="155"/>
      <c r="C540" s="194" t="s">
        <v>882</v>
      </c>
      <c r="D540" s="194" t="s">
        <v>245</v>
      </c>
      <c r="E540" s="195" t="s">
        <v>3313</v>
      </c>
      <c r="F540" s="196" t="s">
        <v>3314</v>
      </c>
      <c r="G540" s="197" t="s">
        <v>248</v>
      </c>
      <c r="H540" s="198">
        <v>8.2000000000000003E-2</v>
      </c>
      <c r="I540" s="161">
        <v>79.05</v>
      </c>
      <c r="J540" s="162">
        <f>ROUND(I540*H540,2)</f>
        <v>6.48</v>
      </c>
      <c r="K540" s="163"/>
      <c r="L540" s="31"/>
      <c r="M540" s="164"/>
      <c r="N540" s="165" t="s">
        <v>42</v>
      </c>
      <c r="O540" s="57"/>
      <c r="P540" s="166">
        <f>O540*H540</f>
        <v>0</v>
      </c>
      <c r="Q540" s="166">
        <v>0</v>
      </c>
      <c r="R540" s="166">
        <f>Q540*H540</f>
        <v>0</v>
      </c>
      <c r="S540" s="166">
        <v>2.4</v>
      </c>
      <c r="T540" s="167">
        <f>S540*H540</f>
        <v>0.1968</v>
      </c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R540" s="168" t="s">
        <v>249</v>
      </c>
      <c r="AT540" s="168" t="s">
        <v>245</v>
      </c>
      <c r="AU540" s="168" t="s">
        <v>88</v>
      </c>
      <c r="AY540" s="17" t="s">
        <v>242</v>
      </c>
      <c r="BE540" s="169">
        <f>IF(N540="základná",J540,0)</f>
        <v>0</v>
      </c>
      <c r="BF540" s="169">
        <f>IF(N540="znížená",J540,0)</f>
        <v>6.48</v>
      </c>
      <c r="BG540" s="169">
        <f>IF(N540="zákl. prenesená",J540,0)</f>
        <v>0</v>
      </c>
      <c r="BH540" s="169">
        <f>IF(N540="zníž. prenesená",J540,0)</f>
        <v>0</v>
      </c>
      <c r="BI540" s="169">
        <f>IF(N540="nulová",J540,0)</f>
        <v>0</v>
      </c>
      <c r="BJ540" s="17" t="s">
        <v>88</v>
      </c>
      <c r="BK540" s="169">
        <f>ROUND(I540*H540,2)</f>
        <v>6.48</v>
      </c>
      <c r="BL540" s="17" t="s">
        <v>249</v>
      </c>
      <c r="BM540" s="168" t="s">
        <v>3315</v>
      </c>
    </row>
    <row r="541" spans="1:65" s="13" customFormat="1">
      <c r="B541" s="178"/>
      <c r="D541" s="171" t="s">
        <v>251</v>
      </c>
      <c r="E541" s="179"/>
      <c r="F541" s="180" t="s">
        <v>3316</v>
      </c>
      <c r="H541" s="181">
        <v>8.2000000000000003E-2</v>
      </c>
      <c r="I541" s="182"/>
      <c r="L541" s="178"/>
      <c r="M541" s="183"/>
      <c r="N541" s="184"/>
      <c r="O541" s="184"/>
      <c r="P541" s="184"/>
      <c r="Q541" s="184"/>
      <c r="R541" s="184"/>
      <c r="S541" s="184"/>
      <c r="T541" s="185"/>
      <c r="AT541" s="179" t="s">
        <v>251</v>
      </c>
      <c r="AU541" s="179" t="s">
        <v>88</v>
      </c>
      <c r="AV541" s="13" t="s">
        <v>88</v>
      </c>
      <c r="AW541" s="13" t="s">
        <v>32</v>
      </c>
      <c r="AX541" s="13" t="s">
        <v>83</v>
      </c>
      <c r="AY541" s="179" t="s">
        <v>242</v>
      </c>
    </row>
    <row r="542" spans="1:65" s="1" customFormat="1" ht="24.2" customHeight="1">
      <c r="A542" s="30"/>
      <c r="B542" s="155"/>
      <c r="C542" s="194" t="s">
        <v>887</v>
      </c>
      <c r="D542" s="194" t="s">
        <v>245</v>
      </c>
      <c r="E542" s="195" t="s">
        <v>3317</v>
      </c>
      <c r="F542" s="196" t="s">
        <v>3318</v>
      </c>
      <c r="G542" s="197" t="s">
        <v>281</v>
      </c>
      <c r="H542" s="198">
        <v>1.76</v>
      </c>
      <c r="I542" s="161">
        <v>4.5199999999999996</v>
      </c>
      <c r="J542" s="162">
        <f>ROUND(I542*H542,2)</f>
        <v>7.96</v>
      </c>
      <c r="K542" s="163"/>
      <c r="L542" s="31"/>
      <c r="M542" s="164"/>
      <c r="N542" s="165" t="s">
        <v>42</v>
      </c>
      <c r="O542" s="57"/>
      <c r="P542" s="166">
        <f>O542*H542</f>
        <v>0</v>
      </c>
      <c r="Q542" s="166">
        <v>0</v>
      </c>
      <c r="R542" s="166">
        <f>Q542*H542</f>
        <v>0</v>
      </c>
      <c r="S542" s="166">
        <v>8.2000000000000003E-2</v>
      </c>
      <c r="T542" s="167">
        <f>S542*H542</f>
        <v>0.14432</v>
      </c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R542" s="168" t="s">
        <v>249</v>
      </c>
      <c r="AT542" s="168" t="s">
        <v>245</v>
      </c>
      <c r="AU542" s="168" t="s">
        <v>88</v>
      </c>
      <c r="AY542" s="17" t="s">
        <v>242</v>
      </c>
      <c r="BE542" s="169">
        <f>IF(N542="základná",J542,0)</f>
        <v>0</v>
      </c>
      <c r="BF542" s="169">
        <f>IF(N542="znížená",J542,0)</f>
        <v>7.96</v>
      </c>
      <c r="BG542" s="169">
        <f>IF(N542="zákl. prenesená",J542,0)</f>
        <v>0</v>
      </c>
      <c r="BH542" s="169">
        <f>IF(N542="zníž. prenesená",J542,0)</f>
        <v>0</v>
      </c>
      <c r="BI542" s="169">
        <f>IF(N542="nulová",J542,0)</f>
        <v>0</v>
      </c>
      <c r="BJ542" s="17" t="s">
        <v>88</v>
      </c>
      <c r="BK542" s="169">
        <f>ROUND(I542*H542,2)</f>
        <v>7.96</v>
      </c>
      <c r="BL542" s="17" t="s">
        <v>249</v>
      </c>
      <c r="BM542" s="168" t="s">
        <v>3319</v>
      </c>
    </row>
    <row r="543" spans="1:65" s="13" customFormat="1">
      <c r="B543" s="178"/>
      <c r="D543" s="171" t="s">
        <v>251</v>
      </c>
      <c r="E543" s="179"/>
      <c r="F543" s="180" t="s">
        <v>3320</v>
      </c>
      <c r="H543" s="181">
        <v>1.76</v>
      </c>
      <c r="I543" s="182"/>
      <c r="L543" s="178"/>
      <c r="M543" s="183"/>
      <c r="N543" s="184"/>
      <c r="O543" s="184"/>
      <c r="P543" s="184"/>
      <c r="Q543" s="184"/>
      <c r="R543" s="184"/>
      <c r="S543" s="184"/>
      <c r="T543" s="185"/>
      <c r="AT543" s="179" t="s">
        <v>251</v>
      </c>
      <c r="AU543" s="179" t="s">
        <v>88</v>
      </c>
      <c r="AV543" s="13" t="s">
        <v>88</v>
      </c>
      <c r="AW543" s="13" t="s">
        <v>32</v>
      </c>
      <c r="AX543" s="13" t="s">
        <v>83</v>
      </c>
      <c r="AY543" s="179" t="s">
        <v>242</v>
      </c>
    </row>
    <row r="544" spans="1:65" s="1" customFormat="1" ht="24.2" customHeight="1">
      <c r="A544" s="30"/>
      <c r="B544" s="155"/>
      <c r="C544" s="194" t="s">
        <v>1766</v>
      </c>
      <c r="D544" s="194" t="s">
        <v>245</v>
      </c>
      <c r="E544" s="195" t="s">
        <v>1664</v>
      </c>
      <c r="F544" s="196" t="s">
        <v>1665</v>
      </c>
      <c r="G544" s="197" t="s">
        <v>281</v>
      </c>
      <c r="H544" s="198">
        <v>13.56</v>
      </c>
      <c r="I544" s="161">
        <v>5.13</v>
      </c>
      <c r="J544" s="162">
        <f>ROUND(I544*H544,2)</f>
        <v>69.56</v>
      </c>
      <c r="K544" s="163"/>
      <c r="L544" s="31"/>
      <c r="M544" s="164"/>
      <c r="N544" s="165" t="s">
        <v>42</v>
      </c>
      <c r="O544" s="57"/>
      <c r="P544" s="166">
        <f>O544*H544</f>
        <v>0</v>
      </c>
      <c r="Q544" s="166">
        <v>0</v>
      </c>
      <c r="R544" s="166">
        <f>Q544*H544</f>
        <v>0</v>
      </c>
      <c r="S544" s="166">
        <v>0.15</v>
      </c>
      <c r="T544" s="167">
        <f>S544*H544</f>
        <v>2.0339999999999998</v>
      </c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R544" s="168" t="s">
        <v>249</v>
      </c>
      <c r="AT544" s="168" t="s">
        <v>245</v>
      </c>
      <c r="AU544" s="168" t="s">
        <v>88</v>
      </c>
      <c r="AY544" s="17" t="s">
        <v>242</v>
      </c>
      <c r="BE544" s="169">
        <f>IF(N544="základná",J544,0)</f>
        <v>0</v>
      </c>
      <c r="BF544" s="169">
        <f>IF(N544="znížená",J544,0)</f>
        <v>69.56</v>
      </c>
      <c r="BG544" s="169">
        <f>IF(N544="zákl. prenesená",J544,0)</f>
        <v>0</v>
      </c>
      <c r="BH544" s="169">
        <f>IF(N544="zníž. prenesená",J544,0)</f>
        <v>0</v>
      </c>
      <c r="BI544" s="169">
        <f>IF(N544="nulová",J544,0)</f>
        <v>0</v>
      </c>
      <c r="BJ544" s="17" t="s">
        <v>88</v>
      </c>
      <c r="BK544" s="169">
        <f>ROUND(I544*H544,2)</f>
        <v>69.56</v>
      </c>
      <c r="BL544" s="17" t="s">
        <v>249</v>
      </c>
      <c r="BM544" s="168" t="s">
        <v>3321</v>
      </c>
    </row>
    <row r="545" spans="1:65" s="13" customFormat="1">
      <c r="B545" s="178"/>
      <c r="D545" s="171" t="s">
        <v>251</v>
      </c>
      <c r="E545" s="179"/>
      <c r="F545" s="180" t="s">
        <v>3322</v>
      </c>
      <c r="H545" s="181">
        <v>13.56</v>
      </c>
      <c r="I545" s="182"/>
      <c r="L545" s="178"/>
      <c r="M545" s="183"/>
      <c r="N545" s="184"/>
      <c r="O545" s="184"/>
      <c r="P545" s="184"/>
      <c r="Q545" s="184"/>
      <c r="R545" s="184"/>
      <c r="S545" s="184"/>
      <c r="T545" s="185"/>
      <c r="AT545" s="179" t="s">
        <v>251</v>
      </c>
      <c r="AU545" s="179" t="s">
        <v>88</v>
      </c>
      <c r="AV545" s="13" t="s">
        <v>88</v>
      </c>
      <c r="AW545" s="13" t="s">
        <v>32</v>
      </c>
      <c r="AX545" s="13" t="s">
        <v>76</v>
      </c>
      <c r="AY545" s="179" t="s">
        <v>242</v>
      </c>
    </row>
    <row r="546" spans="1:65" s="14" customFormat="1">
      <c r="B546" s="186"/>
      <c r="D546" s="171" t="s">
        <v>251</v>
      </c>
      <c r="E546" s="187"/>
      <c r="F546" s="188" t="s">
        <v>254</v>
      </c>
      <c r="H546" s="189">
        <v>13.56</v>
      </c>
      <c r="I546" s="190"/>
      <c r="L546" s="186"/>
      <c r="M546" s="191"/>
      <c r="N546" s="192"/>
      <c r="O546" s="192"/>
      <c r="P546" s="192"/>
      <c r="Q546" s="192"/>
      <c r="R546" s="192"/>
      <c r="S546" s="192"/>
      <c r="T546" s="193"/>
      <c r="AT546" s="187" t="s">
        <v>251</v>
      </c>
      <c r="AU546" s="187" t="s">
        <v>88</v>
      </c>
      <c r="AV546" s="14" t="s">
        <v>249</v>
      </c>
      <c r="AW546" s="14" t="s">
        <v>32</v>
      </c>
      <c r="AX546" s="14" t="s">
        <v>83</v>
      </c>
      <c r="AY546" s="187" t="s">
        <v>242</v>
      </c>
    </row>
    <row r="547" spans="1:65" s="1" customFormat="1" ht="24.2" customHeight="1">
      <c r="A547" s="30"/>
      <c r="B547" s="155"/>
      <c r="C547" s="194" t="s">
        <v>1774</v>
      </c>
      <c r="D547" s="194" t="s">
        <v>245</v>
      </c>
      <c r="E547" s="195" t="s">
        <v>3323</v>
      </c>
      <c r="F547" s="196" t="s">
        <v>3324</v>
      </c>
      <c r="G547" s="197" t="s">
        <v>248</v>
      </c>
      <c r="H547" s="198">
        <v>2.794</v>
      </c>
      <c r="I547" s="161">
        <v>61.89</v>
      </c>
      <c r="J547" s="162">
        <f>ROUND(I547*H547,2)</f>
        <v>172.92</v>
      </c>
      <c r="K547" s="163"/>
      <c r="L547" s="31"/>
      <c r="M547" s="164"/>
      <c r="N547" s="165" t="s">
        <v>42</v>
      </c>
      <c r="O547" s="57"/>
      <c r="P547" s="166">
        <f>O547*H547</f>
        <v>0</v>
      </c>
      <c r="Q547" s="166">
        <v>0</v>
      </c>
      <c r="R547" s="166">
        <f>Q547*H547</f>
        <v>0</v>
      </c>
      <c r="S547" s="166">
        <v>2.4</v>
      </c>
      <c r="T547" s="167">
        <f>S547*H547</f>
        <v>6.7055999999999996</v>
      </c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R547" s="168" t="s">
        <v>249</v>
      </c>
      <c r="AT547" s="168" t="s">
        <v>245</v>
      </c>
      <c r="AU547" s="168" t="s">
        <v>88</v>
      </c>
      <c r="AY547" s="17" t="s">
        <v>242</v>
      </c>
      <c r="BE547" s="169">
        <f>IF(N547="základná",J547,0)</f>
        <v>0</v>
      </c>
      <c r="BF547" s="169">
        <f>IF(N547="znížená",J547,0)</f>
        <v>172.92</v>
      </c>
      <c r="BG547" s="169">
        <f>IF(N547="zákl. prenesená",J547,0)</f>
        <v>0</v>
      </c>
      <c r="BH547" s="169">
        <f>IF(N547="zníž. prenesená",J547,0)</f>
        <v>0</v>
      </c>
      <c r="BI547" s="169">
        <f>IF(N547="nulová",J547,0)</f>
        <v>0</v>
      </c>
      <c r="BJ547" s="17" t="s">
        <v>88</v>
      </c>
      <c r="BK547" s="169">
        <f>ROUND(I547*H547,2)</f>
        <v>172.92</v>
      </c>
      <c r="BL547" s="17" t="s">
        <v>249</v>
      </c>
      <c r="BM547" s="168" t="s">
        <v>3325</v>
      </c>
    </row>
    <row r="548" spans="1:65" s="13" customFormat="1">
      <c r="B548" s="178"/>
      <c r="D548" s="171" t="s">
        <v>251</v>
      </c>
      <c r="E548" s="179"/>
      <c r="F548" s="180" t="s">
        <v>3326</v>
      </c>
      <c r="H548" s="181">
        <v>1.65</v>
      </c>
      <c r="I548" s="182"/>
      <c r="L548" s="178"/>
      <c r="M548" s="183"/>
      <c r="N548" s="184"/>
      <c r="O548" s="184"/>
      <c r="P548" s="184"/>
      <c r="Q548" s="184"/>
      <c r="R548" s="184"/>
      <c r="S548" s="184"/>
      <c r="T548" s="185"/>
      <c r="AT548" s="179" t="s">
        <v>251</v>
      </c>
      <c r="AU548" s="179" t="s">
        <v>88</v>
      </c>
      <c r="AV548" s="13" t="s">
        <v>88</v>
      </c>
      <c r="AW548" s="13" t="s">
        <v>32</v>
      </c>
      <c r="AX548" s="13" t="s">
        <v>76</v>
      </c>
      <c r="AY548" s="179" t="s">
        <v>242</v>
      </c>
    </row>
    <row r="549" spans="1:65" s="13" customFormat="1">
      <c r="B549" s="178"/>
      <c r="D549" s="171" t="s">
        <v>251</v>
      </c>
      <c r="E549" s="179"/>
      <c r="F549" s="180" t="s">
        <v>3327</v>
      </c>
      <c r="H549" s="181">
        <v>0.14399999999999999</v>
      </c>
      <c r="I549" s="182"/>
      <c r="L549" s="178"/>
      <c r="M549" s="183"/>
      <c r="N549" s="184"/>
      <c r="O549" s="184"/>
      <c r="P549" s="184"/>
      <c r="Q549" s="184"/>
      <c r="R549" s="184"/>
      <c r="S549" s="184"/>
      <c r="T549" s="185"/>
      <c r="AT549" s="179" t="s">
        <v>251</v>
      </c>
      <c r="AU549" s="179" t="s">
        <v>88</v>
      </c>
      <c r="AV549" s="13" t="s">
        <v>88</v>
      </c>
      <c r="AW549" s="13" t="s">
        <v>32</v>
      </c>
      <c r="AX549" s="13" t="s">
        <v>76</v>
      </c>
      <c r="AY549" s="179" t="s">
        <v>242</v>
      </c>
    </row>
    <row r="550" spans="1:65" s="13" customFormat="1">
      <c r="B550" s="178"/>
      <c r="D550" s="171" t="s">
        <v>251</v>
      </c>
      <c r="E550" s="179"/>
      <c r="F550" s="180" t="s">
        <v>3328</v>
      </c>
      <c r="H550" s="181">
        <v>1</v>
      </c>
      <c r="I550" s="182"/>
      <c r="L550" s="178"/>
      <c r="M550" s="183"/>
      <c r="N550" s="184"/>
      <c r="O550" s="184"/>
      <c r="P550" s="184"/>
      <c r="Q550" s="184"/>
      <c r="R550" s="184"/>
      <c r="S550" s="184"/>
      <c r="T550" s="185"/>
      <c r="AT550" s="179" t="s">
        <v>251</v>
      </c>
      <c r="AU550" s="179" t="s">
        <v>88</v>
      </c>
      <c r="AV550" s="13" t="s">
        <v>88</v>
      </c>
      <c r="AW550" s="13" t="s">
        <v>32</v>
      </c>
      <c r="AX550" s="13" t="s">
        <v>76</v>
      </c>
      <c r="AY550" s="179" t="s">
        <v>242</v>
      </c>
    </row>
    <row r="551" spans="1:65" s="14" customFormat="1">
      <c r="B551" s="186"/>
      <c r="D551" s="171" t="s">
        <v>251</v>
      </c>
      <c r="E551" s="187"/>
      <c r="F551" s="188" t="s">
        <v>254</v>
      </c>
      <c r="H551" s="189">
        <v>2.794</v>
      </c>
      <c r="I551" s="190"/>
      <c r="L551" s="186"/>
      <c r="M551" s="191"/>
      <c r="N551" s="192"/>
      <c r="O551" s="192"/>
      <c r="P551" s="192"/>
      <c r="Q551" s="192"/>
      <c r="R551" s="192"/>
      <c r="S551" s="192"/>
      <c r="T551" s="193"/>
      <c r="AT551" s="187" t="s">
        <v>251</v>
      </c>
      <c r="AU551" s="187" t="s">
        <v>88</v>
      </c>
      <c r="AV551" s="14" t="s">
        <v>249</v>
      </c>
      <c r="AW551" s="14" t="s">
        <v>32</v>
      </c>
      <c r="AX551" s="14" t="s">
        <v>83</v>
      </c>
      <c r="AY551" s="187" t="s">
        <v>242</v>
      </c>
    </row>
    <row r="552" spans="1:65" s="1" customFormat="1" ht="33" customHeight="1">
      <c r="A552" s="30"/>
      <c r="B552" s="155"/>
      <c r="C552" s="194" t="s">
        <v>1622</v>
      </c>
      <c r="D552" s="194" t="s">
        <v>245</v>
      </c>
      <c r="E552" s="195" t="s">
        <v>1678</v>
      </c>
      <c r="F552" s="196" t="s">
        <v>1679</v>
      </c>
      <c r="G552" s="197" t="s">
        <v>248</v>
      </c>
      <c r="H552" s="198">
        <v>0.249</v>
      </c>
      <c r="I552" s="161">
        <v>76.709999999999994</v>
      </c>
      <c r="J552" s="162">
        <f>ROUND(I552*H552,2)</f>
        <v>19.100000000000001</v>
      </c>
      <c r="K552" s="163"/>
      <c r="L552" s="31"/>
      <c r="M552" s="164"/>
      <c r="N552" s="165" t="s">
        <v>42</v>
      </c>
      <c r="O552" s="57"/>
      <c r="P552" s="166">
        <f>O552*H552</f>
        <v>0</v>
      </c>
      <c r="Q552" s="166">
        <v>0</v>
      </c>
      <c r="R552" s="166">
        <f>Q552*H552</f>
        <v>0</v>
      </c>
      <c r="S552" s="166">
        <v>2.4</v>
      </c>
      <c r="T552" s="167">
        <f>S552*H552</f>
        <v>0.59760000000000002</v>
      </c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R552" s="168" t="s">
        <v>249</v>
      </c>
      <c r="AT552" s="168" t="s">
        <v>245</v>
      </c>
      <c r="AU552" s="168" t="s">
        <v>88</v>
      </c>
      <c r="AY552" s="17" t="s">
        <v>242</v>
      </c>
      <c r="BE552" s="169">
        <f>IF(N552="základná",J552,0)</f>
        <v>0</v>
      </c>
      <c r="BF552" s="169">
        <f>IF(N552="znížená",J552,0)</f>
        <v>19.100000000000001</v>
      </c>
      <c r="BG552" s="169">
        <f>IF(N552="zákl. prenesená",J552,0)</f>
        <v>0</v>
      </c>
      <c r="BH552" s="169">
        <f>IF(N552="zníž. prenesená",J552,0)</f>
        <v>0</v>
      </c>
      <c r="BI552" s="169">
        <f>IF(N552="nulová",J552,0)</f>
        <v>0</v>
      </c>
      <c r="BJ552" s="17" t="s">
        <v>88</v>
      </c>
      <c r="BK552" s="169">
        <f>ROUND(I552*H552,2)</f>
        <v>19.100000000000001</v>
      </c>
      <c r="BL552" s="17" t="s">
        <v>249</v>
      </c>
      <c r="BM552" s="168" t="s">
        <v>3329</v>
      </c>
    </row>
    <row r="553" spans="1:65" s="13" customFormat="1">
      <c r="B553" s="178"/>
      <c r="D553" s="171" t="s">
        <v>251</v>
      </c>
      <c r="E553" s="179"/>
      <c r="F553" s="180" t="s">
        <v>3330</v>
      </c>
      <c r="H553" s="181">
        <v>0.09</v>
      </c>
      <c r="I553" s="182"/>
      <c r="L553" s="178"/>
      <c r="M553" s="183"/>
      <c r="N553" s="184"/>
      <c r="O553" s="184"/>
      <c r="P553" s="184"/>
      <c r="Q553" s="184"/>
      <c r="R553" s="184"/>
      <c r="S553" s="184"/>
      <c r="T553" s="185"/>
      <c r="AT553" s="179" t="s">
        <v>251</v>
      </c>
      <c r="AU553" s="179" t="s">
        <v>88</v>
      </c>
      <c r="AV553" s="13" t="s">
        <v>88</v>
      </c>
      <c r="AW553" s="13" t="s">
        <v>32</v>
      </c>
      <c r="AX553" s="13" t="s">
        <v>76</v>
      </c>
      <c r="AY553" s="179" t="s">
        <v>242</v>
      </c>
    </row>
    <row r="554" spans="1:65" s="13" customFormat="1">
      <c r="B554" s="178"/>
      <c r="D554" s="171" t="s">
        <v>251</v>
      </c>
      <c r="E554" s="179"/>
      <c r="F554" s="180" t="s">
        <v>3331</v>
      </c>
      <c r="H554" s="181">
        <v>4.1000000000000002E-2</v>
      </c>
      <c r="I554" s="182"/>
      <c r="L554" s="178"/>
      <c r="M554" s="183"/>
      <c r="N554" s="184"/>
      <c r="O554" s="184"/>
      <c r="P554" s="184"/>
      <c r="Q554" s="184"/>
      <c r="R554" s="184"/>
      <c r="S554" s="184"/>
      <c r="T554" s="185"/>
      <c r="AT554" s="179" t="s">
        <v>251</v>
      </c>
      <c r="AU554" s="179" t="s">
        <v>88</v>
      </c>
      <c r="AV554" s="13" t="s">
        <v>88</v>
      </c>
      <c r="AW554" s="13" t="s">
        <v>32</v>
      </c>
      <c r="AX554" s="13" t="s">
        <v>76</v>
      </c>
      <c r="AY554" s="179" t="s">
        <v>242</v>
      </c>
    </row>
    <row r="555" spans="1:65" s="13" customFormat="1">
      <c r="B555" s="178"/>
      <c r="D555" s="171" t="s">
        <v>251</v>
      </c>
      <c r="E555" s="179"/>
      <c r="F555" s="180" t="s">
        <v>3332</v>
      </c>
      <c r="H555" s="181">
        <v>4.9000000000000002E-2</v>
      </c>
      <c r="I555" s="182"/>
      <c r="L555" s="178"/>
      <c r="M555" s="183"/>
      <c r="N555" s="184"/>
      <c r="O555" s="184"/>
      <c r="P555" s="184"/>
      <c r="Q555" s="184"/>
      <c r="R555" s="184"/>
      <c r="S555" s="184"/>
      <c r="T555" s="185"/>
      <c r="AT555" s="179" t="s">
        <v>251</v>
      </c>
      <c r="AU555" s="179" t="s">
        <v>88</v>
      </c>
      <c r="AV555" s="13" t="s">
        <v>88</v>
      </c>
      <c r="AW555" s="13" t="s">
        <v>32</v>
      </c>
      <c r="AX555" s="13" t="s">
        <v>76</v>
      </c>
      <c r="AY555" s="179" t="s">
        <v>242</v>
      </c>
    </row>
    <row r="556" spans="1:65" s="13" customFormat="1">
      <c r="B556" s="178"/>
      <c r="D556" s="171" t="s">
        <v>251</v>
      </c>
      <c r="E556" s="179"/>
      <c r="F556" s="180" t="s">
        <v>3333</v>
      </c>
      <c r="H556" s="181">
        <v>6.9000000000000006E-2</v>
      </c>
      <c r="I556" s="182"/>
      <c r="L556" s="178"/>
      <c r="M556" s="183"/>
      <c r="N556" s="184"/>
      <c r="O556" s="184"/>
      <c r="P556" s="184"/>
      <c r="Q556" s="184"/>
      <c r="R556" s="184"/>
      <c r="S556" s="184"/>
      <c r="T556" s="185"/>
      <c r="AT556" s="179" t="s">
        <v>251</v>
      </c>
      <c r="AU556" s="179" t="s">
        <v>88</v>
      </c>
      <c r="AV556" s="13" t="s">
        <v>88</v>
      </c>
      <c r="AW556" s="13" t="s">
        <v>32</v>
      </c>
      <c r="AX556" s="13" t="s">
        <v>76</v>
      </c>
      <c r="AY556" s="179" t="s">
        <v>242</v>
      </c>
    </row>
    <row r="557" spans="1:65" s="14" customFormat="1">
      <c r="B557" s="186"/>
      <c r="D557" s="171" t="s">
        <v>251</v>
      </c>
      <c r="E557" s="187"/>
      <c r="F557" s="188" t="s">
        <v>254</v>
      </c>
      <c r="H557" s="189">
        <v>0.249</v>
      </c>
      <c r="I557" s="190"/>
      <c r="L557" s="186"/>
      <c r="M557" s="191"/>
      <c r="N557" s="192"/>
      <c r="O557" s="192"/>
      <c r="P557" s="192"/>
      <c r="Q557" s="192"/>
      <c r="R557" s="192"/>
      <c r="S557" s="192"/>
      <c r="T557" s="193"/>
      <c r="AT557" s="187" t="s">
        <v>251</v>
      </c>
      <c r="AU557" s="187" t="s">
        <v>88</v>
      </c>
      <c r="AV557" s="14" t="s">
        <v>249</v>
      </c>
      <c r="AW557" s="14" t="s">
        <v>32</v>
      </c>
      <c r="AX557" s="14" t="s">
        <v>83</v>
      </c>
      <c r="AY557" s="187" t="s">
        <v>242</v>
      </c>
    </row>
    <row r="558" spans="1:65" s="1" customFormat="1" ht="24.2" customHeight="1">
      <c r="A558" s="30"/>
      <c r="B558" s="155"/>
      <c r="C558" s="194" t="s">
        <v>1785</v>
      </c>
      <c r="D558" s="194" t="s">
        <v>245</v>
      </c>
      <c r="E558" s="195" t="s">
        <v>1682</v>
      </c>
      <c r="F558" s="196" t="s">
        <v>1683</v>
      </c>
      <c r="G558" s="197" t="s">
        <v>248</v>
      </c>
      <c r="H558" s="198">
        <v>0.33900000000000002</v>
      </c>
      <c r="I558" s="161">
        <v>107.62</v>
      </c>
      <c r="J558" s="162">
        <f>ROUND(I558*H558,2)</f>
        <v>36.479999999999997</v>
      </c>
      <c r="K558" s="163"/>
      <c r="L558" s="31"/>
      <c r="M558" s="164"/>
      <c r="N558" s="165" t="s">
        <v>42</v>
      </c>
      <c r="O558" s="57"/>
      <c r="P558" s="166">
        <f>O558*H558</f>
        <v>0</v>
      </c>
      <c r="Q558" s="166">
        <v>0</v>
      </c>
      <c r="R558" s="166">
        <f>Q558*H558</f>
        <v>0</v>
      </c>
      <c r="S558" s="166">
        <v>2.4</v>
      </c>
      <c r="T558" s="167">
        <f>S558*H558</f>
        <v>0.81359999999999999</v>
      </c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R558" s="168" t="s">
        <v>249</v>
      </c>
      <c r="AT558" s="168" t="s">
        <v>245</v>
      </c>
      <c r="AU558" s="168" t="s">
        <v>88</v>
      </c>
      <c r="AY558" s="17" t="s">
        <v>242</v>
      </c>
      <c r="BE558" s="169">
        <f>IF(N558="základná",J558,0)</f>
        <v>0</v>
      </c>
      <c r="BF558" s="169">
        <f>IF(N558="znížená",J558,0)</f>
        <v>36.479999999999997</v>
      </c>
      <c r="BG558" s="169">
        <f>IF(N558="zákl. prenesená",J558,0)</f>
        <v>0</v>
      </c>
      <c r="BH558" s="169">
        <f>IF(N558="zníž. prenesená",J558,0)</f>
        <v>0</v>
      </c>
      <c r="BI558" s="169">
        <f>IF(N558="nulová",J558,0)</f>
        <v>0</v>
      </c>
      <c r="BJ558" s="17" t="s">
        <v>88</v>
      </c>
      <c r="BK558" s="169">
        <f>ROUND(I558*H558,2)</f>
        <v>36.479999999999997</v>
      </c>
      <c r="BL558" s="17" t="s">
        <v>249</v>
      </c>
      <c r="BM558" s="168" t="s">
        <v>3334</v>
      </c>
    </row>
    <row r="559" spans="1:65" s="13" customFormat="1">
      <c r="B559" s="178"/>
      <c r="D559" s="171" t="s">
        <v>251</v>
      </c>
      <c r="E559" s="179"/>
      <c r="F559" s="180" t="s">
        <v>3335</v>
      </c>
      <c r="H559" s="181">
        <v>0.33900000000000002</v>
      </c>
      <c r="I559" s="182"/>
      <c r="L559" s="178"/>
      <c r="M559" s="183"/>
      <c r="N559" s="184"/>
      <c r="O559" s="184"/>
      <c r="P559" s="184"/>
      <c r="Q559" s="184"/>
      <c r="R559" s="184"/>
      <c r="S559" s="184"/>
      <c r="T559" s="185"/>
      <c r="AT559" s="179" t="s">
        <v>251</v>
      </c>
      <c r="AU559" s="179" t="s">
        <v>88</v>
      </c>
      <c r="AV559" s="13" t="s">
        <v>88</v>
      </c>
      <c r="AW559" s="13" t="s">
        <v>32</v>
      </c>
      <c r="AX559" s="13" t="s">
        <v>83</v>
      </c>
      <c r="AY559" s="179" t="s">
        <v>242</v>
      </c>
    </row>
    <row r="560" spans="1:65" s="1" customFormat="1" ht="37.9" customHeight="1">
      <c r="A560" s="30"/>
      <c r="B560" s="155"/>
      <c r="C560" s="194" t="s">
        <v>1789</v>
      </c>
      <c r="D560" s="194" t="s">
        <v>245</v>
      </c>
      <c r="E560" s="195" t="s">
        <v>1686</v>
      </c>
      <c r="F560" s="196" t="s">
        <v>1687</v>
      </c>
      <c r="G560" s="197" t="s">
        <v>248</v>
      </c>
      <c r="H560" s="198">
        <v>0.33700000000000002</v>
      </c>
      <c r="I560" s="161">
        <v>87.64</v>
      </c>
      <c r="J560" s="162">
        <f>ROUND(I560*H560,2)</f>
        <v>29.53</v>
      </c>
      <c r="K560" s="163"/>
      <c r="L560" s="31"/>
      <c r="M560" s="164"/>
      <c r="N560" s="165" t="s">
        <v>42</v>
      </c>
      <c r="O560" s="57"/>
      <c r="P560" s="166">
        <f>O560*H560</f>
        <v>0</v>
      </c>
      <c r="Q560" s="166">
        <v>0</v>
      </c>
      <c r="R560" s="166">
        <f>Q560*H560</f>
        <v>0</v>
      </c>
      <c r="S560" s="166">
        <v>2.2000000000000002</v>
      </c>
      <c r="T560" s="167">
        <f>S560*H560</f>
        <v>0.74140000000000006</v>
      </c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R560" s="168" t="s">
        <v>249</v>
      </c>
      <c r="AT560" s="168" t="s">
        <v>245</v>
      </c>
      <c r="AU560" s="168" t="s">
        <v>88</v>
      </c>
      <c r="AY560" s="17" t="s">
        <v>242</v>
      </c>
      <c r="BE560" s="169">
        <f>IF(N560="základná",J560,0)</f>
        <v>0</v>
      </c>
      <c r="BF560" s="169">
        <f>IF(N560="znížená",J560,0)</f>
        <v>29.53</v>
      </c>
      <c r="BG560" s="169">
        <f>IF(N560="zákl. prenesená",J560,0)</f>
        <v>0</v>
      </c>
      <c r="BH560" s="169">
        <f>IF(N560="zníž. prenesená",J560,0)</f>
        <v>0</v>
      </c>
      <c r="BI560" s="169">
        <f>IF(N560="nulová",J560,0)</f>
        <v>0</v>
      </c>
      <c r="BJ560" s="17" t="s">
        <v>88</v>
      </c>
      <c r="BK560" s="169">
        <f>ROUND(I560*H560,2)</f>
        <v>29.53</v>
      </c>
      <c r="BL560" s="17" t="s">
        <v>249</v>
      </c>
      <c r="BM560" s="168" t="s">
        <v>3336</v>
      </c>
    </row>
    <row r="561" spans="1:65" s="13" customFormat="1">
      <c r="B561" s="178"/>
      <c r="D561" s="171" t="s">
        <v>251</v>
      </c>
      <c r="E561" s="179"/>
      <c r="F561" s="180" t="s">
        <v>3337</v>
      </c>
      <c r="H561" s="181">
        <v>0.14499999999999999</v>
      </c>
      <c r="I561" s="182"/>
      <c r="L561" s="178"/>
      <c r="M561" s="183"/>
      <c r="N561" s="184"/>
      <c r="O561" s="184"/>
      <c r="P561" s="184"/>
      <c r="Q561" s="184"/>
      <c r="R561" s="184"/>
      <c r="S561" s="184"/>
      <c r="T561" s="185"/>
      <c r="AT561" s="179" t="s">
        <v>251</v>
      </c>
      <c r="AU561" s="179" t="s">
        <v>88</v>
      </c>
      <c r="AV561" s="13" t="s">
        <v>88</v>
      </c>
      <c r="AW561" s="13" t="s">
        <v>32</v>
      </c>
      <c r="AX561" s="13" t="s">
        <v>76</v>
      </c>
      <c r="AY561" s="179" t="s">
        <v>242</v>
      </c>
    </row>
    <row r="562" spans="1:65" s="13" customFormat="1">
      <c r="B562" s="178"/>
      <c r="D562" s="171" t="s">
        <v>251</v>
      </c>
      <c r="E562" s="179"/>
      <c r="F562" s="180" t="s">
        <v>3338</v>
      </c>
      <c r="H562" s="181">
        <v>0.192</v>
      </c>
      <c r="I562" s="182"/>
      <c r="L562" s="178"/>
      <c r="M562" s="183"/>
      <c r="N562" s="184"/>
      <c r="O562" s="184"/>
      <c r="P562" s="184"/>
      <c r="Q562" s="184"/>
      <c r="R562" s="184"/>
      <c r="S562" s="184"/>
      <c r="T562" s="185"/>
      <c r="AT562" s="179" t="s">
        <v>251</v>
      </c>
      <c r="AU562" s="179" t="s">
        <v>88</v>
      </c>
      <c r="AV562" s="13" t="s">
        <v>88</v>
      </c>
      <c r="AW562" s="13" t="s">
        <v>32</v>
      </c>
      <c r="AX562" s="13" t="s">
        <v>76</v>
      </c>
      <c r="AY562" s="179" t="s">
        <v>242</v>
      </c>
    </row>
    <row r="563" spans="1:65" s="14" customFormat="1">
      <c r="B563" s="186"/>
      <c r="D563" s="171" t="s">
        <v>251</v>
      </c>
      <c r="E563" s="187"/>
      <c r="F563" s="188" t="s">
        <v>254</v>
      </c>
      <c r="H563" s="189">
        <v>0.33700000000000002</v>
      </c>
      <c r="I563" s="190"/>
      <c r="L563" s="186"/>
      <c r="M563" s="191"/>
      <c r="N563" s="192"/>
      <c r="O563" s="192"/>
      <c r="P563" s="192"/>
      <c r="Q563" s="192"/>
      <c r="R563" s="192"/>
      <c r="S563" s="192"/>
      <c r="T563" s="193"/>
      <c r="AT563" s="187" t="s">
        <v>251</v>
      </c>
      <c r="AU563" s="187" t="s">
        <v>88</v>
      </c>
      <c r="AV563" s="14" t="s">
        <v>249</v>
      </c>
      <c r="AW563" s="14" t="s">
        <v>32</v>
      </c>
      <c r="AX563" s="14" t="s">
        <v>83</v>
      </c>
      <c r="AY563" s="187" t="s">
        <v>242</v>
      </c>
    </row>
    <row r="564" spans="1:65" s="1" customFormat="1" ht="37.9" customHeight="1">
      <c r="A564" s="30"/>
      <c r="B564" s="155"/>
      <c r="C564" s="194" t="s">
        <v>1794</v>
      </c>
      <c r="D564" s="194" t="s">
        <v>245</v>
      </c>
      <c r="E564" s="195" t="s">
        <v>1691</v>
      </c>
      <c r="F564" s="196" t="s">
        <v>1692</v>
      </c>
      <c r="G564" s="197" t="s">
        <v>248</v>
      </c>
      <c r="H564" s="198">
        <v>12.282</v>
      </c>
      <c r="I564" s="161">
        <v>49.03</v>
      </c>
      <c r="J564" s="162">
        <f>ROUND(I564*H564,2)</f>
        <v>602.19000000000005</v>
      </c>
      <c r="K564" s="163"/>
      <c r="L564" s="31"/>
      <c r="M564" s="164"/>
      <c r="N564" s="165" t="s">
        <v>42</v>
      </c>
      <c r="O564" s="57"/>
      <c r="P564" s="166">
        <f>O564*H564</f>
        <v>0</v>
      </c>
      <c r="Q564" s="166">
        <v>0</v>
      </c>
      <c r="R564" s="166">
        <f>Q564*H564</f>
        <v>0</v>
      </c>
      <c r="S564" s="166">
        <v>2.2000000000000002</v>
      </c>
      <c r="T564" s="167">
        <f>S564*H564</f>
        <v>27.020400000000002</v>
      </c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R564" s="168" t="s">
        <v>249</v>
      </c>
      <c r="AT564" s="168" t="s">
        <v>245</v>
      </c>
      <c r="AU564" s="168" t="s">
        <v>88</v>
      </c>
      <c r="AY564" s="17" t="s">
        <v>242</v>
      </c>
      <c r="BE564" s="169">
        <f>IF(N564="základná",J564,0)</f>
        <v>0</v>
      </c>
      <c r="BF564" s="169">
        <f>IF(N564="znížená",J564,0)</f>
        <v>602.19000000000005</v>
      </c>
      <c r="BG564" s="169">
        <f>IF(N564="zákl. prenesená",J564,0)</f>
        <v>0</v>
      </c>
      <c r="BH564" s="169">
        <f>IF(N564="zníž. prenesená",J564,0)</f>
        <v>0</v>
      </c>
      <c r="BI564" s="169">
        <f>IF(N564="nulová",J564,0)</f>
        <v>0</v>
      </c>
      <c r="BJ564" s="17" t="s">
        <v>88</v>
      </c>
      <c r="BK564" s="169">
        <f>ROUND(I564*H564,2)</f>
        <v>602.19000000000005</v>
      </c>
      <c r="BL564" s="17" t="s">
        <v>249</v>
      </c>
      <c r="BM564" s="168" t="s">
        <v>3339</v>
      </c>
    </row>
    <row r="565" spans="1:65" s="13" customFormat="1">
      <c r="B565" s="178"/>
      <c r="D565" s="171" t="s">
        <v>251</v>
      </c>
      <c r="E565" s="179"/>
      <c r="F565" s="180" t="s">
        <v>3340</v>
      </c>
      <c r="H565" s="181">
        <v>3.3660000000000001</v>
      </c>
      <c r="I565" s="182"/>
      <c r="L565" s="178"/>
      <c r="M565" s="183"/>
      <c r="N565" s="184"/>
      <c r="O565" s="184"/>
      <c r="P565" s="184"/>
      <c r="Q565" s="184"/>
      <c r="R565" s="184"/>
      <c r="S565" s="184"/>
      <c r="T565" s="185"/>
      <c r="AT565" s="179" t="s">
        <v>251</v>
      </c>
      <c r="AU565" s="179" t="s">
        <v>88</v>
      </c>
      <c r="AV565" s="13" t="s">
        <v>88</v>
      </c>
      <c r="AW565" s="13" t="s">
        <v>32</v>
      </c>
      <c r="AX565" s="13" t="s">
        <v>76</v>
      </c>
      <c r="AY565" s="179" t="s">
        <v>242</v>
      </c>
    </row>
    <row r="566" spans="1:65" s="13" customFormat="1">
      <c r="B566" s="178"/>
      <c r="D566" s="171" t="s">
        <v>251</v>
      </c>
      <c r="E566" s="179"/>
      <c r="F566" s="180" t="s">
        <v>3341</v>
      </c>
      <c r="H566" s="181">
        <v>0.40500000000000003</v>
      </c>
      <c r="I566" s="182"/>
      <c r="L566" s="178"/>
      <c r="M566" s="183"/>
      <c r="N566" s="184"/>
      <c r="O566" s="184"/>
      <c r="P566" s="184"/>
      <c r="Q566" s="184"/>
      <c r="R566" s="184"/>
      <c r="S566" s="184"/>
      <c r="T566" s="185"/>
      <c r="AT566" s="179" t="s">
        <v>251</v>
      </c>
      <c r="AU566" s="179" t="s">
        <v>88</v>
      </c>
      <c r="AV566" s="13" t="s">
        <v>88</v>
      </c>
      <c r="AW566" s="13" t="s">
        <v>32</v>
      </c>
      <c r="AX566" s="13" t="s">
        <v>76</v>
      </c>
      <c r="AY566" s="179" t="s">
        <v>242</v>
      </c>
    </row>
    <row r="567" spans="1:65" s="13" customFormat="1">
      <c r="B567" s="178"/>
      <c r="D567" s="171" t="s">
        <v>251</v>
      </c>
      <c r="E567" s="179"/>
      <c r="F567" s="180" t="s">
        <v>3342</v>
      </c>
      <c r="H567" s="181">
        <v>1.591</v>
      </c>
      <c r="I567" s="182"/>
      <c r="L567" s="178"/>
      <c r="M567" s="183"/>
      <c r="N567" s="184"/>
      <c r="O567" s="184"/>
      <c r="P567" s="184"/>
      <c r="Q567" s="184"/>
      <c r="R567" s="184"/>
      <c r="S567" s="184"/>
      <c r="T567" s="185"/>
      <c r="AT567" s="179" t="s">
        <v>251</v>
      </c>
      <c r="AU567" s="179" t="s">
        <v>88</v>
      </c>
      <c r="AV567" s="13" t="s">
        <v>88</v>
      </c>
      <c r="AW567" s="13" t="s">
        <v>32</v>
      </c>
      <c r="AX567" s="13" t="s">
        <v>76</v>
      </c>
      <c r="AY567" s="179" t="s">
        <v>242</v>
      </c>
    </row>
    <row r="568" spans="1:65" s="13" customFormat="1">
      <c r="B568" s="178"/>
      <c r="D568" s="171" t="s">
        <v>251</v>
      </c>
      <c r="E568" s="179"/>
      <c r="F568" s="180" t="s">
        <v>3343</v>
      </c>
      <c r="H568" s="181">
        <v>2.6709999999999998</v>
      </c>
      <c r="I568" s="182"/>
      <c r="L568" s="178"/>
      <c r="M568" s="183"/>
      <c r="N568" s="184"/>
      <c r="O568" s="184"/>
      <c r="P568" s="184"/>
      <c r="Q568" s="184"/>
      <c r="R568" s="184"/>
      <c r="S568" s="184"/>
      <c r="T568" s="185"/>
      <c r="AT568" s="179" t="s">
        <v>251</v>
      </c>
      <c r="AU568" s="179" t="s">
        <v>88</v>
      </c>
      <c r="AV568" s="13" t="s">
        <v>88</v>
      </c>
      <c r="AW568" s="13" t="s">
        <v>32</v>
      </c>
      <c r="AX568" s="13" t="s">
        <v>76</v>
      </c>
      <c r="AY568" s="179" t="s">
        <v>242</v>
      </c>
    </row>
    <row r="569" spans="1:65" s="13" customFormat="1">
      <c r="B569" s="178"/>
      <c r="D569" s="171" t="s">
        <v>251</v>
      </c>
      <c r="E569" s="179"/>
      <c r="F569" s="180" t="s">
        <v>3344</v>
      </c>
      <c r="H569" s="181">
        <v>0.189</v>
      </c>
      <c r="I569" s="182"/>
      <c r="L569" s="178"/>
      <c r="M569" s="183"/>
      <c r="N569" s="184"/>
      <c r="O569" s="184"/>
      <c r="P569" s="184"/>
      <c r="Q569" s="184"/>
      <c r="R569" s="184"/>
      <c r="S569" s="184"/>
      <c r="T569" s="185"/>
      <c r="AT569" s="179" t="s">
        <v>251</v>
      </c>
      <c r="AU569" s="179" t="s">
        <v>88</v>
      </c>
      <c r="AV569" s="13" t="s">
        <v>88</v>
      </c>
      <c r="AW569" s="13" t="s">
        <v>32</v>
      </c>
      <c r="AX569" s="13" t="s">
        <v>76</v>
      </c>
      <c r="AY569" s="179" t="s">
        <v>242</v>
      </c>
    </row>
    <row r="570" spans="1:65" s="13" customFormat="1">
      <c r="B570" s="178"/>
      <c r="D570" s="171" t="s">
        <v>251</v>
      </c>
      <c r="E570" s="179"/>
      <c r="F570" s="180" t="s">
        <v>3345</v>
      </c>
      <c r="H570" s="181">
        <v>4.0599999999999996</v>
      </c>
      <c r="I570" s="182"/>
      <c r="L570" s="178"/>
      <c r="M570" s="183"/>
      <c r="N570" s="184"/>
      <c r="O570" s="184"/>
      <c r="P570" s="184"/>
      <c r="Q570" s="184"/>
      <c r="R570" s="184"/>
      <c r="S570" s="184"/>
      <c r="T570" s="185"/>
      <c r="AT570" s="179" t="s">
        <v>251</v>
      </c>
      <c r="AU570" s="179" t="s">
        <v>88</v>
      </c>
      <c r="AV570" s="13" t="s">
        <v>88</v>
      </c>
      <c r="AW570" s="13" t="s">
        <v>32</v>
      </c>
      <c r="AX570" s="13" t="s">
        <v>76</v>
      </c>
      <c r="AY570" s="179" t="s">
        <v>242</v>
      </c>
    </row>
    <row r="571" spans="1:65" s="14" customFormat="1">
      <c r="B571" s="186"/>
      <c r="D571" s="171" t="s">
        <v>251</v>
      </c>
      <c r="E571" s="187"/>
      <c r="F571" s="188" t="s">
        <v>254</v>
      </c>
      <c r="H571" s="189">
        <v>12.282</v>
      </c>
      <c r="I571" s="190"/>
      <c r="L571" s="186"/>
      <c r="M571" s="191"/>
      <c r="N571" s="192"/>
      <c r="O571" s="192"/>
      <c r="P571" s="192"/>
      <c r="Q571" s="192"/>
      <c r="R571" s="192"/>
      <c r="S571" s="192"/>
      <c r="T571" s="193"/>
      <c r="AT571" s="187" t="s">
        <v>251</v>
      </c>
      <c r="AU571" s="187" t="s">
        <v>88</v>
      </c>
      <c r="AV571" s="14" t="s">
        <v>249</v>
      </c>
      <c r="AW571" s="14" t="s">
        <v>32</v>
      </c>
      <c r="AX571" s="14" t="s">
        <v>83</v>
      </c>
      <c r="AY571" s="187" t="s">
        <v>242</v>
      </c>
    </row>
    <row r="572" spans="1:65" s="1" customFormat="1" ht="37.9" customHeight="1">
      <c r="A572" s="30"/>
      <c r="B572" s="155"/>
      <c r="C572" s="194" t="s">
        <v>1799</v>
      </c>
      <c r="D572" s="194" t="s">
        <v>245</v>
      </c>
      <c r="E572" s="195" t="s">
        <v>1696</v>
      </c>
      <c r="F572" s="196" t="s">
        <v>1697</v>
      </c>
      <c r="G572" s="197" t="s">
        <v>248</v>
      </c>
      <c r="H572" s="198">
        <v>3.3540000000000001</v>
      </c>
      <c r="I572" s="161">
        <v>74.08</v>
      </c>
      <c r="J572" s="162">
        <f>ROUND(I572*H572,2)</f>
        <v>248.46</v>
      </c>
      <c r="K572" s="163"/>
      <c r="L572" s="31"/>
      <c r="M572" s="164"/>
      <c r="N572" s="165" t="s">
        <v>42</v>
      </c>
      <c r="O572" s="57"/>
      <c r="P572" s="166">
        <f>O572*H572</f>
        <v>0</v>
      </c>
      <c r="Q572" s="166">
        <v>0</v>
      </c>
      <c r="R572" s="166">
        <f>Q572*H572</f>
        <v>0</v>
      </c>
      <c r="S572" s="166">
        <v>2.2000000000000002</v>
      </c>
      <c r="T572" s="167">
        <f>S572*H572</f>
        <v>7.3788000000000009</v>
      </c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R572" s="168" t="s">
        <v>249</v>
      </c>
      <c r="AT572" s="168" t="s">
        <v>245</v>
      </c>
      <c r="AU572" s="168" t="s">
        <v>88</v>
      </c>
      <c r="AY572" s="17" t="s">
        <v>242</v>
      </c>
      <c r="BE572" s="169">
        <f>IF(N572="základná",J572,0)</f>
        <v>0</v>
      </c>
      <c r="BF572" s="169">
        <f>IF(N572="znížená",J572,0)</f>
        <v>248.46</v>
      </c>
      <c r="BG572" s="169">
        <f>IF(N572="zákl. prenesená",J572,0)</f>
        <v>0</v>
      </c>
      <c r="BH572" s="169">
        <f>IF(N572="zníž. prenesená",J572,0)</f>
        <v>0</v>
      </c>
      <c r="BI572" s="169">
        <f>IF(N572="nulová",J572,0)</f>
        <v>0</v>
      </c>
      <c r="BJ572" s="17" t="s">
        <v>88</v>
      </c>
      <c r="BK572" s="169">
        <f>ROUND(I572*H572,2)</f>
        <v>248.46</v>
      </c>
      <c r="BL572" s="17" t="s">
        <v>249</v>
      </c>
      <c r="BM572" s="168" t="s">
        <v>3346</v>
      </c>
    </row>
    <row r="573" spans="1:65" s="13" customFormat="1">
      <c r="B573" s="178"/>
      <c r="D573" s="171" t="s">
        <v>251</v>
      </c>
      <c r="E573" s="179"/>
      <c r="F573" s="180" t="s">
        <v>3347</v>
      </c>
      <c r="H573" s="181">
        <v>0.62</v>
      </c>
      <c r="I573" s="182"/>
      <c r="L573" s="178"/>
      <c r="M573" s="183"/>
      <c r="N573" s="184"/>
      <c r="O573" s="184"/>
      <c r="P573" s="184"/>
      <c r="Q573" s="184"/>
      <c r="R573" s="184"/>
      <c r="S573" s="184"/>
      <c r="T573" s="185"/>
      <c r="AT573" s="179" t="s">
        <v>251</v>
      </c>
      <c r="AU573" s="179" t="s">
        <v>88</v>
      </c>
      <c r="AV573" s="13" t="s">
        <v>88</v>
      </c>
      <c r="AW573" s="13" t="s">
        <v>32</v>
      </c>
      <c r="AX573" s="13" t="s">
        <v>76</v>
      </c>
      <c r="AY573" s="179" t="s">
        <v>242</v>
      </c>
    </row>
    <row r="574" spans="1:65" s="13" customFormat="1">
      <c r="B574" s="178"/>
      <c r="D574" s="171" t="s">
        <v>251</v>
      </c>
      <c r="E574" s="179"/>
      <c r="F574" s="180" t="s">
        <v>3348</v>
      </c>
      <c r="H574" s="181">
        <v>0.6</v>
      </c>
      <c r="I574" s="182"/>
      <c r="L574" s="178"/>
      <c r="M574" s="183"/>
      <c r="N574" s="184"/>
      <c r="O574" s="184"/>
      <c r="P574" s="184"/>
      <c r="Q574" s="184"/>
      <c r="R574" s="184"/>
      <c r="S574" s="184"/>
      <c r="T574" s="185"/>
      <c r="AT574" s="179" t="s">
        <v>251</v>
      </c>
      <c r="AU574" s="179" t="s">
        <v>88</v>
      </c>
      <c r="AV574" s="13" t="s">
        <v>88</v>
      </c>
      <c r="AW574" s="13" t="s">
        <v>32</v>
      </c>
      <c r="AX574" s="13" t="s">
        <v>76</v>
      </c>
      <c r="AY574" s="179" t="s">
        <v>242</v>
      </c>
    </row>
    <row r="575" spans="1:65" s="13" customFormat="1">
      <c r="B575" s="178"/>
      <c r="D575" s="171" t="s">
        <v>251</v>
      </c>
      <c r="E575" s="179"/>
      <c r="F575" s="180" t="s">
        <v>3349</v>
      </c>
      <c r="H575" s="181">
        <v>1.8049999999999999</v>
      </c>
      <c r="I575" s="182"/>
      <c r="L575" s="178"/>
      <c r="M575" s="183"/>
      <c r="N575" s="184"/>
      <c r="O575" s="184"/>
      <c r="P575" s="184"/>
      <c r="Q575" s="184"/>
      <c r="R575" s="184"/>
      <c r="S575" s="184"/>
      <c r="T575" s="185"/>
      <c r="AT575" s="179" t="s">
        <v>251</v>
      </c>
      <c r="AU575" s="179" t="s">
        <v>88</v>
      </c>
      <c r="AV575" s="13" t="s">
        <v>88</v>
      </c>
      <c r="AW575" s="13" t="s">
        <v>32</v>
      </c>
      <c r="AX575" s="13" t="s">
        <v>76</v>
      </c>
      <c r="AY575" s="179" t="s">
        <v>242</v>
      </c>
    </row>
    <row r="576" spans="1:65" s="13" customFormat="1">
      <c r="B576" s="178"/>
      <c r="D576" s="171" t="s">
        <v>251</v>
      </c>
      <c r="E576" s="179"/>
      <c r="F576" s="180" t="s">
        <v>3350</v>
      </c>
      <c r="H576" s="181">
        <v>0.14000000000000001</v>
      </c>
      <c r="I576" s="182"/>
      <c r="L576" s="178"/>
      <c r="M576" s="183"/>
      <c r="N576" s="184"/>
      <c r="O576" s="184"/>
      <c r="P576" s="184"/>
      <c r="Q576" s="184"/>
      <c r="R576" s="184"/>
      <c r="S576" s="184"/>
      <c r="T576" s="185"/>
      <c r="AT576" s="179" t="s">
        <v>251</v>
      </c>
      <c r="AU576" s="179" t="s">
        <v>88</v>
      </c>
      <c r="AV576" s="13" t="s">
        <v>88</v>
      </c>
      <c r="AW576" s="13" t="s">
        <v>32</v>
      </c>
      <c r="AX576" s="13" t="s">
        <v>76</v>
      </c>
      <c r="AY576" s="179" t="s">
        <v>242</v>
      </c>
    </row>
    <row r="577" spans="1:65" s="13" customFormat="1">
      <c r="B577" s="178"/>
      <c r="D577" s="171" t="s">
        <v>251</v>
      </c>
      <c r="E577" s="179"/>
      <c r="F577" s="180" t="s">
        <v>3351</v>
      </c>
      <c r="H577" s="181">
        <v>0.189</v>
      </c>
      <c r="I577" s="182"/>
      <c r="L577" s="178"/>
      <c r="M577" s="183"/>
      <c r="N577" s="184"/>
      <c r="O577" s="184"/>
      <c r="P577" s="184"/>
      <c r="Q577" s="184"/>
      <c r="R577" s="184"/>
      <c r="S577" s="184"/>
      <c r="T577" s="185"/>
      <c r="AT577" s="179" t="s">
        <v>251</v>
      </c>
      <c r="AU577" s="179" t="s">
        <v>88</v>
      </c>
      <c r="AV577" s="13" t="s">
        <v>88</v>
      </c>
      <c r="AW577" s="13" t="s">
        <v>32</v>
      </c>
      <c r="AX577" s="13" t="s">
        <v>76</v>
      </c>
      <c r="AY577" s="179" t="s">
        <v>242</v>
      </c>
    </row>
    <row r="578" spans="1:65" s="14" customFormat="1">
      <c r="B578" s="186"/>
      <c r="D578" s="171" t="s">
        <v>251</v>
      </c>
      <c r="E578" s="187"/>
      <c r="F578" s="188" t="s">
        <v>254</v>
      </c>
      <c r="H578" s="189">
        <v>3.3540000000000001</v>
      </c>
      <c r="I578" s="190"/>
      <c r="L578" s="186"/>
      <c r="M578" s="191"/>
      <c r="N578" s="192"/>
      <c r="O578" s="192"/>
      <c r="P578" s="192"/>
      <c r="Q578" s="192"/>
      <c r="R578" s="192"/>
      <c r="S578" s="192"/>
      <c r="T578" s="193"/>
      <c r="AT578" s="187" t="s">
        <v>251</v>
      </c>
      <c r="AU578" s="187" t="s">
        <v>88</v>
      </c>
      <c r="AV578" s="14" t="s">
        <v>249</v>
      </c>
      <c r="AW578" s="14" t="s">
        <v>32</v>
      </c>
      <c r="AX578" s="14" t="s">
        <v>83</v>
      </c>
      <c r="AY578" s="187" t="s">
        <v>242</v>
      </c>
    </row>
    <row r="579" spans="1:65" s="1" customFormat="1" ht="37.9" customHeight="1">
      <c r="A579" s="30"/>
      <c r="B579" s="155"/>
      <c r="C579" s="194" t="s">
        <v>1804</v>
      </c>
      <c r="D579" s="194" t="s">
        <v>245</v>
      </c>
      <c r="E579" s="195" t="s">
        <v>3352</v>
      </c>
      <c r="F579" s="196" t="s">
        <v>3353</v>
      </c>
      <c r="G579" s="197" t="s">
        <v>248</v>
      </c>
      <c r="H579" s="198">
        <v>5.0999999999999996</v>
      </c>
      <c r="I579" s="161">
        <v>49.03</v>
      </c>
      <c r="J579" s="162">
        <f>ROUND(I579*H579,2)</f>
        <v>250.05</v>
      </c>
      <c r="K579" s="163"/>
      <c r="L579" s="31"/>
      <c r="M579" s="164"/>
      <c r="N579" s="165" t="s">
        <v>42</v>
      </c>
      <c r="O579" s="57"/>
      <c r="P579" s="166">
        <f>O579*H579</f>
        <v>0</v>
      </c>
      <c r="Q579" s="166">
        <v>0</v>
      </c>
      <c r="R579" s="166">
        <f>Q579*H579</f>
        <v>0</v>
      </c>
      <c r="S579" s="166">
        <v>2.2000000000000002</v>
      </c>
      <c r="T579" s="167">
        <f>S579*H579</f>
        <v>11.22</v>
      </c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R579" s="168" t="s">
        <v>249</v>
      </c>
      <c r="AT579" s="168" t="s">
        <v>245</v>
      </c>
      <c r="AU579" s="168" t="s">
        <v>88</v>
      </c>
      <c r="AY579" s="17" t="s">
        <v>242</v>
      </c>
      <c r="BE579" s="169">
        <f>IF(N579="základná",J579,0)</f>
        <v>0</v>
      </c>
      <c r="BF579" s="169">
        <f>IF(N579="znížená",J579,0)</f>
        <v>250.05</v>
      </c>
      <c r="BG579" s="169">
        <f>IF(N579="zákl. prenesená",J579,0)</f>
        <v>0</v>
      </c>
      <c r="BH579" s="169">
        <f>IF(N579="zníž. prenesená",J579,0)</f>
        <v>0</v>
      </c>
      <c r="BI579" s="169">
        <f>IF(N579="nulová",J579,0)</f>
        <v>0</v>
      </c>
      <c r="BJ579" s="17" t="s">
        <v>88</v>
      </c>
      <c r="BK579" s="169">
        <f>ROUND(I579*H579,2)</f>
        <v>250.05</v>
      </c>
      <c r="BL579" s="17" t="s">
        <v>249</v>
      </c>
      <c r="BM579" s="168" t="s">
        <v>3354</v>
      </c>
    </row>
    <row r="580" spans="1:65" s="13" customFormat="1">
      <c r="B580" s="178"/>
      <c r="D580" s="171" t="s">
        <v>251</v>
      </c>
      <c r="E580" s="179"/>
      <c r="F580" s="180" t="s">
        <v>3355</v>
      </c>
      <c r="H580" s="181">
        <v>5.0999999999999996</v>
      </c>
      <c r="I580" s="182"/>
      <c r="L580" s="178"/>
      <c r="M580" s="183"/>
      <c r="N580" s="184"/>
      <c r="O580" s="184"/>
      <c r="P580" s="184"/>
      <c r="Q580" s="184"/>
      <c r="R580" s="184"/>
      <c r="S580" s="184"/>
      <c r="T580" s="185"/>
      <c r="AT580" s="179" t="s">
        <v>251</v>
      </c>
      <c r="AU580" s="179" t="s">
        <v>88</v>
      </c>
      <c r="AV580" s="13" t="s">
        <v>88</v>
      </c>
      <c r="AW580" s="13" t="s">
        <v>32</v>
      </c>
      <c r="AX580" s="13" t="s">
        <v>83</v>
      </c>
      <c r="AY580" s="179" t="s">
        <v>242</v>
      </c>
    </row>
    <row r="581" spans="1:65" s="1" customFormat="1" ht="24.2" customHeight="1">
      <c r="A581" s="30"/>
      <c r="B581" s="155"/>
      <c r="C581" s="194" t="s">
        <v>1811</v>
      </c>
      <c r="D581" s="194" t="s">
        <v>245</v>
      </c>
      <c r="E581" s="195" t="s">
        <v>1700</v>
      </c>
      <c r="F581" s="196" t="s">
        <v>1701</v>
      </c>
      <c r="G581" s="197" t="s">
        <v>281</v>
      </c>
      <c r="H581" s="198">
        <v>60.02</v>
      </c>
      <c r="I581" s="161">
        <v>3.68</v>
      </c>
      <c r="J581" s="162">
        <f>ROUND(I581*H581,2)</f>
        <v>220.87</v>
      </c>
      <c r="K581" s="163"/>
      <c r="L581" s="31"/>
      <c r="M581" s="164"/>
      <c r="N581" s="165" t="s">
        <v>42</v>
      </c>
      <c r="O581" s="57"/>
      <c r="P581" s="166">
        <f>O581*H581</f>
        <v>0</v>
      </c>
      <c r="Q581" s="166">
        <v>1.0000000000000001E-5</v>
      </c>
      <c r="R581" s="166">
        <f>Q581*H581</f>
        <v>6.0020000000000006E-4</v>
      </c>
      <c r="S581" s="166">
        <v>6.0000000000000001E-3</v>
      </c>
      <c r="T581" s="167">
        <f>S581*H581</f>
        <v>0.36012000000000005</v>
      </c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R581" s="168" t="s">
        <v>249</v>
      </c>
      <c r="AT581" s="168" t="s">
        <v>245</v>
      </c>
      <c r="AU581" s="168" t="s">
        <v>88</v>
      </c>
      <c r="AY581" s="17" t="s">
        <v>242</v>
      </c>
      <c r="BE581" s="169">
        <f>IF(N581="základná",J581,0)</f>
        <v>0</v>
      </c>
      <c r="BF581" s="169">
        <f>IF(N581="znížená",J581,0)</f>
        <v>220.87</v>
      </c>
      <c r="BG581" s="169">
        <f>IF(N581="zákl. prenesená",J581,0)</f>
        <v>0</v>
      </c>
      <c r="BH581" s="169">
        <f>IF(N581="zníž. prenesená",J581,0)</f>
        <v>0</v>
      </c>
      <c r="BI581" s="169">
        <f>IF(N581="nulová",J581,0)</f>
        <v>0</v>
      </c>
      <c r="BJ581" s="17" t="s">
        <v>88</v>
      </c>
      <c r="BK581" s="169">
        <f>ROUND(I581*H581,2)</f>
        <v>220.87</v>
      </c>
      <c r="BL581" s="17" t="s">
        <v>249</v>
      </c>
      <c r="BM581" s="168" t="s">
        <v>3356</v>
      </c>
    </row>
    <row r="582" spans="1:65" s="13" customFormat="1">
      <c r="B582" s="178"/>
      <c r="D582" s="171" t="s">
        <v>251</v>
      </c>
      <c r="E582" s="179"/>
      <c r="F582" s="180" t="s">
        <v>3163</v>
      </c>
      <c r="H582" s="181">
        <v>26.57</v>
      </c>
      <c r="I582" s="182"/>
      <c r="L582" s="178"/>
      <c r="M582" s="183"/>
      <c r="N582" s="184"/>
      <c r="O582" s="184"/>
      <c r="P582" s="184"/>
      <c r="Q582" s="184"/>
      <c r="R582" s="184"/>
      <c r="S582" s="184"/>
      <c r="T582" s="185"/>
      <c r="AT582" s="179" t="s">
        <v>251</v>
      </c>
      <c r="AU582" s="179" t="s">
        <v>88</v>
      </c>
      <c r="AV582" s="13" t="s">
        <v>88</v>
      </c>
      <c r="AW582" s="13" t="s">
        <v>32</v>
      </c>
      <c r="AX582" s="13" t="s">
        <v>76</v>
      </c>
      <c r="AY582" s="179" t="s">
        <v>242</v>
      </c>
    </row>
    <row r="583" spans="1:65" s="13" customFormat="1">
      <c r="B583" s="178"/>
      <c r="D583" s="171" t="s">
        <v>251</v>
      </c>
      <c r="E583" s="179"/>
      <c r="F583" s="180" t="s">
        <v>3164</v>
      </c>
      <c r="H583" s="181">
        <v>15.42</v>
      </c>
      <c r="I583" s="182"/>
      <c r="L583" s="178"/>
      <c r="M583" s="183"/>
      <c r="N583" s="184"/>
      <c r="O583" s="184"/>
      <c r="P583" s="184"/>
      <c r="Q583" s="184"/>
      <c r="R583" s="184"/>
      <c r="S583" s="184"/>
      <c r="T583" s="185"/>
      <c r="AT583" s="179" t="s">
        <v>251</v>
      </c>
      <c r="AU583" s="179" t="s">
        <v>88</v>
      </c>
      <c r="AV583" s="13" t="s">
        <v>88</v>
      </c>
      <c r="AW583" s="13" t="s">
        <v>32</v>
      </c>
      <c r="AX583" s="13" t="s">
        <v>76</v>
      </c>
      <c r="AY583" s="179" t="s">
        <v>242</v>
      </c>
    </row>
    <row r="584" spans="1:65" s="13" customFormat="1">
      <c r="B584" s="178"/>
      <c r="D584" s="171" t="s">
        <v>251</v>
      </c>
      <c r="E584" s="179"/>
      <c r="F584" s="180" t="s">
        <v>3357</v>
      </c>
      <c r="H584" s="181">
        <v>12.65</v>
      </c>
      <c r="I584" s="182"/>
      <c r="L584" s="178"/>
      <c r="M584" s="183"/>
      <c r="N584" s="184"/>
      <c r="O584" s="184"/>
      <c r="P584" s="184"/>
      <c r="Q584" s="184"/>
      <c r="R584" s="184"/>
      <c r="S584" s="184"/>
      <c r="T584" s="185"/>
      <c r="AT584" s="179" t="s">
        <v>251</v>
      </c>
      <c r="AU584" s="179" t="s">
        <v>88</v>
      </c>
      <c r="AV584" s="13" t="s">
        <v>88</v>
      </c>
      <c r="AW584" s="13" t="s">
        <v>32</v>
      </c>
      <c r="AX584" s="13" t="s">
        <v>76</v>
      </c>
      <c r="AY584" s="179" t="s">
        <v>242</v>
      </c>
    </row>
    <row r="585" spans="1:65" s="13" customFormat="1">
      <c r="B585" s="178"/>
      <c r="D585" s="171" t="s">
        <v>251</v>
      </c>
      <c r="E585" s="179"/>
      <c r="F585" s="180" t="s">
        <v>3180</v>
      </c>
      <c r="H585" s="181">
        <v>5.38</v>
      </c>
      <c r="I585" s="182"/>
      <c r="L585" s="178"/>
      <c r="M585" s="183"/>
      <c r="N585" s="184"/>
      <c r="O585" s="184"/>
      <c r="P585" s="184"/>
      <c r="Q585" s="184"/>
      <c r="R585" s="184"/>
      <c r="S585" s="184"/>
      <c r="T585" s="185"/>
      <c r="AT585" s="179" t="s">
        <v>251</v>
      </c>
      <c r="AU585" s="179" t="s">
        <v>88</v>
      </c>
      <c r="AV585" s="13" t="s">
        <v>88</v>
      </c>
      <c r="AW585" s="13" t="s">
        <v>32</v>
      </c>
      <c r="AX585" s="13" t="s">
        <v>76</v>
      </c>
      <c r="AY585" s="179" t="s">
        <v>242</v>
      </c>
    </row>
    <row r="586" spans="1:65" s="14" customFormat="1">
      <c r="B586" s="186"/>
      <c r="D586" s="171" t="s">
        <v>251</v>
      </c>
      <c r="E586" s="187"/>
      <c r="F586" s="188" t="s">
        <v>254</v>
      </c>
      <c r="H586" s="189">
        <v>60.02</v>
      </c>
      <c r="I586" s="190"/>
      <c r="L586" s="186"/>
      <c r="M586" s="191"/>
      <c r="N586" s="192"/>
      <c r="O586" s="192"/>
      <c r="P586" s="192"/>
      <c r="Q586" s="192"/>
      <c r="R586" s="192"/>
      <c r="S586" s="192"/>
      <c r="T586" s="193"/>
      <c r="AT586" s="187" t="s">
        <v>251</v>
      </c>
      <c r="AU586" s="187" t="s">
        <v>88</v>
      </c>
      <c r="AV586" s="14" t="s">
        <v>249</v>
      </c>
      <c r="AW586" s="14" t="s">
        <v>32</v>
      </c>
      <c r="AX586" s="14" t="s">
        <v>83</v>
      </c>
      <c r="AY586" s="187" t="s">
        <v>242</v>
      </c>
    </row>
    <row r="587" spans="1:65" s="1" customFormat="1" ht="33" customHeight="1">
      <c r="A587" s="30"/>
      <c r="B587" s="155"/>
      <c r="C587" s="194" t="s">
        <v>1818</v>
      </c>
      <c r="D587" s="194" t="s">
        <v>245</v>
      </c>
      <c r="E587" s="195" t="s">
        <v>1703</v>
      </c>
      <c r="F587" s="196" t="s">
        <v>1704</v>
      </c>
      <c r="G587" s="197" t="s">
        <v>248</v>
      </c>
      <c r="H587" s="198">
        <v>4.657</v>
      </c>
      <c r="I587" s="161">
        <v>31.35</v>
      </c>
      <c r="J587" s="162">
        <f>ROUND(I587*H587,2)</f>
        <v>146</v>
      </c>
      <c r="K587" s="163"/>
      <c r="L587" s="31"/>
      <c r="M587" s="164"/>
      <c r="N587" s="165" t="s">
        <v>42</v>
      </c>
      <c r="O587" s="57"/>
      <c r="P587" s="166">
        <f>O587*H587</f>
        <v>0</v>
      </c>
      <c r="Q587" s="166">
        <v>0</v>
      </c>
      <c r="R587" s="166">
        <f>Q587*H587</f>
        <v>0</v>
      </c>
      <c r="S587" s="166">
        <v>0</v>
      </c>
      <c r="T587" s="167">
        <f>S587*H587</f>
        <v>0</v>
      </c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R587" s="168" t="s">
        <v>249</v>
      </c>
      <c r="AT587" s="168" t="s">
        <v>245</v>
      </c>
      <c r="AU587" s="168" t="s">
        <v>88</v>
      </c>
      <c r="AY587" s="17" t="s">
        <v>242</v>
      </c>
      <c r="BE587" s="169">
        <f>IF(N587="základná",J587,0)</f>
        <v>0</v>
      </c>
      <c r="BF587" s="169">
        <f>IF(N587="znížená",J587,0)</f>
        <v>146</v>
      </c>
      <c r="BG587" s="169">
        <f>IF(N587="zákl. prenesená",J587,0)</f>
        <v>0</v>
      </c>
      <c r="BH587" s="169">
        <f>IF(N587="zníž. prenesená",J587,0)</f>
        <v>0</v>
      </c>
      <c r="BI587" s="169">
        <f>IF(N587="nulová",J587,0)</f>
        <v>0</v>
      </c>
      <c r="BJ587" s="17" t="s">
        <v>88</v>
      </c>
      <c r="BK587" s="169">
        <f>ROUND(I587*H587,2)</f>
        <v>146</v>
      </c>
      <c r="BL587" s="17" t="s">
        <v>249</v>
      </c>
      <c r="BM587" s="168" t="s">
        <v>3358</v>
      </c>
    </row>
    <row r="588" spans="1:65" s="13" customFormat="1">
      <c r="B588" s="178"/>
      <c r="D588" s="171" t="s">
        <v>251</v>
      </c>
      <c r="E588" s="179"/>
      <c r="F588" s="180" t="s">
        <v>3341</v>
      </c>
      <c r="H588" s="181">
        <v>0.40500000000000003</v>
      </c>
      <c r="I588" s="182"/>
      <c r="L588" s="178"/>
      <c r="M588" s="183"/>
      <c r="N588" s="184"/>
      <c r="O588" s="184"/>
      <c r="P588" s="184"/>
      <c r="Q588" s="184"/>
      <c r="R588" s="184"/>
      <c r="S588" s="184"/>
      <c r="T588" s="185"/>
      <c r="AT588" s="179" t="s">
        <v>251</v>
      </c>
      <c r="AU588" s="179" t="s">
        <v>88</v>
      </c>
      <c r="AV588" s="13" t="s">
        <v>88</v>
      </c>
      <c r="AW588" s="13" t="s">
        <v>32</v>
      </c>
      <c r="AX588" s="13" t="s">
        <v>76</v>
      </c>
      <c r="AY588" s="179" t="s">
        <v>242</v>
      </c>
    </row>
    <row r="589" spans="1:65" s="13" customFormat="1">
      <c r="B589" s="178"/>
      <c r="D589" s="171" t="s">
        <v>251</v>
      </c>
      <c r="E589" s="179"/>
      <c r="F589" s="180" t="s">
        <v>3345</v>
      </c>
      <c r="H589" s="181">
        <v>4.0599999999999996</v>
      </c>
      <c r="I589" s="182"/>
      <c r="L589" s="178"/>
      <c r="M589" s="183"/>
      <c r="N589" s="184"/>
      <c r="O589" s="184"/>
      <c r="P589" s="184"/>
      <c r="Q589" s="184"/>
      <c r="R589" s="184"/>
      <c r="S589" s="184"/>
      <c r="T589" s="185"/>
      <c r="AT589" s="179" t="s">
        <v>251</v>
      </c>
      <c r="AU589" s="179" t="s">
        <v>88</v>
      </c>
      <c r="AV589" s="13" t="s">
        <v>88</v>
      </c>
      <c r="AW589" s="13" t="s">
        <v>32</v>
      </c>
      <c r="AX589" s="13" t="s">
        <v>76</v>
      </c>
      <c r="AY589" s="179" t="s">
        <v>242</v>
      </c>
    </row>
    <row r="590" spans="1:65" s="13" customFormat="1">
      <c r="B590" s="178"/>
      <c r="D590" s="171" t="s">
        <v>251</v>
      </c>
      <c r="E590" s="179"/>
      <c r="F590" s="180" t="s">
        <v>3359</v>
      </c>
      <c r="H590" s="181">
        <v>0.192</v>
      </c>
      <c r="I590" s="182"/>
      <c r="L590" s="178"/>
      <c r="M590" s="183"/>
      <c r="N590" s="184"/>
      <c r="O590" s="184"/>
      <c r="P590" s="184"/>
      <c r="Q590" s="184"/>
      <c r="R590" s="184"/>
      <c r="S590" s="184"/>
      <c r="T590" s="185"/>
      <c r="AT590" s="179" t="s">
        <v>251</v>
      </c>
      <c r="AU590" s="179" t="s">
        <v>88</v>
      </c>
      <c r="AV590" s="13" t="s">
        <v>88</v>
      </c>
      <c r="AW590" s="13" t="s">
        <v>32</v>
      </c>
      <c r="AX590" s="13" t="s">
        <v>76</v>
      </c>
      <c r="AY590" s="179" t="s">
        <v>242</v>
      </c>
    </row>
    <row r="591" spans="1:65" s="14" customFormat="1">
      <c r="B591" s="186"/>
      <c r="D591" s="171" t="s">
        <v>251</v>
      </c>
      <c r="E591" s="187"/>
      <c r="F591" s="188" t="s">
        <v>254</v>
      </c>
      <c r="H591" s="189">
        <v>4.657</v>
      </c>
      <c r="I591" s="190"/>
      <c r="L591" s="186"/>
      <c r="M591" s="191"/>
      <c r="N591" s="192"/>
      <c r="O591" s="192"/>
      <c r="P591" s="192"/>
      <c r="Q591" s="192"/>
      <c r="R591" s="192"/>
      <c r="S591" s="192"/>
      <c r="T591" s="193"/>
      <c r="AT591" s="187" t="s">
        <v>251</v>
      </c>
      <c r="AU591" s="187" t="s">
        <v>88</v>
      </c>
      <c r="AV591" s="14" t="s">
        <v>249</v>
      </c>
      <c r="AW591" s="14" t="s">
        <v>32</v>
      </c>
      <c r="AX591" s="14" t="s">
        <v>83</v>
      </c>
      <c r="AY591" s="187" t="s">
        <v>242</v>
      </c>
    </row>
    <row r="592" spans="1:65" s="1" customFormat="1" ht="33" customHeight="1">
      <c r="A592" s="30"/>
      <c r="B592" s="155"/>
      <c r="C592" s="194" t="s">
        <v>1820</v>
      </c>
      <c r="D592" s="194" t="s">
        <v>245</v>
      </c>
      <c r="E592" s="195" t="s">
        <v>1706</v>
      </c>
      <c r="F592" s="196" t="s">
        <v>1707</v>
      </c>
      <c r="G592" s="197" t="s">
        <v>248</v>
      </c>
      <c r="H592" s="198">
        <v>1.8049999999999999</v>
      </c>
      <c r="I592" s="161">
        <v>26.17</v>
      </c>
      <c r="J592" s="162">
        <f>ROUND(I592*H592,2)</f>
        <v>47.24</v>
      </c>
      <c r="K592" s="163"/>
      <c r="L592" s="31"/>
      <c r="M592" s="164"/>
      <c r="N592" s="165" t="s">
        <v>42</v>
      </c>
      <c r="O592" s="57"/>
      <c r="P592" s="166">
        <f>O592*H592</f>
        <v>0</v>
      </c>
      <c r="Q592" s="166">
        <v>0</v>
      </c>
      <c r="R592" s="166">
        <f>Q592*H592</f>
        <v>0</v>
      </c>
      <c r="S592" s="166">
        <v>0</v>
      </c>
      <c r="T592" s="167">
        <f>S592*H592</f>
        <v>0</v>
      </c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R592" s="168" t="s">
        <v>249</v>
      </c>
      <c r="AT592" s="168" t="s">
        <v>245</v>
      </c>
      <c r="AU592" s="168" t="s">
        <v>88</v>
      </c>
      <c r="AY592" s="17" t="s">
        <v>242</v>
      </c>
      <c r="BE592" s="169">
        <f>IF(N592="základná",J592,0)</f>
        <v>0</v>
      </c>
      <c r="BF592" s="169">
        <f>IF(N592="znížená",J592,0)</f>
        <v>47.24</v>
      </c>
      <c r="BG592" s="169">
        <f>IF(N592="zákl. prenesená",J592,0)</f>
        <v>0</v>
      </c>
      <c r="BH592" s="169">
        <f>IF(N592="zníž. prenesená",J592,0)</f>
        <v>0</v>
      </c>
      <c r="BI592" s="169">
        <f>IF(N592="nulová",J592,0)</f>
        <v>0</v>
      </c>
      <c r="BJ592" s="17" t="s">
        <v>88</v>
      </c>
      <c r="BK592" s="169">
        <f>ROUND(I592*H592,2)</f>
        <v>47.24</v>
      </c>
      <c r="BL592" s="17" t="s">
        <v>249</v>
      </c>
      <c r="BM592" s="168" t="s">
        <v>3360</v>
      </c>
    </row>
    <row r="593" spans="1:65" s="13" customFormat="1">
      <c r="B593" s="178"/>
      <c r="D593" s="171" t="s">
        <v>251</v>
      </c>
      <c r="E593" s="179"/>
      <c r="F593" s="180" t="s">
        <v>3349</v>
      </c>
      <c r="H593" s="181">
        <v>1.8049999999999999</v>
      </c>
      <c r="I593" s="182"/>
      <c r="L593" s="178"/>
      <c r="M593" s="183"/>
      <c r="N593" s="184"/>
      <c r="O593" s="184"/>
      <c r="P593" s="184"/>
      <c r="Q593" s="184"/>
      <c r="R593" s="184"/>
      <c r="S593" s="184"/>
      <c r="T593" s="185"/>
      <c r="AT593" s="179" t="s">
        <v>251</v>
      </c>
      <c r="AU593" s="179" t="s">
        <v>88</v>
      </c>
      <c r="AV593" s="13" t="s">
        <v>88</v>
      </c>
      <c r="AW593" s="13" t="s">
        <v>32</v>
      </c>
      <c r="AX593" s="13" t="s">
        <v>83</v>
      </c>
      <c r="AY593" s="179" t="s">
        <v>242</v>
      </c>
    </row>
    <row r="594" spans="1:65" s="1" customFormat="1" ht="33" customHeight="1">
      <c r="A594" s="30"/>
      <c r="B594" s="155"/>
      <c r="C594" s="194" t="s">
        <v>1822</v>
      </c>
      <c r="D594" s="194" t="s">
        <v>245</v>
      </c>
      <c r="E594" s="195" t="s">
        <v>1712</v>
      </c>
      <c r="F594" s="196" t="s">
        <v>1713</v>
      </c>
      <c r="G594" s="197" t="s">
        <v>281</v>
      </c>
      <c r="H594" s="198">
        <v>12.65</v>
      </c>
      <c r="I594" s="161">
        <v>1.37</v>
      </c>
      <c r="J594" s="162">
        <f>ROUND(I594*H594,2)</f>
        <v>17.329999999999998</v>
      </c>
      <c r="K594" s="163"/>
      <c r="L594" s="31"/>
      <c r="M594" s="164"/>
      <c r="N594" s="165" t="s">
        <v>42</v>
      </c>
      <c r="O594" s="57"/>
      <c r="P594" s="166">
        <f>O594*H594</f>
        <v>0</v>
      </c>
      <c r="Q594" s="166">
        <v>0</v>
      </c>
      <c r="R594" s="166">
        <f>Q594*H594</f>
        <v>0</v>
      </c>
      <c r="S594" s="166">
        <v>0.02</v>
      </c>
      <c r="T594" s="167">
        <f>S594*H594</f>
        <v>0.253</v>
      </c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R594" s="168" t="s">
        <v>249</v>
      </c>
      <c r="AT594" s="168" t="s">
        <v>245</v>
      </c>
      <c r="AU594" s="168" t="s">
        <v>88</v>
      </c>
      <c r="AY594" s="17" t="s">
        <v>242</v>
      </c>
      <c r="BE594" s="169">
        <f>IF(N594="základná",J594,0)</f>
        <v>0</v>
      </c>
      <c r="BF594" s="169">
        <f>IF(N594="znížená",J594,0)</f>
        <v>17.329999999999998</v>
      </c>
      <c r="BG594" s="169">
        <f>IF(N594="zákl. prenesená",J594,0)</f>
        <v>0</v>
      </c>
      <c r="BH594" s="169">
        <f>IF(N594="zníž. prenesená",J594,0)</f>
        <v>0</v>
      </c>
      <c r="BI594" s="169">
        <f>IF(N594="nulová",J594,0)</f>
        <v>0</v>
      </c>
      <c r="BJ594" s="17" t="s">
        <v>88</v>
      </c>
      <c r="BK594" s="169">
        <f>ROUND(I594*H594,2)</f>
        <v>17.329999999999998</v>
      </c>
      <c r="BL594" s="17" t="s">
        <v>249</v>
      </c>
      <c r="BM594" s="168" t="s">
        <v>3361</v>
      </c>
    </row>
    <row r="595" spans="1:65" s="13" customFormat="1">
      <c r="B595" s="178"/>
      <c r="D595" s="171" t="s">
        <v>251</v>
      </c>
      <c r="E595" s="179"/>
      <c r="F595" s="180" t="s">
        <v>3357</v>
      </c>
      <c r="H595" s="181">
        <v>12.65</v>
      </c>
      <c r="I595" s="182"/>
      <c r="L595" s="178"/>
      <c r="M595" s="183"/>
      <c r="N595" s="184"/>
      <c r="O595" s="184"/>
      <c r="P595" s="184"/>
      <c r="Q595" s="184"/>
      <c r="R595" s="184"/>
      <c r="S595" s="184"/>
      <c r="T595" s="185"/>
      <c r="AT595" s="179" t="s">
        <v>251</v>
      </c>
      <c r="AU595" s="179" t="s">
        <v>88</v>
      </c>
      <c r="AV595" s="13" t="s">
        <v>88</v>
      </c>
      <c r="AW595" s="13" t="s">
        <v>32</v>
      </c>
      <c r="AX595" s="13" t="s">
        <v>83</v>
      </c>
      <c r="AY595" s="179" t="s">
        <v>242</v>
      </c>
    </row>
    <row r="596" spans="1:65" s="1" customFormat="1" ht="16.5" customHeight="1">
      <c r="A596" s="30"/>
      <c r="B596" s="155"/>
      <c r="C596" s="194" t="s">
        <v>1825</v>
      </c>
      <c r="D596" s="194" t="s">
        <v>245</v>
      </c>
      <c r="E596" s="195" t="s">
        <v>3362</v>
      </c>
      <c r="F596" s="196" t="s">
        <v>3363</v>
      </c>
      <c r="G596" s="197" t="s">
        <v>297</v>
      </c>
      <c r="H596" s="198">
        <v>49.59</v>
      </c>
      <c r="I596" s="161">
        <v>0.62</v>
      </c>
      <c r="J596" s="162">
        <f>ROUND(I596*H596,2)</f>
        <v>30.75</v>
      </c>
      <c r="K596" s="163"/>
      <c r="L596" s="31"/>
      <c r="M596" s="164"/>
      <c r="N596" s="165" t="s">
        <v>42</v>
      </c>
      <c r="O596" s="57"/>
      <c r="P596" s="166">
        <f>O596*H596</f>
        <v>0</v>
      </c>
      <c r="Q596" s="166">
        <v>0</v>
      </c>
      <c r="R596" s="166">
        <f>Q596*H596</f>
        <v>0</v>
      </c>
      <c r="S596" s="166">
        <v>6.4999999999999997E-3</v>
      </c>
      <c r="T596" s="167">
        <f>S596*H596</f>
        <v>0.32233499999999998</v>
      </c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R596" s="168" t="s">
        <v>249</v>
      </c>
      <c r="AT596" s="168" t="s">
        <v>245</v>
      </c>
      <c r="AU596" s="168" t="s">
        <v>88</v>
      </c>
      <c r="AY596" s="17" t="s">
        <v>242</v>
      </c>
      <c r="BE596" s="169">
        <f>IF(N596="základná",J596,0)</f>
        <v>0</v>
      </c>
      <c r="BF596" s="169">
        <f>IF(N596="znížená",J596,0)</f>
        <v>30.75</v>
      </c>
      <c r="BG596" s="169">
        <f>IF(N596="zákl. prenesená",J596,0)</f>
        <v>0</v>
      </c>
      <c r="BH596" s="169">
        <f>IF(N596="zníž. prenesená",J596,0)</f>
        <v>0</v>
      </c>
      <c r="BI596" s="169">
        <f>IF(N596="nulová",J596,0)</f>
        <v>0</v>
      </c>
      <c r="BJ596" s="17" t="s">
        <v>88</v>
      </c>
      <c r="BK596" s="169">
        <f>ROUND(I596*H596,2)</f>
        <v>30.75</v>
      </c>
      <c r="BL596" s="17" t="s">
        <v>249</v>
      </c>
      <c r="BM596" s="168" t="s">
        <v>3364</v>
      </c>
    </row>
    <row r="597" spans="1:65" s="13" customFormat="1">
      <c r="B597" s="178"/>
      <c r="D597" s="171" t="s">
        <v>251</v>
      </c>
      <c r="E597" s="179"/>
      <c r="F597" s="180" t="s">
        <v>3365</v>
      </c>
      <c r="H597" s="181">
        <v>29.17</v>
      </c>
      <c r="I597" s="182"/>
      <c r="L597" s="178"/>
      <c r="M597" s="183"/>
      <c r="N597" s="184"/>
      <c r="O597" s="184"/>
      <c r="P597" s="184"/>
      <c r="Q597" s="184"/>
      <c r="R597" s="184"/>
      <c r="S597" s="184"/>
      <c r="T597" s="185"/>
      <c r="AT597" s="179" t="s">
        <v>251</v>
      </c>
      <c r="AU597" s="179" t="s">
        <v>88</v>
      </c>
      <c r="AV597" s="13" t="s">
        <v>88</v>
      </c>
      <c r="AW597" s="13" t="s">
        <v>32</v>
      </c>
      <c r="AX597" s="13" t="s">
        <v>76</v>
      </c>
      <c r="AY597" s="179" t="s">
        <v>242</v>
      </c>
    </row>
    <row r="598" spans="1:65" s="13" customFormat="1">
      <c r="B598" s="178"/>
      <c r="D598" s="171" t="s">
        <v>251</v>
      </c>
      <c r="E598" s="179"/>
      <c r="F598" s="180" t="s">
        <v>3366</v>
      </c>
      <c r="H598" s="181">
        <v>1.3</v>
      </c>
      <c r="I598" s="182"/>
      <c r="L598" s="178"/>
      <c r="M598" s="183"/>
      <c r="N598" s="184"/>
      <c r="O598" s="184"/>
      <c r="P598" s="184"/>
      <c r="Q598" s="184"/>
      <c r="R598" s="184"/>
      <c r="S598" s="184"/>
      <c r="T598" s="185"/>
      <c r="AT598" s="179" t="s">
        <v>251</v>
      </c>
      <c r="AU598" s="179" t="s">
        <v>88</v>
      </c>
      <c r="AV598" s="13" t="s">
        <v>88</v>
      </c>
      <c r="AW598" s="13" t="s">
        <v>32</v>
      </c>
      <c r="AX598" s="13" t="s">
        <v>76</v>
      </c>
      <c r="AY598" s="179" t="s">
        <v>242</v>
      </c>
    </row>
    <row r="599" spans="1:65" s="13" customFormat="1">
      <c r="B599" s="178"/>
      <c r="D599" s="171" t="s">
        <v>251</v>
      </c>
      <c r="E599" s="179"/>
      <c r="F599" s="180" t="s">
        <v>3367</v>
      </c>
      <c r="H599" s="181">
        <v>1.4</v>
      </c>
      <c r="I599" s="182"/>
      <c r="L599" s="178"/>
      <c r="M599" s="183"/>
      <c r="N599" s="184"/>
      <c r="O599" s="184"/>
      <c r="P599" s="184"/>
      <c r="Q599" s="184"/>
      <c r="R599" s="184"/>
      <c r="S599" s="184"/>
      <c r="T599" s="185"/>
      <c r="AT599" s="179" t="s">
        <v>251</v>
      </c>
      <c r="AU599" s="179" t="s">
        <v>88</v>
      </c>
      <c r="AV599" s="13" t="s">
        <v>88</v>
      </c>
      <c r="AW599" s="13" t="s">
        <v>32</v>
      </c>
      <c r="AX599" s="13" t="s">
        <v>76</v>
      </c>
      <c r="AY599" s="179" t="s">
        <v>242</v>
      </c>
    </row>
    <row r="600" spans="1:65" s="13" customFormat="1">
      <c r="B600" s="178"/>
      <c r="D600" s="171" t="s">
        <v>251</v>
      </c>
      <c r="E600" s="179"/>
      <c r="F600" s="180" t="s">
        <v>3368</v>
      </c>
      <c r="H600" s="181">
        <v>1.25</v>
      </c>
      <c r="I600" s="182"/>
      <c r="L600" s="178"/>
      <c r="M600" s="183"/>
      <c r="N600" s="184"/>
      <c r="O600" s="184"/>
      <c r="P600" s="184"/>
      <c r="Q600" s="184"/>
      <c r="R600" s="184"/>
      <c r="S600" s="184"/>
      <c r="T600" s="185"/>
      <c r="AT600" s="179" t="s">
        <v>251</v>
      </c>
      <c r="AU600" s="179" t="s">
        <v>88</v>
      </c>
      <c r="AV600" s="13" t="s">
        <v>88</v>
      </c>
      <c r="AW600" s="13" t="s">
        <v>32</v>
      </c>
      <c r="AX600" s="13" t="s">
        <v>76</v>
      </c>
      <c r="AY600" s="179" t="s">
        <v>242</v>
      </c>
    </row>
    <row r="601" spans="1:65" s="13" customFormat="1">
      <c r="B601" s="178"/>
      <c r="D601" s="171" t="s">
        <v>251</v>
      </c>
      <c r="E601" s="179"/>
      <c r="F601" s="180" t="s">
        <v>3369</v>
      </c>
      <c r="H601" s="181">
        <v>2.52</v>
      </c>
      <c r="I601" s="182"/>
      <c r="L601" s="178"/>
      <c r="M601" s="183"/>
      <c r="N601" s="184"/>
      <c r="O601" s="184"/>
      <c r="P601" s="184"/>
      <c r="Q601" s="184"/>
      <c r="R601" s="184"/>
      <c r="S601" s="184"/>
      <c r="T601" s="185"/>
      <c r="AT601" s="179" t="s">
        <v>251</v>
      </c>
      <c r="AU601" s="179" t="s">
        <v>88</v>
      </c>
      <c r="AV601" s="13" t="s">
        <v>88</v>
      </c>
      <c r="AW601" s="13" t="s">
        <v>32</v>
      </c>
      <c r="AX601" s="13" t="s">
        <v>76</v>
      </c>
      <c r="AY601" s="179" t="s">
        <v>242</v>
      </c>
    </row>
    <row r="602" spans="1:65" s="13" customFormat="1">
      <c r="B602" s="178"/>
      <c r="D602" s="171" t="s">
        <v>251</v>
      </c>
      <c r="E602" s="179"/>
      <c r="F602" s="180" t="s">
        <v>3370</v>
      </c>
      <c r="H602" s="181">
        <v>3.2</v>
      </c>
      <c r="I602" s="182"/>
      <c r="L602" s="178"/>
      <c r="M602" s="183"/>
      <c r="N602" s="184"/>
      <c r="O602" s="184"/>
      <c r="P602" s="184"/>
      <c r="Q602" s="184"/>
      <c r="R602" s="184"/>
      <c r="S602" s="184"/>
      <c r="T602" s="185"/>
      <c r="AT602" s="179" t="s">
        <v>251</v>
      </c>
      <c r="AU602" s="179" t="s">
        <v>88</v>
      </c>
      <c r="AV602" s="13" t="s">
        <v>88</v>
      </c>
      <c r="AW602" s="13" t="s">
        <v>32</v>
      </c>
      <c r="AX602" s="13" t="s">
        <v>76</v>
      </c>
      <c r="AY602" s="179" t="s">
        <v>242</v>
      </c>
    </row>
    <row r="603" spans="1:65" s="13" customFormat="1">
      <c r="B603" s="178"/>
      <c r="D603" s="171" t="s">
        <v>251</v>
      </c>
      <c r="E603" s="179"/>
      <c r="F603" s="180" t="s">
        <v>3371</v>
      </c>
      <c r="H603" s="181">
        <v>10.75</v>
      </c>
      <c r="I603" s="182"/>
      <c r="L603" s="178"/>
      <c r="M603" s="183"/>
      <c r="N603" s="184"/>
      <c r="O603" s="184"/>
      <c r="P603" s="184"/>
      <c r="Q603" s="184"/>
      <c r="R603" s="184"/>
      <c r="S603" s="184"/>
      <c r="T603" s="185"/>
      <c r="AT603" s="179" t="s">
        <v>251</v>
      </c>
      <c r="AU603" s="179" t="s">
        <v>88</v>
      </c>
      <c r="AV603" s="13" t="s">
        <v>88</v>
      </c>
      <c r="AW603" s="13" t="s">
        <v>32</v>
      </c>
      <c r="AX603" s="13" t="s">
        <v>76</v>
      </c>
      <c r="AY603" s="179" t="s">
        <v>242</v>
      </c>
    </row>
    <row r="604" spans="1:65" s="14" customFormat="1">
      <c r="B604" s="186"/>
      <c r="D604" s="171" t="s">
        <v>251</v>
      </c>
      <c r="E604" s="187"/>
      <c r="F604" s="188" t="s">
        <v>254</v>
      </c>
      <c r="H604" s="189">
        <v>49.59</v>
      </c>
      <c r="I604" s="190"/>
      <c r="L604" s="186"/>
      <c r="M604" s="191"/>
      <c r="N604" s="192"/>
      <c r="O604" s="192"/>
      <c r="P604" s="192"/>
      <c r="Q604" s="192"/>
      <c r="R604" s="192"/>
      <c r="S604" s="192"/>
      <c r="T604" s="193"/>
      <c r="AT604" s="187" t="s">
        <v>251</v>
      </c>
      <c r="AU604" s="187" t="s">
        <v>88</v>
      </c>
      <c r="AV604" s="14" t="s">
        <v>249</v>
      </c>
      <c r="AW604" s="14" t="s">
        <v>32</v>
      </c>
      <c r="AX604" s="14" t="s">
        <v>83</v>
      </c>
      <c r="AY604" s="187" t="s">
        <v>242</v>
      </c>
    </row>
    <row r="605" spans="1:65" s="1" customFormat="1" ht="37.9" customHeight="1">
      <c r="A605" s="30"/>
      <c r="B605" s="155"/>
      <c r="C605" s="194" t="s">
        <v>1829</v>
      </c>
      <c r="D605" s="194" t="s">
        <v>245</v>
      </c>
      <c r="E605" s="195" t="s">
        <v>1715</v>
      </c>
      <c r="F605" s="196" t="s">
        <v>1716</v>
      </c>
      <c r="G605" s="197" t="s">
        <v>281</v>
      </c>
      <c r="H605" s="198">
        <v>136.18</v>
      </c>
      <c r="I605" s="161">
        <v>2.4</v>
      </c>
      <c r="J605" s="162">
        <f>ROUND(I605*H605,2)</f>
        <v>326.83</v>
      </c>
      <c r="K605" s="163"/>
      <c r="L605" s="31"/>
      <c r="M605" s="164"/>
      <c r="N605" s="165" t="s">
        <v>42</v>
      </c>
      <c r="O605" s="57"/>
      <c r="P605" s="166">
        <f>O605*H605</f>
        <v>0</v>
      </c>
      <c r="Q605" s="166">
        <v>0</v>
      </c>
      <c r="R605" s="166">
        <f>Q605*H605</f>
        <v>0</v>
      </c>
      <c r="S605" s="166">
        <v>6.5000000000000002E-2</v>
      </c>
      <c r="T605" s="167">
        <f>S605*H605</f>
        <v>8.851700000000001</v>
      </c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R605" s="168" t="s">
        <v>249</v>
      </c>
      <c r="AT605" s="168" t="s">
        <v>245</v>
      </c>
      <c r="AU605" s="168" t="s">
        <v>88</v>
      </c>
      <c r="AY605" s="17" t="s">
        <v>242</v>
      </c>
      <c r="BE605" s="169">
        <f>IF(N605="základná",J605,0)</f>
        <v>0</v>
      </c>
      <c r="BF605" s="169">
        <f>IF(N605="znížená",J605,0)</f>
        <v>326.83</v>
      </c>
      <c r="BG605" s="169">
        <f>IF(N605="zákl. prenesená",J605,0)</f>
        <v>0</v>
      </c>
      <c r="BH605" s="169">
        <f>IF(N605="zníž. prenesená",J605,0)</f>
        <v>0</v>
      </c>
      <c r="BI605" s="169">
        <f>IF(N605="nulová",J605,0)</f>
        <v>0</v>
      </c>
      <c r="BJ605" s="17" t="s">
        <v>88</v>
      </c>
      <c r="BK605" s="169">
        <f>ROUND(I605*H605,2)</f>
        <v>326.83</v>
      </c>
      <c r="BL605" s="17" t="s">
        <v>249</v>
      </c>
      <c r="BM605" s="168" t="s">
        <v>3372</v>
      </c>
    </row>
    <row r="606" spans="1:65" s="13" customFormat="1">
      <c r="B606" s="178"/>
      <c r="D606" s="171" t="s">
        <v>251</v>
      </c>
      <c r="E606" s="179"/>
      <c r="F606" s="180" t="s">
        <v>3373</v>
      </c>
      <c r="H606" s="181">
        <v>28.94</v>
      </c>
      <c r="I606" s="182"/>
      <c r="L606" s="178"/>
      <c r="M606" s="183"/>
      <c r="N606" s="184"/>
      <c r="O606" s="184"/>
      <c r="P606" s="184"/>
      <c r="Q606" s="184"/>
      <c r="R606" s="184"/>
      <c r="S606" s="184"/>
      <c r="T606" s="185"/>
      <c r="AT606" s="179" t="s">
        <v>251</v>
      </c>
      <c r="AU606" s="179" t="s">
        <v>88</v>
      </c>
      <c r="AV606" s="13" t="s">
        <v>88</v>
      </c>
      <c r="AW606" s="13" t="s">
        <v>32</v>
      </c>
      <c r="AX606" s="13" t="s">
        <v>76</v>
      </c>
      <c r="AY606" s="179" t="s">
        <v>242</v>
      </c>
    </row>
    <row r="607" spans="1:65" s="13" customFormat="1">
      <c r="B607" s="178"/>
      <c r="D607" s="171" t="s">
        <v>251</v>
      </c>
      <c r="E607" s="179"/>
      <c r="F607" s="180" t="s">
        <v>3374</v>
      </c>
      <c r="H607" s="181">
        <v>1.7</v>
      </c>
      <c r="I607" s="182"/>
      <c r="L607" s="178"/>
      <c r="M607" s="183"/>
      <c r="N607" s="184"/>
      <c r="O607" s="184"/>
      <c r="P607" s="184"/>
      <c r="Q607" s="184"/>
      <c r="R607" s="184"/>
      <c r="S607" s="184"/>
      <c r="T607" s="185"/>
      <c r="AT607" s="179" t="s">
        <v>251</v>
      </c>
      <c r="AU607" s="179" t="s">
        <v>88</v>
      </c>
      <c r="AV607" s="13" t="s">
        <v>88</v>
      </c>
      <c r="AW607" s="13" t="s">
        <v>32</v>
      </c>
      <c r="AX607" s="13" t="s">
        <v>76</v>
      </c>
      <c r="AY607" s="179" t="s">
        <v>242</v>
      </c>
    </row>
    <row r="608" spans="1:65" s="13" customFormat="1">
      <c r="B608" s="178"/>
      <c r="D608" s="171" t="s">
        <v>251</v>
      </c>
      <c r="E608" s="179"/>
      <c r="F608" s="180" t="s">
        <v>3375</v>
      </c>
      <c r="H608" s="181">
        <v>59.35</v>
      </c>
      <c r="I608" s="182"/>
      <c r="L608" s="178"/>
      <c r="M608" s="183"/>
      <c r="N608" s="184"/>
      <c r="O608" s="184"/>
      <c r="P608" s="184"/>
      <c r="Q608" s="184"/>
      <c r="R608" s="184"/>
      <c r="S608" s="184"/>
      <c r="T608" s="185"/>
      <c r="AT608" s="179" t="s">
        <v>251</v>
      </c>
      <c r="AU608" s="179" t="s">
        <v>88</v>
      </c>
      <c r="AV608" s="13" t="s">
        <v>88</v>
      </c>
      <c r="AW608" s="13" t="s">
        <v>32</v>
      </c>
      <c r="AX608" s="13" t="s">
        <v>76</v>
      </c>
      <c r="AY608" s="179" t="s">
        <v>242</v>
      </c>
    </row>
    <row r="609" spans="1:65" s="13" customFormat="1">
      <c r="B609" s="178"/>
      <c r="D609" s="171" t="s">
        <v>251</v>
      </c>
      <c r="E609" s="179"/>
      <c r="F609" s="180" t="s">
        <v>3376</v>
      </c>
      <c r="H609" s="181">
        <v>4.2</v>
      </c>
      <c r="I609" s="182"/>
      <c r="L609" s="178"/>
      <c r="M609" s="183"/>
      <c r="N609" s="184"/>
      <c r="O609" s="184"/>
      <c r="P609" s="184"/>
      <c r="Q609" s="184"/>
      <c r="R609" s="184"/>
      <c r="S609" s="184"/>
      <c r="T609" s="185"/>
      <c r="AT609" s="179" t="s">
        <v>251</v>
      </c>
      <c r="AU609" s="179" t="s">
        <v>88</v>
      </c>
      <c r="AV609" s="13" t="s">
        <v>88</v>
      </c>
      <c r="AW609" s="13" t="s">
        <v>32</v>
      </c>
      <c r="AX609" s="13" t="s">
        <v>76</v>
      </c>
      <c r="AY609" s="179" t="s">
        <v>242</v>
      </c>
    </row>
    <row r="610" spans="1:65" s="13" customFormat="1">
      <c r="B610" s="178"/>
      <c r="D610" s="171" t="s">
        <v>251</v>
      </c>
      <c r="E610" s="179"/>
      <c r="F610" s="180" t="s">
        <v>3163</v>
      </c>
      <c r="H610" s="181">
        <v>26.57</v>
      </c>
      <c r="I610" s="182"/>
      <c r="L610" s="178"/>
      <c r="M610" s="183"/>
      <c r="N610" s="184"/>
      <c r="O610" s="184"/>
      <c r="P610" s="184"/>
      <c r="Q610" s="184"/>
      <c r="R610" s="184"/>
      <c r="S610" s="184"/>
      <c r="T610" s="185"/>
      <c r="AT610" s="179" t="s">
        <v>251</v>
      </c>
      <c r="AU610" s="179" t="s">
        <v>88</v>
      </c>
      <c r="AV610" s="13" t="s">
        <v>88</v>
      </c>
      <c r="AW610" s="13" t="s">
        <v>32</v>
      </c>
      <c r="AX610" s="13" t="s">
        <v>76</v>
      </c>
      <c r="AY610" s="179" t="s">
        <v>242</v>
      </c>
    </row>
    <row r="611" spans="1:65" s="13" customFormat="1">
      <c r="B611" s="178"/>
      <c r="D611" s="171" t="s">
        <v>251</v>
      </c>
      <c r="E611" s="179"/>
      <c r="F611" s="180" t="s">
        <v>3164</v>
      </c>
      <c r="H611" s="181">
        <v>15.42</v>
      </c>
      <c r="I611" s="182"/>
      <c r="L611" s="178"/>
      <c r="M611" s="183"/>
      <c r="N611" s="184"/>
      <c r="O611" s="184"/>
      <c r="P611" s="184"/>
      <c r="Q611" s="184"/>
      <c r="R611" s="184"/>
      <c r="S611" s="184"/>
      <c r="T611" s="185"/>
      <c r="AT611" s="179" t="s">
        <v>251</v>
      </c>
      <c r="AU611" s="179" t="s">
        <v>88</v>
      </c>
      <c r="AV611" s="13" t="s">
        <v>88</v>
      </c>
      <c r="AW611" s="13" t="s">
        <v>32</v>
      </c>
      <c r="AX611" s="13" t="s">
        <v>76</v>
      </c>
      <c r="AY611" s="179" t="s">
        <v>242</v>
      </c>
    </row>
    <row r="612" spans="1:65" s="14" customFormat="1">
      <c r="B612" s="186"/>
      <c r="D612" s="171" t="s">
        <v>251</v>
      </c>
      <c r="E612" s="187"/>
      <c r="F612" s="188" t="s">
        <v>254</v>
      </c>
      <c r="H612" s="189">
        <v>136.18</v>
      </c>
      <c r="I612" s="190"/>
      <c r="L612" s="186"/>
      <c r="M612" s="191"/>
      <c r="N612" s="192"/>
      <c r="O612" s="192"/>
      <c r="P612" s="192"/>
      <c r="Q612" s="192"/>
      <c r="R612" s="192"/>
      <c r="S612" s="192"/>
      <c r="T612" s="193"/>
      <c r="AT612" s="187" t="s">
        <v>251</v>
      </c>
      <c r="AU612" s="187" t="s">
        <v>88</v>
      </c>
      <c r="AV612" s="14" t="s">
        <v>249</v>
      </c>
      <c r="AW612" s="14" t="s">
        <v>32</v>
      </c>
      <c r="AX612" s="14" t="s">
        <v>83</v>
      </c>
      <c r="AY612" s="187" t="s">
        <v>242</v>
      </c>
    </row>
    <row r="613" spans="1:65" s="1" customFormat="1" ht="24.2" customHeight="1">
      <c r="A613" s="30"/>
      <c r="B613" s="155"/>
      <c r="C613" s="194" t="s">
        <v>1832</v>
      </c>
      <c r="D613" s="194" t="s">
        <v>245</v>
      </c>
      <c r="E613" s="195" t="s">
        <v>3377</v>
      </c>
      <c r="F613" s="196" t="s">
        <v>3378</v>
      </c>
      <c r="G613" s="197" t="s">
        <v>281</v>
      </c>
      <c r="H613" s="198">
        <v>1.4</v>
      </c>
      <c r="I613" s="161">
        <v>19.71</v>
      </c>
      <c r="J613" s="162">
        <f>ROUND(I613*H613,2)</f>
        <v>27.59</v>
      </c>
      <c r="K613" s="163"/>
      <c r="L613" s="31"/>
      <c r="M613" s="164"/>
      <c r="N613" s="165" t="s">
        <v>42</v>
      </c>
      <c r="O613" s="57"/>
      <c r="P613" s="166">
        <f>O613*H613</f>
        <v>0</v>
      </c>
      <c r="Q613" s="166">
        <v>0</v>
      </c>
      <c r="R613" s="166">
        <f>Q613*H613</f>
        <v>0</v>
      </c>
      <c r="S613" s="166">
        <v>6.6000000000000003E-2</v>
      </c>
      <c r="T613" s="167">
        <f>S613*H613</f>
        <v>9.2399999999999996E-2</v>
      </c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R613" s="168" t="s">
        <v>249</v>
      </c>
      <c r="AT613" s="168" t="s">
        <v>245</v>
      </c>
      <c r="AU613" s="168" t="s">
        <v>88</v>
      </c>
      <c r="AY613" s="17" t="s">
        <v>242</v>
      </c>
      <c r="BE613" s="169">
        <f>IF(N613="základná",J613,0)</f>
        <v>0</v>
      </c>
      <c r="BF613" s="169">
        <f>IF(N613="znížená",J613,0)</f>
        <v>27.59</v>
      </c>
      <c r="BG613" s="169">
        <f>IF(N613="zákl. prenesená",J613,0)</f>
        <v>0</v>
      </c>
      <c r="BH613" s="169">
        <f>IF(N613="zníž. prenesená",J613,0)</f>
        <v>0</v>
      </c>
      <c r="BI613" s="169">
        <f>IF(N613="nulová",J613,0)</f>
        <v>0</v>
      </c>
      <c r="BJ613" s="17" t="s">
        <v>88</v>
      </c>
      <c r="BK613" s="169">
        <f>ROUND(I613*H613,2)</f>
        <v>27.59</v>
      </c>
      <c r="BL613" s="17" t="s">
        <v>249</v>
      </c>
      <c r="BM613" s="168" t="s">
        <v>3379</v>
      </c>
    </row>
    <row r="614" spans="1:65" s="13" customFormat="1">
      <c r="B614" s="178"/>
      <c r="D614" s="171" t="s">
        <v>251</v>
      </c>
      <c r="E614" s="179"/>
      <c r="F614" s="180" t="s">
        <v>3380</v>
      </c>
      <c r="H614" s="181">
        <v>1.4</v>
      </c>
      <c r="I614" s="182"/>
      <c r="L614" s="178"/>
      <c r="M614" s="183"/>
      <c r="N614" s="184"/>
      <c r="O614" s="184"/>
      <c r="P614" s="184"/>
      <c r="Q614" s="184"/>
      <c r="R614" s="184"/>
      <c r="S614" s="184"/>
      <c r="T614" s="185"/>
      <c r="AT614" s="179" t="s">
        <v>251</v>
      </c>
      <c r="AU614" s="179" t="s">
        <v>88</v>
      </c>
      <c r="AV614" s="13" t="s">
        <v>88</v>
      </c>
      <c r="AW614" s="13" t="s">
        <v>32</v>
      </c>
      <c r="AX614" s="13" t="s">
        <v>83</v>
      </c>
      <c r="AY614" s="179" t="s">
        <v>242</v>
      </c>
    </row>
    <row r="615" spans="1:65" s="1" customFormat="1" ht="24.2" customHeight="1">
      <c r="A615" s="30"/>
      <c r="B615" s="155"/>
      <c r="C615" s="194" t="s">
        <v>1834</v>
      </c>
      <c r="D615" s="194" t="s">
        <v>245</v>
      </c>
      <c r="E615" s="195" t="s">
        <v>3381</v>
      </c>
      <c r="F615" s="196" t="s">
        <v>3382</v>
      </c>
      <c r="G615" s="197" t="s">
        <v>310</v>
      </c>
      <c r="H615" s="198">
        <v>23</v>
      </c>
      <c r="I615" s="161">
        <v>0.44</v>
      </c>
      <c r="J615" s="162">
        <f>ROUND(I615*H615,2)</f>
        <v>10.119999999999999</v>
      </c>
      <c r="K615" s="163"/>
      <c r="L615" s="31"/>
      <c r="M615" s="164"/>
      <c r="N615" s="165" t="s">
        <v>42</v>
      </c>
      <c r="O615" s="57"/>
      <c r="P615" s="166">
        <f>O615*H615</f>
        <v>0</v>
      </c>
      <c r="Q615" s="166">
        <v>0</v>
      </c>
      <c r="R615" s="166">
        <f>Q615*H615</f>
        <v>0</v>
      </c>
      <c r="S615" s="166">
        <v>2.4E-2</v>
      </c>
      <c r="T615" s="167">
        <f>S615*H615</f>
        <v>0.55200000000000005</v>
      </c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R615" s="168" t="s">
        <v>249</v>
      </c>
      <c r="AT615" s="168" t="s">
        <v>245</v>
      </c>
      <c r="AU615" s="168" t="s">
        <v>88</v>
      </c>
      <c r="AY615" s="17" t="s">
        <v>242</v>
      </c>
      <c r="BE615" s="169">
        <f>IF(N615="základná",J615,0)</f>
        <v>0</v>
      </c>
      <c r="BF615" s="169">
        <f>IF(N615="znížená",J615,0)</f>
        <v>10.119999999999999</v>
      </c>
      <c r="BG615" s="169">
        <f>IF(N615="zákl. prenesená",J615,0)</f>
        <v>0</v>
      </c>
      <c r="BH615" s="169">
        <f>IF(N615="zníž. prenesená",J615,0)</f>
        <v>0</v>
      </c>
      <c r="BI615" s="169">
        <f>IF(N615="nulová",J615,0)</f>
        <v>0</v>
      </c>
      <c r="BJ615" s="17" t="s">
        <v>88</v>
      </c>
      <c r="BK615" s="169">
        <f>ROUND(I615*H615,2)</f>
        <v>10.119999999999999</v>
      </c>
      <c r="BL615" s="17" t="s">
        <v>249</v>
      </c>
      <c r="BM615" s="168" t="s">
        <v>3383</v>
      </c>
    </row>
    <row r="616" spans="1:65" s="13" customFormat="1">
      <c r="B616" s="178"/>
      <c r="D616" s="171" t="s">
        <v>251</v>
      </c>
      <c r="E616" s="179"/>
      <c r="F616" s="180" t="s">
        <v>3384</v>
      </c>
      <c r="H616" s="181">
        <v>9</v>
      </c>
      <c r="I616" s="182"/>
      <c r="L616" s="178"/>
      <c r="M616" s="183"/>
      <c r="N616" s="184"/>
      <c r="O616" s="184"/>
      <c r="P616" s="184"/>
      <c r="Q616" s="184"/>
      <c r="R616" s="184"/>
      <c r="S616" s="184"/>
      <c r="T616" s="185"/>
      <c r="AT616" s="179" t="s">
        <v>251</v>
      </c>
      <c r="AU616" s="179" t="s">
        <v>88</v>
      </c>
      <c r="AV616" s="13" t="s">
        <v>88</v>
      </c>
      <c r="AW616" s="13" t="s">
        <v>32</v>
      </c>
      <c r="AX616" s="13" t="s">
        <v>76</v>
      </c>
      <c r="AY616" s="179" t="s">
        <v>242</v>
      </c>
    </row>
    <row r="617" spans="1:65" s="13" customFormat="1">
      <c r="B617" s="178"/>
      <c r="D617" s="171" t="s">
        <v>251</v>
      </c>
      <c r="E617" s="179"/>
      <c r="F617" s="180" t="s">
        <v>3385</v>
      </c>
      <c r="H617" s="181">
        <v>1</v>
      </c>
      <c r="I617" s="182"/>
      <c r="L617" s="178"/>
      <c r="M617" s="183"/>
      <c r="N617" s="184"/>
      <c r="O617" s="184"/>
      <c r="P617" s="184"/>
      <c r="Q617" s="184"/>
      <c r="R617" s="184"/>
      <c r="S617" s="184"/>
      <c r="T617" s="185"/>
      <c r="AT617" s="179" t="s">
        <v>251</v>
      </c>
      <c r="AU617" s="179" t="s">
        <v>88</v>
      </c>
      <c r="AV617" s="13" t="s">
        <v>88</v>
      </c>
      <c r="AW617" s="13" t="s">
        <v>32</v>
      </c>
      <c r="AX617" s="13" t="s">
        <v>76</v>
      </c>
      <c r="AY617" s="179" t="s">
        <v>242</v>
      </c>
    </row>
    <row r="618" spans="1:65" s="13" customFormat="1">
      <c r="B618" s="178"/>
      <c r="D618" s="171" t="s">
        <v>251</v>
      </c>
      <c r="E618" s="179"/>
      <c r="F618" s="180" t="s">
        <v>3386</v>
      </c>
      <c r="H618" s="181">
        <v>3</v>
      </c>
      <c r="I618" s="182"/>
      <c r="L618" s="178"/>
      <c r="M618" s="183"/>
      <c r="N618" s="184"/>
      <c r="O618" s="184"/>
      <c r="P618" s="184"/>
      <c r="Q618" s="184"/>
      <c r="R618" s="184"/>
      <c r="S618" s="184"/>
      <c r="T618" s="185"/>
      <c r="AT618" s="179" t="s">
        <v>251</v>
      </c>
      <c r="AU618" s="179" t="s">
        <v>88</v>
      </c>
      <c r="AV618" s="13" t="s">
        <v>88</v>
      </c>
      <c r="AW618" s="13" t="s">
        <v>32</v>
      </c>
      <c r="AX618" s="13" t="s">
        <v>76</v>
      </c>
      <c r="AY618" s="179" t="s">
        <v>242</v>
      </c>
    </row>
    <row r="619" spans="1:65" s="13" customFormat="1">
      <c r="B619" s="178"/>
      <c r="D619" s="171" t="s">
        <v>251</v>
      </c>
      <c r="E619" s="179"/>
      <c r="F619" s="180" t="s">
        <v>3387</v>
      </c>
      <c r="H619" s="181">
        <v>8</v>
      </c>
      <c r="I619" s="182"/>
      <c r="L619" s="178"/>
      <c r="M619" s="183"/>
      <c r="N619" s="184"/>
      <c r="O619" s="184"/>
      <c r="P619" s="184"/>
      <c r="Q619" s="184"/>
      <c r="R619" s="184"/>
      <c r="S619" s="184"/>
      <c r="T619" s="185"/>
      <c r="AT619" s="179" t="s">
        <v>251</v>
      </c>
      <c r="AU619" s="179" t="s">
        <v>88</v>
      </c>
      <c r="AV619" s="13" t="s">
        <v>88</v>
      </c>
      <c r="AW619" s="13" t="s">
        <v>32</v>
      </c>
      <c r="AX619" s="13" t="s">
        <v>76</v>
      </c>
      <c r="AY619" s="179" t="s">
        <v>242</v>
      </c>
    </row>
    <row r="620" spans="1:65" s="13" customFormat="1">
      <c r="B620" s="178"/>
      <c r="D620" s="171" t="s">
        <v>251</v>
      </c>
      <c r="E620" s="179"/>
      <c r="F620" s="180" t="s">
        <v>3388</v>
      </c>
      <c r="H620" s="181">
        <v>1</v>
      </c>
      <c r="I620" s="182"/>
      <c r="L620" s="178"/>
      <c r="M620" s="183"/>
      <c r="N620" s="184"/>
      <c r="O620" s="184"/>
      <c r="P620" s="184"/>
      <c r="Q620" s="184"/>
      <c r="R620" s="184"/>
      <c r="S620" s="184"/>
      <c r="T620" s="185"/>
      <c r="AT620" s="179" t="s">
        <v>251</v>
      </c>
      <c r="AU620" s="179" t="s">
        <v>88</v>
      </c>
      <c r="AV620" s="13" t="s">
        <v>88</v>
      </c>
      <c r="AW620" s="13" t="s">
        <v>32</v>
      </c>
      <c r="AX620" s="13" t="s">
        <v>76</v>
      </c>
      <c r="AY620" s="179" t="s">
        <v>242</v>
      </c>
    </row>
    <row r="621" spans="1:65" s="13" customFormat="1">
      <c r="B621" s="178"/>
      <c r="D621" s="171" t="s">
        <v>251</v>
      </c>
      <c r="E621" s="179"/>
      <c r="F621" s="180" t="s">
        <v>3389</v>
      </c>
      <c r="H621" s="181">
        <v>1</v>
      </c>
      <c r="I621" s="182"/>
      <c r="L621" s="178"/>
      <c r="M621" s="183"/>
      <c r="N621" s="184"/>
      <c r="O621" s="184"/>
      <c r="P621" s="184"/>
      <c r="Q621" s="184"/>
      <c r="R621" s="184"/>
      <c r="S621" s="184"/>
      <c r="T621" s="185"/>
      <c r="AT621" s="179" t="s">
        <v>251</v>
      </c>
      <c r="AU621" s="179" t="s">
        <v>88</v>
      </c>
      <c r="AV621" s="13" t="s">
        <v>88</v>
      </c>
      <c r="AW621" s="13" t="s">
        <v>32</v>
      </c>
      <c r="AX621" s="13" t="s">
        <v>76</v>
      </c>
      <c r="AY621" s="179" t="s">
        <v>242</v>
      </c>
    </row>
    <row r="622" spans="1:65" s="14" customFormat="1">
      <c r="B622" s="186"/>
      <c r="D622" s="171" t="s">
        <v>251</v>
      </c>
      <c r="E622" s="187"/>
      <c r="F622" s="188" t="s">
        <v>254</v>
      </c>
      <c r="H622" s="189">
        <v>23</v>
      </c>
      <c r="I622" s="190"/>
      <c r="L622" s="186"/>
      <c r="M622" s="191"/>
      <c r="N622" s="192"/>
      <c r="O622" s="192"/>
      <c r="P622" s="192"/>
      <c r="Q622" s="192"/>
      <c r="R622" s="192"/>
      <c r="S622" s="192"/>
      <c r="T622" s="193"/>
      <c r="AT622" s="187" t="s">
        <v>251</v>
      </c>
      <c r="AU622" s="187" t="s">
        <v>88</v>
      </c>
      <c r="AV622" s="14" t="s">
        <v>249</v>
      </c>
      <c r="AW622" s="14" t="s">
        <v>32</v>
      </c>
      <c r="AX622" s="14" t="s">
        <v>83</v>
      </c>
      <c r="AY622" s="187" t="s">
        <v>242</v>
      </c>
    </row>
    <row r="623" spans="1:65" s="1" customFormat="1" ht="24.2" customHeight="1">
      <c r="A623" s="30"/>
      <c r="B623" s="155"/>
      <c r="C623" s="194" t="s">
        <v>1836</v>
      </c>
      <c r="D623" s="194" t="s">
        <v>245</v>
      </c>
      <c r="E623" s="195" t="s">
        <v>3390</v>
      </c>
      <c r="F623" s="196" t="s">
        <v>3391</v>
      </c>
      <c r="G623" s="197" t="s">
        <v>297</v>
      </c>
      <c r="H623" s="198">
        <v>12.05</v>
      </c>
      <c r="I623" s="161">
        <v>3.05</v>
      </c>
      <c r="J623" s="162">
        <f>ROUND(I623*H623,2)</f>
        <v>36.75</v>
      </c>
      <c r="K623" s="163"/>
      <c r="L623" s="31"/>
      <c r="M623" s="164"/>
      <c r="N623" s="165" t="s">
        <v>42</v>
      </c>
      <c r="O623" s="57"/>
      <c r="P623" s="166">
        <f>O623*H623</f>
        <v>0</v>
      </c>
      <c r="Q623" s="166">
        <v>0</v>
      </c>
      <c r="R623" s="166">
        <f>Q623*H623</f>
        <v>0</v>
      </c>
      <c r="S623" s="166">
        <v>5.0000000000000001E-3</v>
      </c>
      <c r="T623" s="167">
        <f>S623*H623</f>
        <v>6.0250000000000005E-2</v>
      </c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R623" s="168" t="s">
        <v>249</v>
      </c>
      <c r="AT623" s="168" t="s">
        <v>245</v>
      </c>
      <c r="AU623" s="168" t="s">
        <v>88</v>
      </c>
      <c r="AY623" s="17" t="s">
        <v>242</v>
      </c>
      <c r="BE623" s="169">
        <f>IF(N623="základná",J623,0)</f>
        <v>0</v>
      </c>
      <c r="BF623" s="169">
        <f>IF(N623="znížená",J623,0)</f>
        <v>36.75</v>
      </c>
      <c r="BG623" s="169">
        <f>IF(N623="zákl. prenesená",J623,0)</f>
        <v>0</v>
      </c>
      <c r="BH623" s="169">
        <f>IF(N623="zníž. prenesená",J623,0)</f>
        <v>0</v>
      </c>
      <c r="BI623" s="169">
        <f>IF(N623="nulová",J623,0)</f>
        <v>0</v>
      </c>
      <c r="BJ623" s="17" t="s">
        <v>88</v>
      </c>
      <c r="BK623" s="169">
        <f>ROUND(I623*H623,2)</f>
        <v>36.75</v>
      </c>
      <c r="BL623" s="17" t="s">
        <v>249</v>
      </c>
      <c r="BM623" s="168" t="s">
        <v>3392</v>
      </c>
    </row>
    <row r="624" spans="1:65" s="13" customFormat="1">
      <c r="B624" s="178"/>
      <c r="D624" s="171" t="s">
        <v>251</v>
      </c>
      <c r="E624" s="179"/>
      <c r="F624" s="180" t="s">
        <v>3393</v>
      </c>
      <c r="H624" s="181">
        <v>6.31</v>
      </c>
      <c r="I624" s="182"/>
      <c r="L624" s="178"/>
      <c r="M624" s="183"/>
      <c r="N624" s="184"/>
      <c r="O624" s="184"/>
      <c r="P624" s="184"/>
      <c r="Q624" s="184"/>
      <c r="R624" s="184"/>
      <c r="S624" s="184"/>
      <c r="T624" s="185"/>
      <c r="AT624" s="179" t="s">
        <v>251</v>
      </c>
      <c r="AU624" s="179" t="s">
        <v>88</v>
      </c>
      <c r="AV624" s="13" t="s">
        <v>88</v>
      </c>
      <c r="AW624" s="13" t="s">
        <v>32</v>
      </c>
      <c r="AX624" s="13" t="s">
        <v>76</v>
      </c>
      <c r="AY624" s="179" t="s">
        <v>242</v>
      </c>
    </row>
    <row r="625" spans="1:65" s="13" customFormat="1">
      <c r="B625" s="178"/>
      <c r="D625" s="171" t="s">
        <v>251</v>
      </c>
      <c r="E625" s="179"/>
      <c r="F625" s="180" t="s">
        <v>3394</v>
      </c>
      <c r="H625" s="181">
        <v>5.74</v>
      </c>
      <c r="I625" s="182"/>
      <c r="L625" s="178"/>
      <c r="M625" s="183"/>
      <c r="N625" s="184"/>
      <c r="O625" s="184"/>
      <c r="P625" s="184"/>
      <c r="Q625" s="184"/>
      <c r="R625" s="184"/>
      <c r="S625" s="184"/>
      <c r="T625" s="185"/>
      <c r="AT625" s="179" t="s">
        <v>251</v>
      </c>
      <c r="AU625" s="179" t="s">
        <v>88</v>
      </c>
      <c r="AV625" s="13" t="s">
        <v>88</v>
      </c>
      <c r="AW625" s="13" t="s">
        <v>32</v>
      </c>
      <c r="AX625" s="13" t="s">
        <v>76</v>
      </c>
      <c r="AY625" s="179" t="s">
        <v>242</v>
      </c>
    </row>
    <row r="626" spans="1:65" s="14" customFormat="1">
      <c r="B626" s="186"/>
      <c r="D626" s="171" t="s">
        <v>251</v>
      </c>
      <c r="E626" s="187"/>
      <c r="F626" s="188" t="s">
        <v>254</v>
      </c>
      <c r="H626" s="189">
        <v>12.05</v>
      </c>
      <c r="I626" s="190"/>
      <c r="L626" s="186"/>
      <c r="M626" s="191"/>
      <c r="N626" s="192"/>
      <c r="O626" s="192"/>
      <c r="P626" s="192"/>
      <c r="Q626" s="192"/>
      <c r="R626" s="192"/>
      <c r="S626" s="192"/>
      <c r="T626" s="193"/>
      <c r="AT626" s="187" t="s">
        <v>251</v>
      </c>
      <c r="AU626" s="187" t="s">
        <v>88</v>
      </c>
      <c r="AV626" s="14" t="s">
        <v>249</v>
      </c>
      <c r="AW626" s="14" t="s">
        <v>32</v>
      </c>
      <c r="AX626" s="14" t="s">
        <v>83</v>
      </c>
      <c r="AY626" s="187" t="s">
        <v>242</v>
      </c>
    </row>
    <row r="627" spans="1:65" s="1" customFormat="1" ht="24.2" customHeight="1">
      <c r="A627" s="30"/>
      <c r="B627" s="155"/>
      <c r="C627" s="194" t="s">
        <v>1841</v>
      </c>
      <c r="D627" s="194" t="s">
        <v>245</v>
      </c>
      <c r="E627" s="195" t="s">
        <v>1746</v>
      </c>
      <c r="F627" s="196" t="s">
        <v>1747</v>
      </c>
      <c r="G627" s="197" t="s">
        <v>310</v>
      </c>
      <c r="H627" s="198">
        <v>1</v>
      </c>
      <c r="I627" s="161">
        <v>0.6</v>
      </c>
      <c r="J627" s="162">
        <f>ROUND(I627*H627,2)</f>
        <v>0.6</v>
      </c>
      <c r="K627" s="163"/>
      <c r="L627" s="31"/>
      <c r="M627" s="164"/>
      <c r="N627" s="165" t="s">
        <v>42</v>
      </c>
      <c r="O627" s="57"/>
      <c r="P627" s="166">
        <f>O627*H627</f>
        <v>0</v>
      </c>
      <c r="Q627" s="166">
        <v>0</v>
      </c>
      <c r="R627" s="166">
        <f>Q627*H627</f>
        <v>0</v>
      </c>
      <c r="S627" s="166">
        <v>0.03</v>
      </c>
      <c r="T627" s="167">
        <f>S627*H627</f>
        <v>0.03</v>
      </c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R627" s="168" t="s">
        <v>249</v>
      </c>
      <c r="AT627" s="168" t="s">
        <v>245</v>
      </c>
      <c r="AU627" s="168" t="s">
        <v>88</v>
      </c>
      <c r="AY627" s="17" t="s">
        <v>242</v>
      </c>
      <c r="BE627" s="169">
        <f>IF(N627="základná",J627,0)</f>
        <v>0</v>
      </c>
      <c r="BF627" s="169">
        <f>IF(N627="znížená",J627,0)</f>
        <v>0.6</v>
      </c>
      <c r="BG627" s="169">
        <f>IF(N627="zákl. prenesená",J627,0)</f>
        <v>0</v>
      </c>
      <c r="BH627" s="169">
        <f>IF(N627="zníž. prenesená",J627,0)</f>
        <v>0</v>
      </c>
      <c r="BI627" s="169">
        <f>IF(N627="nulová",J627,0)</f>
        <v>0</v>
      </c>
      <c r="BJ627" s="17" t="s">
        <v>88</v>
      </c>
      <c r="BK627" s="169">
        <f>ROUND(I627*H627,2)</f>
        <v>0.6</v>
      </c>
      <c r="BL627" s="17" t="s">
        <v>249</v>
      </c>
      <c r="BM627" s="168" t="s">
        <v>3395</v>
      </c>
    </row>
    <row r="628" spans="1:65" s="13" customFormat="1">
      <c r="B628" s="178"/>
      <c r="D628" s="171" t="s">
        <v>251</v>
      </c>
      <c r="E628" s="179"/>
      <c r="F628" s="180" t="s">
        <v>3396</v>
      </c>
      <c r="H628" s="181">
        <v>1</v>
      </c>
      <c r="I628" s="182"/>
      <c r="L628" s="178"/>
      <c r="M628" s="183"/>
      <c r="N628" s="184"/>
      <c r="O628" s="184"/>
      <c r="P628" s="184"/>
      <c r="Q628" s="184"/>
      <c r="R628" s="184"/>
      <c r="S628" s="184"/>
      <c r="T628" s="185"/>
      <c r="AT628" s="179" t="s">
        <v>251</v>
      </c>
      <c r="AU628" s="179" t="s">
        <v>88</v>
      </c>
      <c r="AV628" s="13" t="s">
        <v>88</v>
      </c>
      <c r="AW628" s="13" t="s">
        <v>32</v>
      </c>
      <c r="AX628" s="13" t="s">
        <v>83</v>
      </c>
      <c r="AY628" s="179" t="s">
        <v>242</v>
      </c>
    </row>
    <row r="629" spans="1:65" s="1" customFormat="1" ht="24.2" customHeight="1">
      <c r="A629" s="30"/>
      <c r="B629" s="155"/>
      <c r="C629" s="194" t="s">
        <v>1843</v>
      </c>
      <c r="D629" s="194" t="s">
        <v>245</v>
      </c>
      <c r="E629" s="195" t="s">
        <v>3397</v>
      </c>
      <c r="F629" s="196" t="s">
        <v>3398</v>
      </c>
      <c r="G629" s="197" t="s">
        <v>310</v>
      </c>
      <c r="H629" s="198">
        <v>2</v>
      </c>
      <c r="I629" s="161">
        <v>0.98</v>
      </c>
      <c r="J629" s="162">
        <f>ROUND(I629*H629,2)</f>
        <v>1.96</v>
      </c>
      <c r="K629" s="163"/>
      <c r="L629" s="31"/>
      <c r="M629" s="164"/>
      <c r="N629" s="165" t="s">
        <v>42</v>
      </c>
      <c r="O629" s="57"/>
      <c r="P629" s="166">
        <f>O629*H629</f>
        <v>0</v>
      </c>
      <c r="Q629" s="166">
        <v>0</v>
      </c>
      <c r="R629" s="166">
        <f>Q629*H629</f>
        <v>0</v>
      </c>
      <c r="S629" s="166">
        <v>0.06</v>
      </c>
      <c r="T629" s="167">
        <f>S629*H629</f>
        <v>0.12</v>
      </c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R629" s="168" t="s">
        <v>249</v>
      </c>
      <c r="AT629" s="168" t="s">
        <v>245</v>
      </c>
      <c r="AU629" s="168" t="s">
        <v>88</v>
      </c>
      <c r="AY629" s="17" t="s">
        <v>242</v>
      </c>
      <c r="BE629" s="169">
        <f>IF(N629="základná",J629,0)</f>
        <v>0</v>
      </c>
      <c r="BF629" s="169">
        <f>IF(N629="znížená",J629,0)</f>
        <v>1.96</v>
      </c>
      <c r="BG629" s="169">
        <f>IF(N629="zákl. prenesená",J629,0)</f>
        <v>0</v>
      </c>
      <c r="BH629" s="169">
        <f>IF(N629="zníž. prenesená",J629,0)</f>
        <v>0</v>
      </c>
      <c r="BI629" s="169">
        <f>IF(N629="nulová",J629,0)</f>
        <v>0</v>
      </c>
      <c r="BJ629" s="17" t="s">
        <v>88</v>
      </c>
      <c r="BK629" s="169">
        <f>ROUND(I629*H629,2)</f>
        <v>1.96</v>
      </c>
      <c r="BL629" s="17" t="s">
        <v>249</v>
      </c>
      <c r="BM629" s="168" t="s">
        <v>3399</v>
      </c>
    </row>
    <row r="630" spans="1:65" s="13" customFormat="1">
      <c r="B630" s="178"/>
      <c r="D630" s="171" t="s">
        <v>251</v>
      </c>
      <c r="E630" s="179"/>
      <c r="F630" s="180" t="s">
        <v>3400</v>
      </c>
      <c r="H630" s="181">
        <v>1</v>
      </c>
      <c r="I630" s="182"/>
      <c r="L630" s="178"/>
      <c r="M630" s="183"/>
      <c r="N630" s="184"/>
      <c r="O630" s="184"/>
      <c r="P630" s="184"/>
      <c r="Q630" s="184"/>
      <c r="R630" s="184"/>
      <c r="S630" s="184"/>
      <c r="T630" s="185"/>
      <c r="AT630" s="179" t="s">
        <v>251</v>
      </c>
      <c r="AU630" s="179" t="s">
        <v>88</v>
      </c>
      <c r="AV630" s="13" t="s">
        <v>88</v>
      </c>
      <c r="AW630" s="13" t="s">
        <v>32</v>
      </c>
      <c r="AX630" s="13" t="s">
        <v>76</v>
      </c>
      <c r="AY630" s="179" t="s">
        <v>242</v>
      </c>
    </row>
    <row r="631" spans="1:65" s="13" customFormat="1">
      <c r="B631" s="178"/>
      <c r="D631" s="171" t="s">
        <v>251</v>
      </c>
      <c r="E631" s="179"/>
      <c r="F631" s="180" t="s">
        <v>3401</v>
      </c>
      <c r="H631" s="181">
        <v>1</v>
      </c>
      <c r="I631" s="182"/>
      <c r="L631" s="178"/>
      <c r="M631" s="183"/>
      <c r="N631" s="184"/>
      <c r="O631" s="184"/>
      <c r="P631" s="184"/>
      <c r="Q631" s="184"/>
      <c r="R631" s="184"/>
      <c r="S631" s="184"/>
      <c r="T631" s="185"/>
      <c r="AT631" s="179" t="s">
        <v>251</v>
      </c>
      <c r="AU631" s="179" t="s">
        <v>88</v>
      </c>
      <c r="AV631" s="13" t="s">
        <v>88</v>
      </c>
      <c r="AW631" s="13" t="s">
        <v>32</v>
      </c>
      <c r="AX631" s="13" t="s">
        <v>76</v>
      </c>
      <c r="AY631" s="179" t="s">
        <v>242</v>
      </c>
    </row>
    <row r="632" spans="1:65" s="14" customFormat="1">
      <c r="B632" s="186"/>
      <c r="D632" s="171" t="s">
        <v>251</v>
      </c>
      <c r="E632" s="187"/>
      <c r="F632" s="188" t="s">
        <v>254</v>
      </c>
      <c r="H632" s="189">
        <v>2</v>
      </c>
      <c r="I632" s="190"/>
      <c r="L632" s="186"/>
      <c r="M632" s="191"/>
      <c r="N632" s="192"/>
      <c r="O632" s="192"/>
      <c r="P632" s="192"/>
      <c r="Q632" s="192"/>
      <c r="R632" s="192"/>
      <c r="S632" s="192"/>
      <c r="T632" s="193"/>
      <c r="AT632" s="187" t="s">
        <v>251</v>
      </c>
      <c r="AU632" s="187" t="s">
        <v>88</v>
      </c>
      <c r="AV632" s="14" t="s">
        <v>249</v>
      </c>
      <c r="AW632" s="14" t="s">
        <v>32</v>
      </c>
      <c r="AX632" s="14" t="s">
        <v>83</v>
      </c>
      <c r="AY632" s="187" t="s">
        <v>242</v>
      </c>
    </row>
    <row r="633" spans="1:65" s="1" customFormat="1" ht="24.2" customHeight="1">
      <c r="A633" s="30"/>
      <c r="B633" s="155"/>
      <c r="C633" s="194" t="s">
        <v>1849</v>
      </c>
      <c r="D633" s="194" t="s">
        <v>245</v>
      </c>
      <c r="E633" s="195" t="s">
        <v>1754</v>
      </c>
      <c r="F633" s="196" t="s">
        <v>1755</v>
      </c>
      <c r="G633" s="197" t="s">
        <v>281</v>
      </c>
      <c r="H633" s="198">
        <v>33.802999999999997</v>
      </c>
      <c r="I633" s="161">
        <v>14.17</v>
      </c>
      <c r="J633" s="162">
        <f>ROUND(I633*H633,2)</f>
        <v>478.99</v>
      </c>
      <c r="K633" s="163"/>
      <c r="L633" s="31"/>
      <c r="M633" s="164"/>
      <c r="N633" s="165" t="s">
        <v>42</v>
      </c>
      <c r="O633" s="57"/>
      <c r="P633" s="166">
        <f>O633*H633</f>
        <v>0</v>
      </c>
      <c r="Q633" s="166">
        <v>0</v>
      </c>
      <c r="R633" s="166">
        <f>Q633*H633</f>
        <v>0</v>
      </c>
      <c r="S633" s="166">
        <v>7.5999999999999998E-2</v>
      </c>
      <c r="T633" s="167">
        <f>S633*H633</f>
        <v>2.5690279999999999</v>
      </c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R633" s="168" t="s">
        <v>249</v>
      </c>
      <c r="AT633" s="168" t="s">
        <v>245</v>
      </c>
      <c r="AU633" s="168" t="s">
        <v>88</v>
      </c>
      <c r="AY633" s="17" t="s">
        <v>242</v>
      </c>
      <c r="BE633" s="169">
        <f>IF(N633="základná",J633,0)</f>
        <v>0</v>
      </c>
      <c r="BF633" s="169">
        <f>IF(N633="znížená",J633,0)</f>
        <v>478.99</v>
      </c>
      <c r="BG633" s="169">
        <f>IF(N633="zákl. prenesená",J633,0)</f>
        <v>0</v>
      </c>
      <c r="BH633" s="169">
        <f>IF(N633="zníž. prenesená",J633,0)</f>
        <v>0</v>
      </c>
      <c r="BI633" s="169">
        <f>IF(N633="nulová",J633,0)</f>
        <v>0</v>
      </c>
      <c r="BJ633" s="17" t="s">
        <v>88</v>
      </c>
      <c r="BK633" s="169">
        <f>ROUND(I633*H633,2)</f>
        <v>478.99</v>
      </c>
      <c r="BL633" s="17" t="s">
        <v>249</v>
      </c>
      <c r="BM633" s="168" t="s">
        <v>3402</v>
      </c>
    </row>
    <row r="634" spans="1:65" s="13" customFormat="1">
      <c r="B634" s="178"/>
      <c r="D634" s="171" t="s">
        <v>251</v>
      </c>
      <c r="E634" s="179"/>
      <c r="F634" s="180" t="s">
        <v>3403</v>
      </c>
      <c r="H634" s="181">
        <v>14.183999999999999</v>
      </c>
      <c r="I634" s="182"/>
      <c r="L634" s="178"/>
      <c r="M634" s="183"/>
      <c r="N634" s="184"/>
      <c r="O634" s="184"/>
      <c r="P634" s="184"/>
      <c r="Q634" s="184"/>
      <c r="R634" s="184"/>
      <c r="S634" s="184"/>
      <c r="T634" s="185"/>
      <c r="AT634" s="179" t="s">
        <v>251</v>
      </c>
      <c r="AU634" s="179" t="s">
        <v>88</v>
      </c>
      <c r="AV634" s="13" t="s">
        <v>88</v>
      </c>
      <c r="AW634" s="13" t="s">
        <v>32</v>
      </c>
      <c r="AX634" s="13" t="s">
        <v>76</v>
      </c>
      <c r="AY634" s="179" t="s">
        <v>242</v>
      </c>
    </row>
    <row r="635" spans="1:65" s="13" customFormat="1">
      <c r="B635" s="178"/>
      <c r="D635" s="171" t="s">
        <v>251</v>
      </c>
      <c r="E635" s="179"/>
      <c r="F635" s="180" t="s">
        <v>3404</v>
      </c>
      <c r="H635" s="181">
        <v>2.1669999999999998</v>
      </c>
      <c r="I635" s="182"/>
      <c r="L635" s="178"/>
      <c r="M635" s="183"/>
      <c r="N635" s="184"/>
      <c r="O635" s="184"/>
      <c r="P635" s="184"/>
      <c r="Q635" s="184"/>
      <c r="R635" s="184"/>
      <c r="S635" s="184"/>
      <c r="T635" s="185"/>
      <c r="AT635" s="179" t="s">
        <v>251</v>
      </c>
      <c r="AU635" s="179" t="s">
        <v>88</v>
      </c>
      <c r="AV635" s="13" t="s">
        <v>88</v>
      </c>
      <c r="AW635" s="13" t="s">
        <v>32</v>
      </c>
      <c r="AX635" s="13" t="s">
        <v>76</v>
      </c>
      <c r="AY635" s="179" t="s">
        <v>242</v>
      </c>
    </row>
    <row r="636" spans="1:65" s="13" customFormat="1">
      <c r="B636" s="178"/>
      <c r="D636" s="171" t="s">
        <v>251</v>
      </c>
      <c r="E636" s="179"/>
      <c r="F636" s="180" t="s">
        <v>3405</v>
      </c>
      <c r="H636" s="181">
        <v>1.7729999999999999</v>
      </c>
      <c r="I636" s="182"/>
      <c r="L636" s="178"/>
      <c r="M636" s="183"/>
      <c r="N636" s="184"/>
      <c r="O636" s="184"/>
      <c r="P636" s="184"/>
      <c r="Q636" s="184"/>
      <c r="R636" s="184"/>
      <c r="S636" s="184"/>
      <c r="T636" s="185"/>
      <c r="AT636" s="179" t="s">
        <v>251</v>
      </c>
      <c r="AU636" s="179" t="s">
        <v>88</v>
      </c>
      <c r="AV636" s="13" t="s">
        <v>88</v>
      </c>
      <c r="AW636" s="13" t="s">
        <v>32</v>
      </c>
      <c r="AX636" s="13" t="s">
        <v>76</v>
      </c>
      <c r="AY636" s="179" t="s">
        <v>242</v>
      </c>
    </row>
    <row r="637" spans="1:65" s="13" customFormat="1">
      <c r="B637" s="178"/>
      <c r="D637" s="171" t="s">
        <v>251</v>
      </c>
      <c r="E637" s="179"/>
      <c r="F637" s="180" t="s">
        <v>3406</v>
      </c>
      <c r="H637" s="181">
        <v>1.845</v>
      </c>
      <c r="I637" s="182"/>
      <c r="L637" s="178"/>
      <c r="M637" s="183"/>
      <c r="N637" s="184"/>
      <c r="O637" s="184"/>
      <c r="P637" s="184"/>
      <c r="Q637" s="184"/>
      <c r="R637" s="184"/>
      <c r="S637" s="184"/>
      <c r="T637" s="185"/>
      <c r="AT637" s="179" t="s">
        <v>251</v>
      </c>
      <c r="AU637" s="179" t="s">
        <v>88</v>
      </c>
      <c r="AV637" s="13" t="s">
        <v>88</v>
      </c>
      <c r="AW637" s="13" t="s">
        <v>32</v>
      </c>
      <c r="AX637" s="13" t="s">
        <v>76</v>
      </c>
      <c r="AY637" s="179" t="s">
        <v>242</v>
      </c>
    </row>
    <row r="638" spans="1:65" s="13" customFormat="1">
      <c r="B638" s="178"/>
      <c r="D638" s="171" t="s">
        <v>251</v>
      </c>
      <c r="E638" s="179"/>
      <c r="F638" s="180" t="s">
        <v>3407</v>
      </c>
      <c r="H638" s="181">
        <v>1.62</v>
      </c>
      <c r="I638" s="182"/>
      <c r="L638" s="178"/>
      <c r="M638" s="183"/>
      <c r="N638" s="184"/>
      <c r="O638" s="184"/>
      <c r="P638" s="184"/>
      <c r="Q638" s="184"/>
      <c r="R638" s="184"/>
      <c r="S638" s="184"/>
      <c r="T638" s="185"/>
      <c r="AT638" s="179" t="s">
        <v>251</v>
      </c>
      <c r="AU638" s="179" t="s">
        <v>88</v>
      </c>
      <c r="AV638" s="13" t="s">
        <v>88</v>
      </c>
      <c r="AW638" s="13" t="s">
        <v>32</v>
      </c>
      <c r="AX638" s="13" t="s">
        <v>76</v>
      </c>
      <c r="AY638" s="179" t="s">
        <v>242</v>
      </c>
    </row>
    <row r="639" spans="1:65" s="13" customFormat="1">
      <c r="B639" s="178"/>
      <c r="D639" s="171" t="s">
        <v>251</v>
      </c>
      <c r="E639" s="179"/>
      <c r="F639" s="180" t="s">
        <v>3408</v>
      </c>
      <c r="H639" s="181">
        <v>9.4559999999999995</v>
      </c>
      <c r="I639" s="182"/>
      <c r="L639" s="178"/>
      <c r="M639" s="183"/>
      <c r="N639" s="184"/>
      <c r="O639" s="184"/>
      <c r="P639" s="184"/>
      <c r="Q639" s="184"/>
      <c r="R639" s="184"/>
      <c r="S639" s="184"/>
      <c r="T639" s="185"/>
      <c r="AT639" s="179" t="s">
        <v>251</v>
      </c>
      <c r="AU639" s="179" t="s">
        <v>88</v>
      </c>
      <c r="AV639" s="13" t="s">
        <v>88</v>
      </c>
      <c r="AW639" s="13" t="s">
        <v>32</v>
      </c>
      <c r="AX639" s="13" t="s">
        <v>76</v>
      </c>
      <c r="AY639" s="179" t="s">
        <v>242</v>
      </c>
    </row>
    <row r="640" spans="1:65" s="13" customFormat="1">
      <c r="B640" s="178"/>
      <c r="D640" s="171" t="s">
        <v>251</v>
      </c>
      <c r="E640" s="179"/>
      <c r="F640" s="180" t="s">
        <v>3409</v>
      </c>
      <c r="H640" s="181">
        <v>1.1819999999999999</v>
      </c>
      <c r="I640" s="182"/>
      <c r="L640" s="178"/>
      <c r="M640" s="183"/>
      <c r="N640" s="184"/>
      <c r="O640" s="184"/>
      <c r="P640" s="184"/>
      <c r="Q640" s="184"/>
      <c r="R640" s="184"/>
      <c r="S640" s="184"/>
      <c r="T640" s="185"/>
      <c r="AT640" s="179" t="s">
        <v>251</v>
      </c>
      <c r="AU640" s="179" t="s">
        <v>88</v>
      </c>
      <c r="AV640" s="13" t="s">
        <v>88</v>
      </c>
      <c r="AW640" s="13" t="s">
        <v>32</v>
      </c>
      <c r="AX640" s="13" t="s">
        <v>76</v>
      </c>
      <c r="AY640" s="179" t="s">
        <v>242</v>
      </c>
    </row>
    <row r="641" spans="1:65" s="13" customFormat="1">
      <c r="B641" s="178"/>
      <c r="D641" s="171" t="s">
        <v>251</v>
      </c>
      <c r="E641" s="179"/>
      <c r="F641" s="180" t="s">
        <v>3410</v>
      </c>
      <c r="H641" s="181">
        <v>1.5760000000000001</v>
      </c>
      <c r="I641" s="182"/>
      <c r="L641" s="178"/>
      <c r="M641" s="183"/>
      <c r="N641" s="184"/>
      <c r="O641" s="184"/>
      <c r="P641" s="184"/>
      <c r="Q641" s="184"/>
      <c r="R641" s="184"/>
      <c r="S641" s="184"/>
      <c r="T641" s="185"/>
      <c r="AT641" s="179" t="s">
        <v>251</v>
      </c>
      <c r="AU641" s="179" t="s">
        <v>88</v>
      </c>
      <c r="AV641" s="13" t="s">
        <v>88</v>
      </c>
      <c r="AW641" s="13" t="s">
        <v>32</v>
      </c>
      <c r="AX641" s="13" t="s">
        <v>76</v>
      </c>
      <c r="AY641" s="179" t="s">
        <v>242</v>
      </c>
    </row>
    <row r="642" spans="1:65" s="14" customFormat="1">
      <c r="B642" s="186"/>
      <c r="D642" s="171" t="s">
        <v>251</v>
      </c>
      <c r="E642" s="187"/>
      <c r="F642" s="188" t="s">
        <v>254</v>
      </c>
      <c r="H642" s="189">
        <v>33.802999999999997</v>
      </c>
      <c r="I642" s="190"/>
      <c r="L642" s="186"/>
      <c r="M642" s="191"/>
      <c r="N642" s="192"/>
      <c r="O642" s="192"/>
      <c r="P642" s="192"/>
      <c r="Q642" s="192"/>
      <c r="R642" s="192"/>
      <c r="S642" s="192"/>
      <c r="T642" s="193"/>
      <c r="AT642" s="187" t="s">
        <v>251</v>
      </c>
      <c r="AU642" s="187" t="s">
        <v>88</v>
      </c>
      <c r="AV642" s="14" t="s">
        <v>249</v>
      </c>
      <c r="AW642" s="14" t="s">
        <v>32</v>
      </c>
      <c r="AX642" s="14" t="s">
        <v>83</v>
      </c>
      <c r="AY642" s="187" t="s">
        <v>242</v>
      </c>
    </row>
    <row r="643" spans="1:65" s="1" customFormat="1" ht="24.2" customHeight="1">
      <c r="A643" s="30"/>
      <c r="B643" s="155"/>
      <c r="C643" s="194" t="s">
        <v>1855</v>
      </c>
      <c r="D643" s="194" t="s">
        <v>245</v>
      </c>
      <c r="E643" s="195" t="s">
        <v>3411</v>
      </c>
      <c r="F643" s="196" t="s">
        <v>3412</v>
      </c>
      <c r="G643" s="197" t="s">
        <v>310</v>
      </c>
      <c r="H643" s="198">
        <v>26</v>
      </c>
      <c r="I643" s="161">
        <v>3.68</v>
      </c>
      <c r="J643" s="162">
        <f>ROUND(I643*H643,2)</f>
        <v>95.68</v>
      </c>
      <c r="K643" s="163"/>
      <c r="L643" s="31"/>
      <c r="M643" s="164"/>
      <c r="N643" s="165" t="s">
        <v>42</v>
      </c>
      <c r="O643" s="57"/>
      <c r="P643" s="166">
        <f>O643*H643</f>
        <v>0</v>
      </c>
      <c r="Q643" s="166">
        <v>0</v>
      </c>
      <c r="R643" s="166">
        <f>Q643*H643</f>
        <v>0</v>
      </c>
      <c r="S643" s="166">
        <v>5.7000000000000002E-2</v>
      </c>
      <c r="T643" s="167">
        <f>S643*H643</f>
        <v>1.482</v>
      </c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R643" s="168" t="s">
        <v>249</v>
      </c>
      <c r="AT643" s="168" t="s">
        <v>245</v>
      </c>
      <c r="AU643" s="168" t="s">
        <v>88</v>
      </c>
      <c r="AY643" s="17" t="s">
        <v>242</v>
      </c>
      <c r="BE643" s="169">
        <f>IF(N643="základná",J643,0)</f>
        <v>0</v>
      </c>
      <c r="BF643" s="169">
        <f>IF(N643="znížená",J643,0)</f>
        <v>95.68</v>
      </c>
      <c r="BG643" s="169">
        <f>IF(N643="zákl. prenesená",J643,0)</f>
        <v>0</v>
      </c>
      <c r="BH643" s="169">
        <f>IF(N643="zníž. prenesená",J643,0)</f>
        <v>0</v>
      </c>
      <c r="BI643" s="169">
        <f>IF(N643="nulová",J643,0)</f>
        <v>0</v>
      </c>
      <c r="BJ643" s="17" t="s">
        <v>88</v>
      </c>
      <c r="BK643" s="169">
        <f>ROUND(I643*H643,2)</f>
        <v>95.68</v>
      </c>
      <c r="BL643" s="17" t="s">
        <v>249</v>
      </c>
      <c r="BM643" s="168" t="s">
        <v>3413</v>
      </c>
    </row>
    <row r="644" spans="1:65" s="13" customFormat="1">
      <c r="B644" s="178"/>
      <c r="D644" s="171" t="s">
        <v>251</v>
      </c>
      <c r="E644" s="179"/>
      <c r="F644" s="180" t="s">
        <v>3414</v>
      </c>
      <c r="H644" s="181">
        <v>1</v>
      </c>
      <c r="I644" s="182"/>
      <c r="L644" s="178"/>
      <c r="M644" s="183"/>
      <c r="N644" s="184"/>
      <c r="O644" s="184"/>
      <c r="P644" s="184"/>
      <c r="Q644" s="184"/>
      <c r="R644" s="184"/>
      <c r="S644" s="184"/>
      <c r="T644" s="185"/>
      <c r="AT644" s="179" t="s">
        <v>251</v>
      </c>
      <c r="AU644" s="179" t="s">
        <v>88</v>
      </c>
      <c r="AV644" s="13" t="s">
        <v>88</v>
      </c>
      <c r="AW644" s="13" t="s">
        <v>32</v>
      </c>
      <c r="AX644" s="13" t="s">
        <v>76</v>
      </c>
      <c r="AY644" s="179" t="s">
        <v>242</v>
      </c>
    </row>
    <row r="645" spans="1:65" s="13" customFormat="1">
      <c r="B645" s="178"/>
      <c r="D645" s="171" t="s">
        <v>251</v>
      </c>
      <c r="E645" s="179"/>
      <c r="F645" s="180" t="s">
        <v>3415</v>
      </c>
      <c r="H645" s="181">
        <v>1</v>
      </c>
      <c r="I645" s="182"/>
      <c r="L645" s="178"/>
      <c r="M645" s="183"/>
      <c r="N645" s="184"/>
      <c r="O645" s="184"/>
      <c r="P645" s="184"/>
      <c r="Q645" s="184"/>
      <c r="R645" s="184"/>
      <c r="S645" s="184"/>
      <c r="T645" s="185"/>
      <c r="AT645" s="179" t="s">
        <v>251</v>
      </c>
      <c r="AU645" s="179" t="s">
        <v>88</v>
      </c>
      <c r="AV645" s="13" t="s">
        <v>88</v>
      </c>
      <c r="AW645" s="13" t="s">
        <v>32</v>
      </c>
      <c r="AX645" s="13" t="s">
        <v>76</v>
      </c>
      <c r="AY645" s="179" t="s">
        <v>242</v>
      </c>
    </row>
    <row r="646" spans="1:65" s="13" customFormat="1">
      <c r="B646" s="178"/>
      <c r="D646" s="171" t="s">
        <v>251</v>
      </c>
      <c r="E646" s="179"/>
      <c r="F646" s="180" t="s">
        <v>3416</v>
      </c>
      <c r="H646" s="181">
        <v>1</v>
      </c>
      <c r="I646" s="182"/>
      <c r="L646" s="178"/>
      <c r="M646" s="183"/>
      <c r="N646" s="184"/>
      <c r="O646" s="184"/>
      <c r="P646" s="184"/>
      <c r="Q646" s="184"/>
      <c r="R646" s="184"/>
      <c r="S646" s="184"/>
      <c r="T646" s="185"/>
      <c r="AT646" s="179" t="s">
        <v>251</v>
      </c>
      <c r="AU646" s="179" t="s">
        <v>88</v>
      </c>
      <c r="AV646" s="13" t="s">
        <v>88</v>
      </c>
      <c r="AW646" s="13" t="s">
        <v>32</v>
      </c>
      <c r="AX646" s="13" t="s">
        <v>76</v>
      </c>
      <c r="AY646" s="179" t="s">
        <v>242</v>
      </c>
    </row>
    <row r="647" spans="1:65" s="13" customFormat="1">
      <c r="B647" s="178"/>
      <c r="D647" s="171" t="s">
        <v>251</v>
      </c>
      <c r="E647" s="179"/>
      <c r="F647" s="180" t="s">
        <v>3263</v>
      </c>
      <c r="H647" s="181">
        <v>2</v>
      </c>
      <c r="I647" s="182"/>
      <c r="L647" s="178"/>
      <c r="M647" s="183"/>
      <c r="N647" s="184"/>
      <c r="O647" s="184"/>
      <c r="P647" s="184"/>
      <c r="Q647" s="184"/>
      <c r="R647" s="184"/>
      <c r="S647" s="184"/>
      <c r="T647" s="185"/>
      <c r="AT647" s="179" t="s">
        <v>251</v>
      </c>
      <c r="AU647" s="179" t="s">
        <v>88</v>
      </c>
      <c r="AV647" s="13" t="s">
        <v>88</v>
      </c>
      <c r="AW647" s="13" t="s">
        <v>32</v>
      </c>
      <c r="AX647" s="13" t="s">
        <v>76</v>
      </c>
      <c r="AY647" s="179" t="s">
        <v>242</v>
      </c>
    </row>
    <row r="648" spans="1:65" s="13" customFormat="1">
      <c r="B648" s="178"/>
      <c r="D648" s="171" t="s">
        <v>251</v>
      </c>
      <c r="E648" s="179"/>
      <c r="F648" s="180" t="s">
        <v>3417</v>
      </c>
      <c r="H648" s="181">
        <v>17</v>
      </c>
      <c r="I648" s="182"/>
      <c r="L648" s="178"/>
      <c r="M648" s="183"/>
      <c r="N648" s="184"/>
      <c r="O648" s="184"/>
      <c r="P648" s="184"/>
      <c r="Q648" s="184"/>
      <c r="R648" s="184"/>
      <c r="S648" s="184"/>
      <c r="T648" s="185"/>
      <c r="AT648" s="179" t="s">
        <v>251</v>
      </c>
      <c r="AU648" s="179" t="s">
        <v>88</v>
      </c>
      <c r="AV648" s="13" t="s">
        <v>88</v>
      </c>
      <c r="AW648" s="13" t="s">
        <v>32</v>
      </c>
      <c r="AX648" s="13" t="s">
        <v>76</v>
      </c>
      <c r="AY648" s="179" t="s">
        <v>242</v>
      </c>
    </row>
    <row r="649" spans="1:65" s="13" customFormat="1">
      <c r="B649" s="178"/>
      <c r="D649" s="171" t="s">
        <v>251</v>
      </c>
      <c r="E649" s="179"/>
      <c r="F649" s="180" t="s">
        <v>3418</v>
      </c>
      <c r="H649" s="181">
        <v>2</v>
      </c>
      <c r="I649" s="182"/>
      <c r="L649" s="178"/>
      <c r="M649" s="183"/>
      <c r="N649" s="184"/>
      <c r="O649" s="184"/>
      <c r="P649" s="184"/>
      <c r="Q649" s="184"/>
      <c r="R649" s="184"/>
      <c r="S649" s="184"/>
      <c r="T649" s="185"/>
      <c r="AT649" s="179" t="s">
        <v>251</v>
      </c>
      <c r="AU649" s="179" t="s">
        <v>88</v>
      </c>
      <c r="AV649" s="13" t="s">
        <v>88</v>
      </c>
      <c r="AW649" s="13" t="s">
        <v>32</v>
      </c>
      <c r="AX649" s="13" t="s">
        <v>76</v>
      </c>
      <c r="AY649" s="179" t="s">
        <v>242</v>
      </c>
    </row>
    <row r="650" spans="1:65" s="13" customFormat="1">
      <c r="B650" s="178"/>
      <c r="D650" s="171" t="s">
        <v>251</v>
      </c>
      <c r="E650" s="179"/>
      <c r="F650" s="180" t="s">
        <v>3419</v>
      </c>
      <c r="H650" s="181">
        <v>1</v>
      </c>
      <c r="I650" s="182"/>
      <c r="L650" s="178"/>
      <c r="M650" s="183"/>
      <c r="N650" s="184"/>
      <c r="O650" s="184"/>
      <c r="P650" s="184"/>
      <c r="Q650" s="184"/>
      <c r="R650" s="184"/>
      <c r="S650" s="184"/>
      <c r="T650" s="185"/>
      <c r="AT650" s="179" t="s">
        <v>251</v>
      </c>
      <c r="AU650" s="179" t="s">
        <v>88</v>
      </c>
      <c r="AV650" s="13" t="s">
        <v>88</v>
      </c>
      <c r="AW650" s="13" t="s">
        <v>32</v>
      </c>
      <c r="AX650" s="13" t="s">
        <v>76</v>
      </c>
      <c r="AY650" s="179" t="s">
        <v>242</v>
      </c>
    </row>
    <row r="651" spans="1:65" s="13" customFormat="1">
      <c r="B651" s="178"/>
      <c r="D651" s="171" t="s">
        <v>251</v>
      </c>
      <c r="E651" s="179"/>
      <c r="F651" s="180" t="s">
        <v>3420</v>
      </c>
      <c r="H651" s="181">
        <v>1</v>
      </c>
      <c r="I651" s="182"/>
      <c r="L651" s="178"/>
      <c r="M651" s="183"/>
      <c r="N651" s="184"/>
      <c r="O651" s="184"/>
      <c r="P651" s="184"/>
      <c r="Q651" s="184"/>
      <c r="R651" s="184"/>
      <c r="S651" s="184"/>
      <c r="T651" s="185"/>
      <c r="AT651" s="179" t="s">
        <v>251</v>
      </c>
      <c r="AU651" s="179" t="s">
        <v>88</v>
      </c>
      <c r="AV651" s="13" t="s">
        <v>88</v>
      </c>
      <c r="AW651" s="13" t="s">
        <v>32</v>
      </c>
      <c r="AX651" s="13" t="s">
        <v>76</v>
      </c>
      <c r="AY651" s="179" t="s">
        <v>242</v>
      </c>
    </row>
    <row r="652" spans="1:65" s="14" customFormat="1">
      <c r="B652" s="186"/>
      <c r="D652" s="171" t="s">
        <v>251</v>
      </c>
      <c r="E652" s="187"/>
      <c r="F652" s="188" t="s">
        <v>254</v>
      </c>
      <c r="H652" s="189">
        <v>26</v>
      </c>
      <c r="I652" s="190"/>
      <c r="L652" s="186"/>
      <c r="M652" s="191"/>
      <c r="N652" s="192"/>
      <c r="O652" s="192"/>
      <c r="P652" s="192"/>
      <c r="Q652" s="192"/>
      <c r="R652" s="192"/>
      <c r="S652" s="192"/>
      <c r="T652" s="193"/>
      <c r="AT652" s="187" t="s">
        <v>251</v>
      </c>
      <c r="AU652" s="187" t="s">
        <v>88</v>
      </c>
      <c r="AV652" s="14" t="s">
        <v>249</v>
      </c>
      <c r="AW652" s="14" t="s">
        <v>32</v>
      </c>
      <c r="AX652" s="14" t="s">
        <v>83</v>
      </c>
      <c r="AY652" s="187" t="s">
        <v>242</v>
      </c>
    </row>
    <row r="653" spans="1:65" s="1" customFormat="1" ht="24.2" customHeight="1">
      <c r="A653" s="30"/>
      <c r="B653" s="155"/>
      <c r="C653" s="194" t="s">
        <v>1327</v>
      </c>
      <c r="D653" s="194" t="s">
        <v>245</v>
      </c>
      <c r="E653" s="195" t="s">
        <v>3421</v>
      </c>
      <c r="F653" s="196" t="s">
        <v>3422</v>
      </c>
      <c r="G653" s="197" t="s">
        <v>248</v>
      </c>
      <c r="H653" s="198">
        <v>8.1000000000000003E-2</v>
      </c>
      <c r="I653" s="161">
        <v>47.92</v>
      </c>
      <c r="J653" s="162">
        <f>ROUND(I653*H653,2)</f>
        <v>3.88</v>
      </c>
      <c r="K653" s="163"/>
      <c r="L653" s="31"/>
      <c r="M653" s="164"/>
      <c r="N653" s="165" t="s">
        <v>42</v>
      </c>
      <c r="O653" s="57"/>
      <c r="P653" s="166">
        <f>O653*H653</f>
        <v>0</v>
      </c>
      <c r="Q653" s="166">
        <v>0</v>
      </c>
      <c r="R653" s="166">
        <f>Q653*H653</f>
        <v>0</v>
      </c>
      <c r="S653" s="166">
        <v>1.875</v>
      </c>
      <c r="T653" s="167">
        <f>S653*H653</f>
        <v>0.15187500000000001</v>
      </c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R653" s="168" t="s">
        <v>249</v>
      </c>
      <c r="AT653" s="168" t="s">
        <v>245</v>
      </c>
      <c r="AU653" s="168" t="s">
        <v>88</v>
      </c>
      <c r="AY653" s="17" t="s">
        <v>242</v>
      </c>
      <c r="BE653" s="169">
        <f>IF(N653="základná",J653,0)</f>
        <v>0</v>
      </c>
      <c r="BF653" s="169">
        <f>IF(N653="znížená",J653,0)</f>
        <v>3.88</v>
      </c>
      <c r="BG653" s="169">
        <f>IF(N653="zákl. prenesená",J653,0)</f>
        <v>0</v>
      </c>
      <c r="BH653" s="169">
        <f>IF(N653="zníž. prenesená",J653,0)</f>
        <v>0</v>
      </c>
      <c r="BI653" s="169">
        <f>IF(N653="nulová",J653,0)</f>
        <v>0</v>
      </c>
      <c r="BJ653" s="17" t="s">
        <v>88</v>
      </c>
      <c r="BK653" s="169">
        <f>ROUND(I653*H653,2)</f>
        <v>3.88</v>
      </c>
      <c r="BL653" s="17" t="s">
        <v>249</v>
      </c>
      <c r="BM653" s="168" t="s">
        <v>3423</v>
      </c>
    </row>
    <row r="654" spans="1:65" s="13" customFormat="1">
      <c r="B654" s="178"/>
      <c r="D654" s="171" t="s">
        <v>251</v>
      </c>
      <c r="E654" s="179"/>
      <c r="F654" s="180" t="s">
        <v>3424</v>
      </c>
      <c r="H654" s="181">
        <v>8.1000000000000003E-2</v>
      </c>
      <c r="I654" s="182"/>
      <c r="L654" s="178"/>
      <c r="M654" s="183"/>
      <c r="N654" s="184"/>
      <c r="O654" s="184"/>
      <c r="P654" s="184"/>
      <c r="Q654" s="184"/>
      <c r="R654" s="184"/>
      <c r="S654" s="184"/>
      <c r="T654" s="185"/>
      <c r="AT654" s="179" t="s">
        <v>251</v>
      </c>
      <c r="AU654" s="179" t="s">
        <v>88</v>
      </c>
      <c r="AV654" s="13" t="s">
        <v>88</v>
      </c>
      <c r="AW654" s="13" t="s">
        <v>32</v>
      </c>
      <c r="AX654" s="13" t="s">
        <v>83</v>
      </c>
      <c r="AY654" s="179" t="s">
        <v>242</v>
      </c>
    </row>
    <row r="655" spans="1:65" s="1" customFormat="1" ht="24.2" customHeight="1">
      <c r="A655" s="30"/>
      <c r="B655" s="155"/>
      <c r="C655" s="194" t="s">
        <v>1863</v>
      </c>
      <c r="D655" s="194" t="s">
        <v>245</v>
      </c>
      <c r="E655" s="195" t="s">
        <v>3425</v>
      </c>
      <c r="F655" s="196" t="s">
        <v>3426</v>
      </c>
      <c r="G655" s="197" t="s">
        <v>3427</v>
      </c>
      <c r="H655" s="198">
        <v>360</v>
      </c>
      <c r="I655" s="161">
        <v>0.66</v>
      </c>
      <c r="J655" s="162">
        <f>ROUND(I655*H655,2)</f>
        <v>237.6</v>
      </c>
      <c r="K655" s="163"/>
      <c r="L655" s="31"/>
      <c r="M655" s="164"/>
      <c r="N655" s="165" t="s">
        <v>42</v>
      </c>
      <c r="O655" s="57"/>
      <c r="P655" s="166">
        <f>O655*H655</f>
        <v>0</v>
      </c>
      <c r="Q655" s="166">
        <v>3.0000000000000001E-5</v>
      </c>
      <c r="R655" s="166">
        <f>Q655*H655</f>
        <v>1.0800000000000001E-2</v>
      </c>
      <c r="S655" s="166">
        <v>2.7999999999999998E-4</v>
      </c>
      <c r="T655" s="167">
        <f>S655*H655</f>
        <v>0.10079999999999999</v>
      </c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R655" s="168" t="s">
        <v>249</v>
      </c>
      <c r="AT655" s="168" t="s">
        <v>245</v>
      </c>
      <c r="AU655" s="168" t="s">
        <v>88</v>
      </c>
      <c r="AY655" s="17" t="s">
        <v>242</v>
      </c>
      <c r="BE655" s="169">
        <f>IF(N655="základná",J655,0)</f>
        <v>0</v>
      </c>
      <c r="BF655" s="169">
        <f>IF(N655="znížená",J655,0)</f>
        <v>237.6</v>
      </c>
      <c r="BG655" s="169">
        <f>IF(N655="zákl. prenesená",J655,0)</f>
        <v>0</v>
      </c>
      <c r="BH655" s="169">
        <f>IF(N655="zníž. prenesená",J655,0)</f>
        <v>0</v>
      </c>
      <c r="BI655" s="169">
        <f>IF(N655="nulová",J655,0)</f>
        <v>0</v>
      </c>
      <c r="BJ655" s="17" t="s">
        <v>88</v>
      </c>
      <c r="BK655" s="169">
        <f>ROUND(I655*H655,2)</f>
        <v>237.6</v>
      </c>
      <c r="BL655" s="17" t="s">
        <v>249</v>
      </c>
      <c r="BM655" s="168" t="s">
        <v>3428</v>
      </c>
    </row>
    <row r="656" spans="1:65" s="13" customFormat="1">
      <c r="B656" s="178"/>
      <c r="D656" s="171" t="s">
        <v>251</v>
      </c>
      <c r="E656" s="179"/>
      <c r="F656" s="180" t="s">
        <v>3429</v>
      </c>
      <c r="H656" s="181">
        <v>240</v>
      </c>
      <c r="I656" s="182"/>
      <c r="L656" s="178"/>
      <c r="M656" s="183"/>
      <c r="N656" s="184"/>
      <c r="O656" s="184"/>
      <c r="P656" s="184"/>
      <c r="Q656" s="184"/>
      <c r="R656" s="184"/>
      <c r="S656" s="184"/>
      <c r="T656" s="185"/>
      <c r="AT656" s="179" t="s">
        <v>251</v>
      </c>
      <c r="AU656" s="179" t="s">
        <v>88</v>
      </c>
      <c r="AV656" s="13" t="s">
        <v>88</v>
      </c>
      <c r="AW656" s="13" t="s">
        <v>32</v>
      </c>
      <c r="AX656" s="13" t="s">
        <v>76</v>
      </c>
      <c r="AY656" s="179" t="s">
        <v>242</v>
      </c>
    </row>
    <row r="657" spans="1:65" s="13" customFormat="1">
      <c r="B657" s="178"/>
      <c r="D657" s="171" t="s">
        <v>251</v>
      </c>
      <c r="E657" s="179"/>
      <c r="F657" s="180" t="s">
        <v>3430</v>
      </c>
      <c r="H657" s="181">
        <v>30</v>
      </c>
      <c r="I657" s="182"/>
      <c r="L657" s="178"/>
      <c r="M657" s="183"/>
      <c r="N657" s="184"/>
      <c r="O657" s="184"/>
      <c r="P657" s="184"/>
      <c r="Q657" s="184"/>
      <c r="R657" s="184"/>
      <c r="S657" s="184"/>
      <c r="T657" s="185"/>
      <c r="AT657" s="179" t="s">
        <v>251</v>
      </c>
      <c r="AU657" s="179" t="s">
        <v>88</v>
      </c>
      <c r="AV657" s="13" t="s">
        <v>88</v>
      </c>
      <c r="AW657" s="13" t="s">
        <v>32</v>
      </c>
      <c r="AX657" s="13" t="s">
        <v>76</v>
      </c>
      <c r="AY657" s="179" t="s">
        <v>242</v>
      </c>
    </row>
    <row r="658" spans="1:65" s="13" customFormat="1">
      <c r="B658" s="178"/>
      <c r="D658" s="171" t="s">
        <v>251</v>
      </c>
      <c r="E658" s="179"/>
      <c r="F658" s="180" t="s">
        <v>3431</v>
      </c>
      <c r="H658" s="181">
        <v>30</v>
      </c>
      <c r="I658" s="182"/>
      <c r="L658" s="178"/>
      <c r="M658" s="183"/>
      <c r="N658" s="184"/>
      <c r="O658" s="184"/>
      <c r="P658" s="184"/>
      <c r="Q658" s="184"/>
      <c r="R658" s="184"/>
      <c r="S658" s="184"/>
      <c r="T658" s="185"/>
      <c r="AT658" s="179" t="s">
        <v>251</v>
      </c>
      <c r="AU658" s="179" t="s">
        <v>88</v>
      </c>
      <c r="AV658" s="13" t="s">
        <v>88</v>
      </c>
      <c r="AW658" s="13" t="s">
        <v>32</v>
      </c>
      <c r="AX658" s="13" t="s">
        <v>76</v>
      </c>
      <c r="AY658" s="179" t="s">
        <v>242</v>
      </c>
    </row>
    <row r="659" spans="1:65" s="13" customFormat="1">
      <c r="B659" s="178"/>
      <c r="D659" s="171" t="s">
        <v>251</v>
      </c>
      <c r="E659" s="179"/>
      <c r="F659" s="180" t="s">
        <v>3432</v>
      </c>
      <c r="H659" s="181">
        <v>60</v>
      </c>
      <c r="I659" s="182"/>
      <c r="L659" s="178"/>
      <c r="M659" s="183"/>
      <c r="N659" s="184"/>
      <c r="O659" s="184"/>
      <c r="P659" s="184"/>
      <c r="Q659" s="184"/>
      <c r="R659" s="184"/>
      <c r="S659" s="184"/>
      <c r="T659" s="185"/>
      <c r="AT659" s="179" t="s">
        <v>251</v>
      </c>
      <c r="AU659" s="179" t="s">
        <v>88</v>
      </c>
      <c r="AV659" s="13" t="s">
        <v>88</v>
      </c>
      <c r="AW659" s="13" t="s">
        <v>32</v>
      </c>
      <c r="AX659" s="13" t="s">
        <v>76</v>
      </c>
      <c r="AY659" s="179" t="s">
        <v>242</v>
      </c>
    </row>
    <row r="660" spans="1:65" s="14" customFormat="1">
      <c r="B660" s="186"/>
      <c r="D660" s="171" t="s">
        <v>251</v>
      </c>
      <c r="E660" s="187"/>
      <c r="F660" s="188" t="s">
        <v>254</v>
      </c>
      <c r="H660" s="189">
        <v>360</v>
      </c>
      <c r="I660" s="190"/>
      <c r="L660" s="186"/>
      <c r="M660" s="191"/>
      <c r="N660" s="192"/>
      <c r="O660" s="192"/>
      <c r="P660" s="192"/>
      <c r="Q660" s="192"/>
      <c r="R660" s="192"/>
      <c r="S660" s="192"/>
      <c r="T660" s="193"/>
      <c r="AT660" s="187" t="s">
        <v>251</v>
      </c>
      <c r="AU660" s="187" t="s">
        <v>88</v>
      </c>
      <c r="AV660" s="14" t="s">
        <v>249</v>
      </c>
      <c r="AW660" s="14" t="s">
        <v>32</v>
      </c>
      <c r="AX660" s="14" t="s">
        <v>83</v>
      </c>
      <c r="AY660" s="187" t="s">
        <v>242</v>
      </c>
    </row>
    <row r="661" spans="1:65" s="1" customFormat="1" ht="24.2" customHeight="1">
      <c r="A661" s="30"/>
      <c r="B661" s="155"/>
      <c r="C661" s="194" t="s">
        <v>1875</v>
      </c>
      <c r="D661" s="194" t="s">
        <v>245</v>
      </c>
      <c r="E661" s="195" t="s">
        <v>3433</v>
      </c>
      <c r="F661" s="196" t="s">
        <v>3434</v>
      </c>
      <c r="G661" s="197" t="s">
        <v>3427</v>
      </c>
      <c r="H661" s="198">
        <v>510</v>
      </c>
      <c r="I661" s="161">
        <v>0.74</v>
      </c>
      <c r="J661" s="162">
        <f>ROUND(I661*H661,2)</f>
        <v>377.4</v>
      </c>
      <c r="K661" s="163"/>
      <c r="L661" s="31"/>
      <c r="M661" s="164"/>
      <c r="N661" s="165" t="s">
        <v>42</v>
      </c>
      <c r="O661" s="57"/>
      <c r="P661" s="166">
        <f>O661*H661</f>
        <v>0</v>
      </c>
      <c r="Q661" s="166">
        <v>3.0000000000000001E-5</v>
      </c>
      <c r="R661" s="166">
        <f>Q661*H661</f>
        <v>1.5300000000000001E-2</v>
      </c>
      <c r="S661" s="166">
        <v>5.0000000000000001E-4</v>
      </c>
      <c r="T661" s="167">
        <f>S661*H661</f>
        <v>0.255</v>
      </c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R661" s="168" t="s">
        <v>249</v>
      </c>
      <c r="AT661" s="168" t="s">
        <v>245</v>
      </c>
      <c r="AU661" s="168" t="s">
        <v>88</v>
      </c>
      <c r="AY661" s="17" t="s">
        <v>242</v>
      </c>
      <c r="BE661" s="169">
        <f>IF(N661="základná",J661,0)</f>
        <v>0</v>
      </c>
      <c r="BF661" s="169">
        <f>IF(N661="znížená",J661,0)</f>
        <v>377.4</v>
      </c>
      <c r="BG661" s="169">
        <f>IF(N661="zákl. prenesená",J661,0)</f>
        <v>0</v>
      </c>
      <c r="BH661" s="169">
        <f>IF(N661="zníž. prenesená",J661,0)</f>
        <v>0</v>
      </c>
      <c r="BI661" s="169">
        <f>IF(N661="nulová",J661,0)</f>
        <v>0</v>
      </c>
      <c r="BJ661" s="17" t="s">
        <v>88</v>
      </c>
      <c r="BK661" s="169">
        <f>ROUND(I661*H661,2)</f>
        <v>377.4</v>
      </c>
      <c r="BL661" s="17" t="s">
        <v>249</v>
      </c>
      <c r="BM661" s="168" t="s">
        <v>3435</v>
      </c>
    </row>
    <row r="662" spans="1:65" s="13" customFormat="1">
      <c r="B662" s="178"/>
      <c r="D662" s="171" t="s">
        <v>251</v>
      </c>
      <c r="E662" s="179"/>
      <c r="F662" s="180" t="s">
        <v>3436</v>
      </c>
      <c r="H662" s="181">
        <v>270</v>
      </c>
      <c r="I662" s="182"/>
      <c r="L662" s="178"/>
      <c r="M662" s="183"/>
      <c r="N662" s="184"/>
      <c r="O662" s="184"/>
      <c r="P662" s="184"/>
      <c r="Q662" s="184"/>
      <c r="R662" s="184"/>
      <c r="S662" s="184"/>
      <c r="T662" s="185"/>
      <c r="AT662" s="179" t="s">
        <v>251</v>
      </c>
      <c r="AU662" s="179" t="s">
        <v>88</v>
      </c>
      <c r="AV662" s="13" t="s">
        <v>88</v>
      </c>
      <c r="AW662" s="13" t="s">
        <v>32</v>
      </c>
      <c r="AX662" s="13" t="s">
        <v>76</v>
      </c>
      <c r="AY662" s="179" t="s">
        <v>242</v>
      </c>
    </row>
    <row r="663" spans="1:65" s="13" customFormat="1">
      <c r="B663" s="178"/>
      <c r="D663" s="171" t="s">
        <v>251</v>
      </c>
      <c r="E663" s="179"/>
      <c r="F663" s="180" t="s">
        <v>3437</v>
      </c>
      <c r="H663" s="181">
        <v>240</v>
      </c>
      <c r="I663" s="182"/>
      <c r="L663" s="178"/>
      <c r="M663" s="183"/>
      <c r="N663" s="184"/>
      <c r="O663" s="184"/>
      <c r="P663" s="184"/>
      <c r="Q663" s="184"/>
      <c r="R663" s="184"/>
      <c r="S663" s="184"/>
      <c r="T663" s="185"/>
      <c r="AT663" s="179" t="s">
        <v>251</v>
      </c>
      <c r="AU663" s="179" t="s">
        <v>88</v>
      </c>
      <c r="AV663" s="13" t="s">
        <v>88</v>
      </c>
      <c r="AW663" s="13" t="s">
        <v>32</v>
      </c>
      <c r="AX663" s="13" t="s">
        <v>76</v>
      </c>
      <c r="AY663" s="179" t="s">
        <v>242</v>
      </c>
    </row>
    <row r="664" spans="1:65" s="14" customFormat="1">
      <c r="B664" s="186"/>
      <c r="D664" s="171" t="s">
        <v>251</v>
      </c>
      <c r="E664" s="187"/>
      <c r="F664" s="188" t="s">
        <v>254</v>
      </c>
      <c r="H664" s="189">
        <v>510</v>
      </c>
      <c r="I664" s="190"/>
      <c r="L664" s="186"/>
      <c r="M664" s="191"/>
      <c r="N664" s="192"/>
      <c r="O664" s="192"/>
      <c r="P664" s="192"/>
      <c r="Q664" s="192"/>
      <c r="R664" s="192"/>
      <c r="S664" s="192"/>
      <c r="T664" s="193"/>
      <c r="AT664" s="187" t="s">
        <v>251</v>
      </c>
      <c r="AU664" s="187" t="s">
        <v>88</v>
      </c>
      <c r="AV664" s="14" t="s">
        <v>249</v>
      </c>
      <c r="AW664" s="14" t="s">
        <v>32</v>
      </c>
      <c r="AX664" s="14" t="s">
        <v>83</v>
      </c>
      <c r="AY664" s="187" t="s">
        <v>242</v>
      </c>
    </row>
    <row r="665" spans="1:65" s="1" customFormat="1" ht="24.2" customHeight="1">
      <c r="A665" s="30"/>
      <c r="B665" s="155"/>
      <c r="C665" s="194" t="s">
        <v>890</v>
      </c>
      <c r="D665" s="194" t="s">
        <v>245</v>
      </c>
      <c r="E665" s="195" t="s">
        <v>3438</v>
      </c>
      <c r="F665" s="196" t="s">
        <v>3439</v>
      </c>
      <c r="G665" s="197" t="s">
        <v>310</v>
      </c>
      <c r="H665" s="198">
        <v>6</v>
      </c>
      <c r="I665" s="161">
        <v>2.06</v>
      </c>
      <c r="J665" s="162">
        <f>ROUND(I665*H665,2)</f>
        <v>12.36</v>
      </c>
      <c r="K665" s="163"/>
      <c r="L665" s="31"/>
      <c r="M665" s="164"/>
      <c r="N665" s="165" t="s">
        <v>42</v>
      </c>
      <c r="O665" s="57"/>
      <c r="P665" s="166">
        <f>O665*H665</f>
        <v>0</v>
      </c>
      <c r="Q665" s="166">
        <v>0</v>
      </c>
      <c r="R665" s="166">
        <f>Q665*H665</f>
        <v>0</v>
      </c>
      <c r="S665" s="166">
        <v>3.1E-2</v>
      </c>
      <c r="T665" s="167">
        <f>S665*H665</f>
        <v>0.186</v>
      </c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R665" s="168" t="s">
        <v>249</v>
      </c>
      <c r="AT665" s="168" t="s">
        <v>245</v>
      </c>
      <c r="AU665" s="168" t="s">
        <v>88</v>
      </c>
      <c r="AY665" s="17" t="s">
        <v>242</v>
      </c>
      <c r="BE665" s="169">
        <f>IF(N665="základná",J665,0)</f>
        <v>0</v>
      </c>
      <c r="BF665" s="169">
        <f>IF(N665="znížená",J665,0)</f>
        <v>12.36</v>
      </c>
      <c r="BG665" s="169">
        <f>IF(N665="zákl. prenesená",J665,0)</f>
        <v>0</v>
      </c>
      <c r="BH665" s="169">
        <f>IF(N665="zníž. prenesená",J665,0)</f>
        <v>0</v>
      </c>
      <c r="BI665" s="169">
        <f>IF(N665="nulová",J665,0)</f>
        <v>0</v>
      </c>
      <c r="BJ665" s="17" t="s">
        <v>88</v>
      </c>
      <c r="BK665" s="169">
        <f>ROUND(I665*H665,2)</f>
        <v>12.36</v>
      </c>
      <c r="BL665" s="17" t="s">
        <v>249</v>
      </c>
      <c r="BM665" s="168" t="s">
        <v>3440</v>
      </c>
    </row>
    <row r="666" spans="1:65" s="13" customFormat="1">
      <c r="B666" s="178"/>
      <c r="D666" s="171" t="s">
        <v>251</v>
      </c>
      <c r="E666" s="179"/>
      <c r="F666" s="180" t="s">
        <v>3416</v>
      </c>
      <c r="H666" s="181">
        <v>1</v>
      </c>
      <c r="I666" s="182"/>
      <c r="L666" s="178"/>
      <c r="M666" s="183"/>
      <c r="N666" s="184"/>
      <c r="O666" s="184"/>
      <c r="P666" s="184"/>
      <c r="Q666" s="184"/>
      <c r="R666" s="184"/>
      <c r="S666" s="184"/>
      <c r="T666" s="185"/>
      <c r="AT666" s="179" t="s">
        <v>251</v>
      </c>
      <c r="AU666" s="179" t="s">
        <v>88</v>
      </c>
      <c r="AV666" s="13" t="s">
        <v>88</v>
      </c>
      <c r="AW666" s="13" t="s">
        <v>32</v>
      </c>
      <c r="AX666" s="13" t="s">
        <v>76</v>
      </c>
      <c r="AY666" s="179" t="s">
        <v>242</v>
      </c>
    </row>
    <row r="667" spans="1:65" s="13" customFormat="1">
      <c r="B667" s="178"/>
      <c r="D667" s="171" t="s">
        <v>251</v>
      </c>
      <c r="E667" s="179"/>
      <c r="F667" s="180" t="s">
        <v>3263</v>
      </c>
      <c r="H667" s="181">
        <v>2</v>
      </c>
      <c r="I667" s="182"/>
      <c r="L667" s="178"/>
      <c r="M667" s="183"/>
      <c r="N667" s="184"/>
      <c r="O667" s="184"/>
      <c r="P667" s="184"/>
      <c r="Q667" s="184"/>
      <c r="R667" s="184"/>
      <c r="S667" s="184"/>
      <c r="T667" s="185"/>
      <c r="AT667" s="179" t="s">
        <v>251</v>
      </c>
      <c r="AU667" s="179" t="s">
        <v>88</v>
      </c>
      <c r="AV667" s="13" t="s">
        <v>88</v>
      </c>
      <c r="AW667" s="13" t="s">
        <v>32</v>
      </c>
      <c r="AX667" s="13" t="s">
        <v>76</v>
      </c>
      <c r="AY667" s="179" t="s">
        <v>242</v>
      </c>
    </row>
    <row r="668" spans="1:65" s="13" customFormat="1">
      <c r="B668" s="178"/>
      <c r="D668" s="171" t="s">
        <v>251</v>
      </c>
      <c r="E668" s="179"/>
      <c r="F668" s="180" t="s">
        <v>3441</v>
      </c>
      <c r="H668" s="181">
        <v>3</v>
      </c>
      <c r="I668" s="182"/>
      <c r="L668" s="178"/>
      <c r="M668" s="183"/>
      <c r="N668" s="184"/>
      <c r="O668" s="184"/>
      <c r="P668" s="184"/>
      <c r="Q668" s="184"/>
      <c r="R668" s="184"/>
      <c r="S668" s="184"/>
      <c r="T668" s="185"/>
      <c r="AT668" s="179" t="s">
        <v>251</v>
      </c>
      <c r="AU668" s="179" t="s">
        <v>88</v>
      </c>
      <c r="AV668" s="13" t="s">
        <v>88</v>
      </c>
      <c r="AW668" s="13" t="s">
        <v>32</v>
      </c>
      <c r="AX668" s="13" t="s">
        <v>76</v>
      </c>
      <c r="AY668" s="179" t="s">
        <v>242</v>
      </c>
    </row>
    <row r="669" spans="1:65" s="14" customFormat="1">
      <c r="B669" s="186"/>
      <c r="D669" s="171" t="s">
        <v>251</v>
      </c>
      <c r="E669" s="187"/>
      <c r="F669" s="188" t="s">
        <v>254</v>
      </c>
      <c r="H669" s="189">
        <v>6</v>
      </c>
      <c r="I669" s="190"/>
      <c r="L669" s="186"/>
      <c r="M669" s="191"/>
      <c r="N669" s="192"/>
      <c r="O669" s="192"/>
      <c r="P669" s="192"/>
      <c r="Q669" s="192"/>
      <c r="R669" s="192"/>
      <c r="S669" s="192"/>
      <c r="T669" s="193"/>
      <c r="AT669" s="187" t="s">
        <v>251</v>
      </c>
      <c r="AU669" s="187" t="s">
        <v>88</v>
      </c>
      <c r="AV669" s="14" t="s">
        <v>249</v>
      </c>
      <c r="AW669" s="14" t="s">
        <v>32</v>
      </c>
      <c r="AX669" s="14" t="s">
        <v>83</v>
      </c>
      <c r="AY669" s="187" t="s">
        <v>242</v>
      </c>
    </row>
    <row r="670" spans="1:65" s="1" customFormat="1" ht="33" customHeight="1">
      <c r="A670" s="30"/>
      <c r="B670" s="155"/>
      <c r="C670" s="194" t="s">
        <v>1885</v>
      </c>
      <c r="D670" s="194" t="s">
        <v>245</v>
      </c>
      <c r="E670" s="195" t="s">
        <v>3442</v>
      </c>
      <c r="F670" s="196" t="s">
        <v>3443</v>
      </c>
      <c r="G670" s="197" t="s">
        <v>310</v>
      </c>
      <c r="H670" s="198">
        <v>24</v>
      </c>
      <c r="I670" s="161">
        <v>17.440000000000001</v>
      </c>
      <c r="J670" s="162">
        <f>ROUND(I670*H670,2)</f>
        <v>418.56</v>
      </c>
      <c r="K670" s="163"/>
      <c r="L670" s="31"/>
      <c r="M670" s="164"/>
      <c r="N670" s="165" t="s">
        <v>42</v>
      </c>
      <c r="O670" s="57"/>
      <c r="P670" s="166">
        <f>O670*H670</f>
        <v>0</v>
      </c>
      <c r="Q670" s="166">
        <v>0</v>
      </c>
      <c r="R670" s="166">
        <f>Q670*H670</f>
        <v>0</v>
      </c>
      <c r="S670" s="166">
        <v>0.16500000000000001</v>
      </c>
      <c r="T670" s="167">
        <f>S670*H670</f>
        <v>3.96</v>
      </c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R670" s="168" t="s">
        <v>249</v>
      </c>
      <c r="AT670" s="168" t="s">
        <v>245</v>
      </c>
      <c r="AU670" s="168" t="s">
        <v>88</v>
      </c>
      <c r="AY670" s="17" t="s">
        <v>242</v>
      </c>
      <c r="BE670" s="169">
        <f>IF(N670="základná",J670,0)</f>
        <v>0</v>
      </c>
      <c r="BF670" s="169">
        <f>IF(N670="znížená",J670,0)</f>
        <v>418.56</v>
      </c>
      <c r="BG670" s="169">
        <f>IF(N670="zákl. prenesená",J670,0)</f>
        <v>0</v>
      </c>
      <c r="BH670" s="169">
        <f>IF(N670="zníž. prenesená",J670,0)</f>
        <v>0</v>
      </c>
      <c r="BI670" s="169">
        <f>IF(N670="nulová",J670,0)</f>
        <v>0</v>
      </c>
      <c r="BJ670" s="17" t="s">
        <v>88</v>
      </c>
      <c r="BK670" s="169">
        <f>ROUND(I670*H670,2)</f>
        <v>418.56</v>
      </c>
      <c r="BL670" s="17" t="s">
        <v>249</v>
      </c>
      <c r="BM670" s="168" t="s">
        <v>3444</v>
      </c>
    </row>
    <row r="671" spans="1:65" s="13" customFormat="1">
      <c r="B671" s="178"/>
      <c r="D671" s="171" t="s">
        <v>251</v>
      </c>
      <c r="E671" s="179"/>
      <c r="F671" s="180" t="s">
        <v>3445</v>
      </c>
      <c r="H671" s="181">
        <v>21</v>
      </c>
      <c r="I671" s="182"/>
      <c r="L671" s="178"/>
      <c r="M671" s="183"/>
      <c r="N671" s="184"/>
      <c r="O671" s="184"/>
      <c r="P671" s="184"/>
      <c r="Q671" s="184"/>
      <c r="R671" s="184"/>
      <c r="S671" s="184"/>
      <c r="T671" s="185"/>
      <c r="AT671" s="179" t="s">
        <v>251</v>
      </c>
      <c r="AU671" s="179" t="s">
        <v>88</v>
      </c>
      <c r="AV671" s="13" t="s">
        <v>88</v>
      </c>
      <c r="AW671" s="13" t="s">
        <v>32</v>
      </c>
      <c r="AX671" s="13" t="s">
        <v>76</v>
      </c>
      <c r="AY671" s="179" t="s">
        <v>242</v>
      </c>
    </row>
    <row r="672" spans="1:65" s="13" customFormat="1">
      <c r="B672" s="178"/>
      <c r="D672" s="171" t="s">
        <v>251</v>
      </c>
      <c r="E672" s="179"/>
      <c r="F672" s="180" t="s">
        <v>3446</v>
      </c>
      <c r="H672" s="181">
        <v>3</v>
      </c>
      <c r="I672" s="182"/>
      <c r="L672" s="178"/>
      <c r="M672" s="183"/>
      <c r="N672" s="184"/>
      <c r="O672" s="184"/>
      <c r="P672" s="184"/>
      <c r="Q672" s="184"/>
      <c r="R672" s="184"/>
      <c r="S672" s="184"/>
      <c r="T672" s="185"/>
      <c r="AT672" s="179" t="s">
        <v>251</v>
      </c>
      <c r="AU672" s="179" t="s">
        <v>88</v>
      </c>
      <c r="AV672" s="13" t="s">
        <v>88</v>
      </c>
      <c r="AW672" s="13" t="s">
        <v>32</v>
      </c>
      <c r="AX672" s="13" t="s">
        <v>76</v>
      </c>
      <c r="AY672" s="179" t="s">
        <v>242</v>
      </c>
    </row>
    <row r="673" spans="1:65" s="14" customFormat="1">
      <c r="B673" s="186"/>
      <c r="D673" s="171" t="s">
        <v>251</v>
      </c>
      <c r="E673" s="187"/>
      <c r="F673" s="188" t="s">
        <v>254</v>
      </c>
      <c r="H673" s="189">
        <v>24</v>
      </c>
      <c r="I673" s="190"/>
      <c r="L673" s="186"/>
      <c r="M673" s="191"/>
      <c r="N673" s="192"/>
      <c r="O673" s="192"/>
      <c r="P673" s="192"/>
      <c r="Q673" s="192"/>
      <c r="R673" s="192"/>
      <c r="S673" s="192"/>
      <c r="T673" s="193"/>
      <c r="AT673" s="187" t="s">
        <v>251</v>
      </c>
      <c r="AU673" s="187" t="s">
        <v>88</v>
      </c>
      <c r="AV673" s="14" t="s">
        <v>249</v>
      </c>
      <c r="AW673" s="14" t="s">
        <v>32</v>
      </c>
      <c r="AX673" s="14" t="s">
        <v>83</v>
      </c>
      <c r="AY673" s="187" t="s">
        <v>242</v>
      </c>
    </row>
    <row r="674" spans="1:65" s="1" customFormat="1" ht="33" customHeight="1">
      <c r="A674" s="30"/>
      <c r="B674" s="155"/>
      <c r="C674" s="194" t="s">
        <v>1890</v>
      </c>
      <c r="D674" s="194" t="s">
        <v>245</v>
      </c>
      <c r="E674" s="195" t="s">
        <v>3447</v>
      </c>
      <c r="F674" s="196" t="s">
        <v>3448</v>
      </c>
      <c r="G674" s="197" t="s">
        <v>310</v>
      </c>
      <c r="H674" s="198">
        <v>1</v>
      </c>
      <c r="I674" s="161">
        <v>32.119999999999997</v>
      </c>
      <c r="J674" s="162">
        <f>ROUND(I674*H674,2)</f>
        <v>32.119999999999997</v>
      </c>
      <c r="K674" s="163"/>
      <c r="L674" s="31"/>
      <c r="M674" s="164"/>
      <c r="N674" s="165" t="s">
        <v>42</v>
      </c>
      <c r="O674" s="57"/>
      <c r="P674" s="166">
        <f>O674*H674</f>
        <v>0</v>
      </c>
      <c r="Q674" s="166">
        <v>0</v>
      </c>
      <c r="R674" s="166">
        <f>Q674*H674</f>
        <v>0</v>
      </c>
      <c r="S674" s="166">
        <v>0.247</v>
      </c>
      <c r="T674" s="167">
        <f>S674*H674</f>
        <v>0.247</v>
      </c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R674" s="168" t="s">
        <v>249</v>
      </c>
      <c r="AT674" s="168" t="s">
        <v>245</v>
      </c>
      <c r="AU674" s="168" t="s">
        <v>88</v>
      </c>
      <c r="AY674" s="17" t="s">
        <v>242</v>
      </c>
      <c r="BE674" s="169">
        <f>IF(N674="základná",J674,0)</f>
        <v>0</v>
      </c>
      <c r="BF674" s="169">
        <f>IF(N674="znížená",J674,0)</f>
        <v>32.119999999999997</v>
      </c>
      <c r="BG674" s="169">
        <f>IF(N674="zákl. prenesená",J674,0)</f>
        <v>0</v>
      </c>
      <c r="BH674" s="169">
        <f>IF(N674="zníž. prenesená",J674,0)</f>
        <v>0</v>
      </c>
      <c r="BI674" s="169">
        <f>IF(N674="nulová",J674,0)</f>
        <v>0</v>
      </c>
      <c r="BJ674" s="17" t="s">
        <v>88</v>
      </c>
      <c r="BK674" s="169">
        <f>ROUND(I674*H674,2)</f>
        <v>32.119999999999997</v>
      </c>
      <c r="BL674" s="17" t="s">
        <v>249</v>
      </c>
      <c r="BM674" s="168" t="s">
        <v>3449</v>
      </c>
    </row>
    <row r="675" spans="1:65" s="13" customFormat="1">
      <c r="B675" s="178"/>
      <c r="D675" s="171" t="s">
        <v>251</v>
      </c>
      <c r="E675" s="179"/>
      <c r="F675" s="180" t="s">
        <v>3450</v>
      </c>
      <c r="H675" s="181">
        <v>1</v>
      </c>
      <c r="I675" s="182"/>
      <c r="L675" s="178"/>
      <c r="M675" s="183"/>
      <c r="N675" s="184"/>
      <c r="O675" s="184"/>
      <c r="P675" s="184"/>
      <c r="Q675" s="184"/>
      <c r="R675" s="184"/>
      <c r="S675" s="184"/>
      <c r="T675" s="185"/>
      <c r="AT675" s="179" t="s">
        <v>251</v>
      </c>
      <c r="AU675" s="179" t="s">
        <v>88</v>
      </c>
      <c r="AV675" s="13" t="s">
        <v>88</v>
      </c>
      <c r="AW675" s="13" t="s">
        <v>32</v>
      </c>
      <c r="AX675" s="13" t="s">
        <v>83</v>
      </c>
      <c r="AY675" s="179" t="s">
        <v>242</v>
      </c>
    </row>
    <row r="676" spans="1:65" s="1" customFormat="1" ht="33" customHeight="1">
      <c r="A676" s="30"/>
      <c r="B676" s="155"/>
      <c r="C676" s="194" t="s">
        <v>1894</v>
      </c>
      <c r="D676" s="194" t="s">
        <v>245</v>
      </c>
      <c r="E676" s="195" t="s">
        <v>3451</v>
      </c>
      <c r="F676" s="196" t="s">
        <v>3452</v>
      </c>
      <c r="G676" s="197" t="s">
        <v>248</v>
      </c>
      <c r="H676" s="198">
        <v>8.4000000000000005E-2</v>
      </c>
      <c r="I676" s="161">
        <v>203.38</v>
      </c>
      <c r="J676" s="162">
        <f>ROUND(I676*H676,2)</f>
        <v>17.079999999999998</v>
      </c>
      <c r="K676" s="163"/>
      <c r="L676" s="31"/>
      <c r="M676" s="164"/>
      <c r="N676" s="165" t="s">
        <v>42</v>
      </c>
      <c r="O676" s="57"/>
      <c r="P676" s="166">
        <f>O676*H676</f>
        <v>0</v>
      </c>
      <c r="Q676" s="166">
        <v>0</v>
      </c>
      <c r="R676" s="166">
        <f>Q676*H676</f>
        <v>0</v>
      </c>
      <c r="S676" s="166">
        <v>2.2000000000000002</v>
      </c>
      <c r="T676" s="167">
        <f>S676*H676</f>
        <v>0.18480000000000002</v>
      </c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R676" s="168" t="s">
        <v>249</v>
      </c>
      <c r="AT676" s="168" t="s">
        <v>245</v>
      </c>
      <c r="AU676" s="168" t="s">
        <v>88</v>
      </c>
      <c r="AY676" s="17" t="s">
        <v>242</v>
      </c>
      <c r="BE676" s="169">
        <f>IF(N676="základná",J676,0)</f>
        <v>0</v>
      </c>
      <c r="BF676" s="169">
        <f>IF(N676="znížená",J676,0)</f>
        <v>17.079999999999998</v>
      </c>
      <c r="BG676" s="169">
        <f>IF(N676="zákl. prenesená",J676,0)</f>
        <v>0</v>
      </c>
      <c r="BH676" s="169">
        <f>IF(N676="zníž. prenesená",J676,0)</f>
        <v>0</v>
      </c>
      <c r="BI676" s="169">
        <f>IF(N676="nulová",J676,0)</f>
        <v>0</v>
      </c>
      <c r="BJ676" s="17" t="s">
        <v>88</v>
      </c>
      <c r="BK676" s="169">
        <f>ROUND(I676*H676,2)</f>
        <v>17.079999999999998</v>
      </c>
      <c r="BL676" s="17" t="s">
        <v>249</v>
      </c>
      <c r="BM676" s="168" t="s">
        <v>3453</v>
      </c>
    </row>
    <row r="677" spans="1:65" s="13" customFormat="1">
      <c r="B677" s="178"/>
      <c r="D677" s="171" t="s">
        <v>251</v>
      </c>
      <c r="E677" s="179"/>
      <c r="F677" s="180" t="s">
        <v>3454</v>
      </c>
      <c r="H677" s="181">
        <v>8.4000000000000005E-2</v>
      </c>
      <c r="I677" s="182"/>
      <c r="L677" s="178"/>
      <c r="M677" s="183"/>
      <c r="N677" s="184"/>
      <c r="O677" s="184"/>
      <c r="P677" s="184"/>
      <c r="Q677" s="184"/>
      <c r="R677" s="184"/>
      <c r="S677" s="184"/>
      <c r="T677" s="185"/>
      <c r="AT677" s="179" t="s">
        <v>251</v>
      </c>
      <c r="AU677" s="179" t="s">
        <v>88</v>
      </c>
      <c r="AV677" s="13" t="s">
        <v>88</v>
      </c>
      <c r="AW677" s="13" t="s">
        <v>32</v>
      </c>
      <c r="AX677" s="13" t="s">
        <v>83</v>
      </c>
      <c r="AY677" s="179" t="s">
        <v>242</v>
      </c>
    </row>
    <row r="678" spans="1:65" s="1" customFormat="1" ht="24.2" customHeight="1">
      <c r="A678" s="30"/>
      <c r="B678" s="155"/>
      <c r="C678" s="194" t="s">
        <v>1899</v>
      </c>
      <c r="D678" s="194" t="s">
        <v>245</v>
      </c>
      <c r="E678" s="195" t="s">
        <v>3455</v>
      </c>
      <c r="F678" s="196" t="s">
        <v>3456</v>
      </c>
      <c r="G678" s="197" t="s">
        <v>3427</v>
      </c>
      <c r="H678" s="198">
        <v>25</v>
      </c>
      <c r="I678" s="161">
        <v>1.23</v>
      </c>
      <c r="J678" s="162">
        <f>ROUND(I678*H678,2)</f>
        <v>30.75</v>
      </c>
      <c r="K678" s="163"/>
      <c r="L678" s="31"/>
      <c r="M678" s="164"/>
      <c r="N678" s="165" t="s">
        <v>42</v>
      </c>
      <c r="O678" s="57"/>
      <c r="P678" s="166">
        <f>O678*H678</f>
        <v>0</v>
      </c>
      <c r="Q678" s="166">
        <v>3.0000000000000001E-5</v>
      </c>
      <c r="R678" s="166">
        <f>Q678*H678</f>
        <v>7.5000000000000002E-4</v>
      </c>
      <c r="S678" s="166">
        <v>3.8999999999999999E-4</v>
      </c>
      <c r="T678" s="167">
        <f>S678*H678</f>
        <v>9.75E-3</v>
      </c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R678" s="168" t="s">
        <v>249</v>
      </c>
      <c r="AT678" s="168" t="s">
        <v>245</v>
      </c>
      <c r="AU678" s="168" t="s">
        <v>88</v>
      </c>
      <c r="AY678" s="17" t="s">
        <v>242</v>
      </c>
      <c r="BE678" s="169">
        <f>IF(N678="základná",J678,0)</f>
        <v>0</v>
      </c>
      <c r="BF678" s="169">
        <f>IF(N678="znížená",J678,0)</f>
        <v>30.75</v>
      </c>
      <c r="BG678" s="169">
        <f>IF(N678="zákl. prenesená",J678,0)</f>
        <v>0</v>
      </c>
      <c r="BH678" s="169">
        <f>IF(N678="zníž. prenesená",J678,0)</f>
        <v>0</v>
      </c>
      <c r="BI678" s="169">
        <f>IF(N678="nulová",J678,0)</f>
        <v>0</v>
      </c>
      <c r="BJ678" s="17" t="s">
        <v>88</v>
      </c>
      <c r="BK678" s="169">
        <f>ROUND(I678*H678,2)</f>
        <v>30.75</v>
      </c>
      <c r="BL678" s="17" t="s">
        <v>249</v>
      </c>
      <c r="BM678" s="168" t="s">
        <v>3457</v>
      </c>
    </row>
    <row r="679" spans="1:65" s="13" customFormat="1">
      <c r="B679" s="178"/>
      <c r="D679" s="171" t="s">
        <v>251</v>
      </c>
      <c r="E679" s="179"/>
      <c r="F679" s="180" t="s">
        <v>3458</v>
      </c>
      <c r="H679" s="181">
        <v>25</v>
      </c>
      <c r="I679" s="182"/>
      <c r="L679" s="178"/>
      <c r="M679" s="183"/>
      <c r="N679" s="184"/>
      <c r="O679" s="184"/>
      <c r="P679" s="184"/>
      <c r="Q679" s="184"/>
      <c r="R679" s="184"/>
      <c r="S679" s="184"/>
      <c r="T679" s="185"/>
      <c r="AT679" s="179" t="s">
        <v>251</v>
      </c>
      <c r="AU679" s="179" t="s">
        <v>88</v>
      </c>
      <c r="AV679" s="13" t="s">
        <v>88</v>
      </c>
      <c r="AW679" s="13" t="s">
        <v>32</v>
      </c>
      <c r="AX679" s="13" t="s">
        <v>83</v>
      </c>
      <c r="AY679" s="179" t="s">
        <v>242</v>
      </c>
    </row>
    <row r="680" spans="1:65" s="1" customFormat="1" ht="24.2" customHeight="1">
      <c r="A680" s="30"/>
      <c r="B680" s="155"/>
      <c r="C680" s="194" t="s">
        <v>1903</v>
      </c>
      <c r="D680" s="194" t="s">
        <v>245</v>
      </c>
      <c r="E680" s="195" t="s">
        <v>3459</v>
      </c>
      <c r="F680" s="196" t="s">
        <v>3460</v>
      </c>
      <c r="G680" s="197" t="s">
        <v>310</v>
      </c>
      <c r="H680" s="198">
        <v>5</v>
      </c>
      <c r="I680" s="161">
        <v>8.86</v>
      </c>
      <c r="J680" s="162">
        <f>ROUND(I680*H680,2)</f>
        <v>44.3</v>
      </c>
      <c r="K680" s="163"/>
      <c r="L680" s="31"/>
      <c r="M680" s="164"/>
      <c r="N680" s="165" t="s">
        <v>42</v>
      </c>
      <c r="O680" s="57"/>
      <c r="P680" s="166">
        <f>O680*H680</f>
        <v>0</v>
      </c>
      <c r="Q680" s="166">
        <v>0</v>
      </c>
      <c r="R680" s="166">
        <f>Q680*H680</f>
        <v>0</v>
      </c>
      <c r="S680" s="166">
        <v>3.4000000000000002E-2</v>
      </c>
      <c r="T680" s="167">
        <f>S680*H680</f>
        <v>0.17</v>
      </c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R680" s="168" t="s">
        <v>249</v>
      </c>
      <c r="AT680" s="168" t="s">
        <v>245</v>
      </c>
      <c r="AU680" s="168" t="s">
        <v>88</v>
      </c>
      <c r="AY680" s="17" t="s">
        <v>242</v>
      </c>
      <c r="BE680" s="169">
        <f>IF(N680="základná",J680,0)</f>
        <v>0</v>
      </c>
      <c r="BF680" s="169">
        <f>IF(N680="znížená",J680,0)</f>
        <v>44.3</v>
      </c>
      <c r="BG680" s="169">
        <f>IF(N680="zákl. prenesená",J680,0)</f>
        <v>0</v>
      </c>
      <c r="BH680" s="169">
        <f>IF(N680="zníž. prenesená",J680,0)</f>
        <v>0</v>
      </c>
      <c r="BI680" s="169">
        <f>IF(N680="nulová",J680,0)</f>
        <v>0</v>
      </c>
      <c r="BJ680" s="17" t="s">
        <v>88</v>
      </c>
      <c r="BK680" s="169">
        <f>ROUND(I680*H680,2)</f>
        <v>44.3</v>
      </c>
      <c r="BL680" s="17" t="s">
        <v>249</v>
      </c>
      <c r="BM680" s="168" t="s">
        <v>3461</v>
      </c>
    </row>
    <row r="681" spans="1:65" s="13" customFormat="1">
      <c r="B681" s="178"/>
      <c r="D681" s="171" t="s">
        <v>251</v>
      </c>
      <c r="E681" s="179"/>
      <c r="F681" s="180" t="s">
        <v>3462</v>
      </c>
      <c r="H681" s="181">
        <v>3</v>
      </c>
      <c r="I681" s="182"/>
      <c r="L681" s="178"/>
      <c r="M681" s="183"/>
      <c r="N681" s="184"/>
      <c r="O681" s="184"/>
      <c r="P681" s="184"/>
      <c r="Q681" s="184"/>
      <c r="R681" s="184"/>
      <c r="S681" s="184"/>
      <c r="T681" s="185"/>
      <c r="AT681" s="179" t="s">
        <v>251</v>
      </c>
      <c r="AU681" s="179" t="s">
        <v>88</v>
      </c>
      <c r="AV681" s="13" t="s">
        <v>88</v>
      </c>
      <c r="AW681" s="13" t="s">
        <v>32</v>
      </c>
      <c r="AX681" s="13" t="s">
        <v>76</v>
      </c>
      <c r="AY681" s="179" t="s">
        <v>242</v>
      </c>
    </row>
    <row r="682" spans="1:65" s="13" customFormat="1">
      <c r="B682" s="178"/>
      <c r="D682" s="171" t="s">
        <v>251</v>
      </c>
      <c r="E682" s="179"/>
      <c r="F682" s="180" t="s">
        <v>3463</v>
      </c>
      <c r="H682" s="181">
        <v>2</v>
      </c>
      <c r="I682" s="182"/>
      <c r="L682" s="178"/>
      <c r="M682" s="183"/>
      <c r="N682" s="184"/>
      <c r="O682" s="184"/>
      <c r="P682" s="184"/>
      <c r="Q682" s="184"/>
      <c r="R682" s="184"/>
      <c r="S682" s="184"/>
      <c r="T682" s="185"/>
      <c r="AT682" s="179" t="s">
        <v>251</v>
      </c>
      <c r="AU682" s="179" t="s">
        <v>88</v>
      </c>
      <c r="AV682" s="13" t="s">
        <v>88</v>
      </c>
      <c r="AW682" s="13" t="s">
        <v>32</v>
      </c>
      <c r="AX682" s="13" t="s">
        <v>76</v>
      </c>
      <c r="AY682" s="179" t="s">
        <v>242</v>
      </c>
    </row>
    <row r="683" spans="1:65" s="14" customFormat="1">
      <c r="B683" s="186"/>
      <c r="D683" s="171" t="s">
        <v>251</v>
      </c>
      <c r="E683" s="187"/>
      <c r="F683" s="188" t="s">
        <v>254</v>
      </c>
      <c r="H683" s="189">
        <v>5</v>
      </c>
      <c r="I683" s="190"/>
      <c r="L683" s="186"/>
      <c r="M683" s="191"/>
      <c r="N683" s="192"/>
      <c r="O683" s="192"/>
      <c r="P683" s="192"/>
      <c r="Q683" s="192"/>
      <c r="R683" s="192"/>
      <c r="S683" s="192"/>
      <c r="T683" s="193"/>
      <c r="AT683" s="187" t="s">
        <v>251</v>
      </c>
      <c r="AU683" s="187" t="s">
        <v>88</v>
      </c>
      <c r="AV683" s="14" t="s">
        <v>249</v>
      </c>
      <c r="AW683" s="14" t="s">
        <v>32</v>
      </c>
      <c r="AX683" s="14" t="s">
        <v>83</v>
      </c>
      <c r="AY683" s="187" t="s">
        <v>242</v>
      </c>
    </row>
    <row r="684" spans="1:65" s="1" customFormat="1" ht="24.2" customHeight="1">
      <c r="A684" s="30"/>
      <c r="B684" s="155"/>
      <c r="C684" s="194" t="s">
        <v>1908</v>
      </c>
      <c r="D684" s="194" t="s">
        <v>245</v>
      </c>
      <c r="E684" s="195" t="s">
        <v>3464</v>
      </c>
      <c r="F684" s="196" t="s">
        <v>3465</v>
      </c>
      <c r="G684" s="197" t="s">
        <v>248</v>
      </c>
      <c r="H684" s="198">
        <v>0.57499999999999996</v>
      </c>
      <c r="I684" s="161">
        <v>173.06</v>
      </c>
      <c r="J684" s="162">
        <f>ROUND(I684*H684,2)</f>
        <v>99.51</v>
      </c>
      <c r="K684" s="163"/>
      <c r="L684" s="31"/>
      <c r="M684" s="164"/>
      <c r="N684" s="165" t="s">
        <v>42</v>
      </c>
      <c r="O684" s="57"/>
      <c r="P684" s="166">
        <f>O684*H684</f>
        <v>0</v>
      </c>
      <c r="Q684" s="166">
        <v>0</v>
      </c>
      <c r="R684" s="166">
        <f>Q684*H684</f>
        <v>0</v>
      </c>
      <c r="S684" s="166">
        <v>2.4</v>
      </c>
      <c r="T684" s="167">
        <f>S684*H684</f>
        <v>1.38</v>
      </c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R684" s="168" t="s">
        <v>249</v>
      </c>
      <c r="AT684" s="168" t="s">
        <v>245</v>
      </c>
      <c r="AU684" s="168" t="s">
        <v>88</v>
      </c>
      <c r="AY684" s="17" t="s">
        <v>242</v>
      </c>
      <c r="BE684" s="169">
        <f>IF(N684="základná",J684,0)</f>
        <v>0</v>
      </c>
      <c r="BF684" s="169">
        <f>IF(N684="znížená",J684,0)</f>
        <v>99.51</v>
      </c>
      <c r="BG684" s="169">
        <f>IF(N684="zákl. prenesená",J684,0)</f>
        <v>0</v>
      </c>
      <c r="BH684" s="169">
        <f>IF(N684="zníž. prenesená",J684,0)</f>
        <v>0</v>
      </c>
      <c r="BI684" s="169">
        <f>IF(N684="nulová",J684,0)</f>
        <v>0</v>
      </c>
      <c r="BJ684" s="17" t="s">
        <v>88</v>
      </c>
      <c r="BK684" s="169">
        <f>ROUND(I684*H684,2)</f>
        <v>99.51</v>
      </c>
      <c r="BL684" s="17" t="s">
        <v>249</v>
      </c>
      <c r="BM684" s="168" t="s">
        <v>3466</v>
      </c>
    </row>
    <row r="685" spans="1:65" s="13" customFormat="1">
      <c r="B685" s="178"/>
      <c r="D685" s="171" t="s">
        <v>251</v>
      </c>
      <c r="E685" s="179"/>
      <c r="F685" s="180" t="s">
        <v>3467</v>
      </c>
      <c r="H685" s="181">
        <v>0.57499999999999996</v>
      </c>
      <c r="I685" s="182"/>
      <c r="L685" s="178"/>
      <c r="M685" s="183"/>
      <c r="N685" s="184"/>
      <c r="O685" s="184"/>
      <c r="P685" s="184"/>
      <c r="Q685" s="184"/>
      <c r="R685" s="184"/>
      <c r="S685" s="184"/>
      <c r="T685" s="185"/>
      <c r="AT685" s="179" t="s">
        <v>251</v>
      </c>
      <c r="AU685" s="179" t="s">
        <v>88</v>
      </c>
      <c r="AV685" s="13" t="s">
        <v>88</v>
      </c>
      <c r="AW685" s="13" t="s">
        <v>32</v>
      </c>
      <c r="AX685" s="13" t="s">
        <v>83</v>
      </c>
      <c r="AY685" s="179" t="s">
        <v>242</v>
      </c>
    </row>
    <row r="686" spans="1:65" s="1" customFormat="1" ht="24.2" customHeight="1">
      <c r="A686" s="30"/>
      <c r="B686" s="155"/>
      <c r="C686" s="194" t="s">
        <v>1915</v>
      </c>
      <c r="D686" s="194" t="s">
        <v>245</v>
      </c>
      <c r="E686" s="195" t="s">
        <v>3468</v>
      </c>
      <c r="F686" s="196" t="s">
        <v>3469</v>
      </c>
      <c r="G686" s="197" t="s">
        <v>297</v>
      </c>
      <c r="H686" s="198">
        <v>7</v>
      </c>
      <c r="I686" s="161">
        <v>64.98</v>
      </c>
      <c r="J686" s="162">
        <f>ROUND(I686*H686,2)</f>
        <v>454.86</v>
      </c>
      <c r="K686" s="163"/>
      <c r="L686" s="31"/>
      <c r="M686" s="164"/>
      <c r="N686" s="165" t="s">
        <v>42</v>
      </c>
      <c r="O686" s="57"/>
      <c r="P686" s="166">
        <f>O686*H686</f>
        <v>0</v>
      </c>
      <c r="Q686" s="166">
        <v>5.0000000000000002E-5</v>
      </c>
      <c r="R686" s="166">
        <f>Q686*H686</f>
        <v>3.5E-4</v>
      </c>
      <c r="S686" s="166">
        <v>0.03</v>
      </c>
      <c r="T686" s="167">
        <f>S686*H686</f>
        <v>0.21</v>
      </c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R686" s="168" t="s">
        <v>249</v>
      </c>
      <c r="AT686" s="168" t="s">
        <v>245</v>
      </c>
      <c r="AU686" s="168" t="s">
        <v>88</v>
      </c>
      <c r="AY686" s="17" t="s">
        <v>242</v>
      </c>
      <c r="BE686" s="169">
        <f>IF(N686="základná",J686,0)</f>
        <v>0</v>
      </c>
      <c r="BF686" s="169">
        <f>IF(N686="znížená",J686,0)</f>
        <v>454.86</v>
      </c>
      <c r="BG686" s="169">
        <f>IF(N686="zákl. prenesená",J686,0)</f>
        <v>0</v>
      </c>
      <c r="BH686" s="169">
        <f>IF(N686="zníž. prenesená",J686,0)</f>
        <v>0</v>
      </c>
      <c r="BI686" s="169">
        <f>IF(N686="nulová",J686,0)</f>
        <v>0</v>
      </c>
      <c r="BJ686" s="17" t="s">
        <v>88</v>
      </c>
      <c r="BK686" s="169">
        <f>ROUND(I686*H686,2)</f>
        <v>454.86</v>
      </c>
      <c r="BL686" s="17" t="s">
        <v>249</v>
      </c>
      <c r="BM686" s="168" t="s">
        <v>3470</v>
      </c>
    </row>
    <row r="687" spans="1:65" s="13" customFormat="1">
      <c r="B687" s="178"/>
      <c r="D687" s="171" t="s">
        <v>251</v>
      </c>
      <c r="E687" s="179"/>
      <c r="F687" s="180" t="s">
        <v>3113</v>
      </c>
      <c r="H687" s="181">
        <v>7</v>
      </c>
      <c r="I687" s="182"/>
      <c r="L687" s="178"/>
      <c r="M687" s="183"/>
      <c r="N687" s="184"/>
      <c r="O687" s="184"/>
      <c r="P687" s="184"/>
      <c r="Q687" s="184"/>
      <c r="R687" s="184"/>
      <c r="S687" s="184"/>
      <c r="T687" s="185"/>
      <c r="AT687" s="179" t="s">
        <v>251</v>
      </c>
      <c r="AU687" s="179" t="s">
        <v>88</v>
      </c>
      <c r="AV687" s="13" t="s">
        <v>88</v>
      </c>
      <c r="AW687" s="13" t="s">
        <v>32</v>
      </c>
      <c r="AX687" s="13" t="s">
        <v>83</v>
      </c>
      <c r="AY687" s="179" t="s">
        <v>242</v>
      </c>
    </row>
    <row r="688" spans="1:65" s="1" customFormat="1" ht="24.2" customHeight="1">
      <c r="A688" s="30"/>
      <c r="B688" s="155"/>
      <c r="C688" s="194" t="s">
        <v>1922</v>
      </c>
      <c r="D688" s="194" t="s">
        <v>245</v>
      </c>
      <c r="E688" s="195" t="s">
        <v>3471</v>
      </c>
      <c r="F688" s="196" t="s">
        <v>3472</v>
      </c>
      <c r="G688" s="197" t="s">
        <v>3427</v>
      </c>
      <c r="H688" s="198">
        <v>25</v>
      </c>
      <c r="I688" s="161">
        <v>0.94</v>
      </c>
      <c r="J688" s="162">
        <f>ROUND(I688*H688,2)</f>
        <v>23.5</v>
      </c>
      <c r="K688" s="163"/>
      <c r="L688" s="31"/>
      <c r="M688" s="164"/>
      <c r="N688" s="165" t="s">
        <v>42</v>
      </c>
      <c r="O688" s="57"/>
      <c r="P688" s="166">
        <f>O688*H688</f>
        <v>0</v>
      </c>
      <c r="Q688" s="166">
        <v>1.0000000000000001E-5</v>
      </c>
      <c r="R688" s="166">
        <f>Q688*H688</f>
        <v>2.5000000000000001E-4</v>
      </c>
      <c r="S688" s="166">
        <v>2.7E-4</v>
      </c>
      <c r="T688" s="167">
        <f>S688*H688</f>
        <v>6.7499999999999999E-3</v>
      </c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R688" s="168" t="s">
        <v>249</v>
      </c>
      <c r="AT688" s="168" t="s">
        <v>245</v>
      </c>
      <c r="AU688" s="168" t="s">
        <v>88</v>
      </c>
      <c r="AY688" s="17" t="s">
        <v>242</v>
      </c>
      <c r="BE688" s="169">
        <f>IF(N688="základná",J688,0)</f>
        <v>0</v>
      </c>
      <c r="BF688" s="169">
        <f>IF(N688="znížená",J688,0)</f>
        <v>23.5</v>
      </c>
      <c r="BG688" s="169">
        <f>IF(N688="zákl. prenesená",J688,0)</f>
        <v>0</v>
      </c>
      <c r="BH688" s="169">
        <f>IF(N688="zníž. prenesená",J688,0)</f>
        <v>0</v>
      </c>
      <c r="BI688" s="169">
        <f>IF(N688="nulová",J688,0)</f>
        <v>0</v>
      </c>
      <c r="BJ688" s="17" t="s">
        <v>88</v>
      </c>
      <c r="BK688" s="169">
        <f>ROUND(I688*H688,2)</f>
        <v>23.5</v>
      </c>
      <c r="BL688" s="17" t="s">
        <v>249</v>
      </c>
      <c r="BM688" s="168" t="s">
        <v>3473</v>
      </c>
    </row>
    <row r="689" spans="1:65" s="13" customFormat="1">
      <c r="B689" s="178"/>
      <c r="D689" s="171" t="s">
        <v>251</v>
      </c>
      <c r="E689" s="179"/>
      <c r="F689" s="180" t="s">
        <v>3474</v>
      </c>
      <c r="H689" s="181">
        <v>25</v>
      </c>
      <c r="I689" s="182"/>
      <c r="L689" s="178"/>
      <c r="M689" s="183"/>
      <c r="N689" s="184"/>
      <c r="O689" s="184"/>
      <c r="P689" s="184"/>
      <c r="Q689" s="184"/>
      <c r="R689" s="184"/>
      <c r="S689" s="184"/>
      <c r="T689" s="185"/>
      <c r="AT689" s="179" t="s">
        <v>251</v>
      </c>
      <c r="AU689" s="179" t="s">
        <v>88</v>
      </c>
      <c r="AV689" s="13" t="s">
        <v>88</v>
      </c>
      <c r="AW689" s="13" t="s">
        <v>32</v>
      </c>
      <c r="AX689" s="13" t="s">
        <v>83</v>
      </c>
      <c r="AY689" s="179" t="s">
        <v>242</v>
      </c>
    </row>
    <row r="690" spans="1:65" s="1" customFormat="1" ht="33" customHeight="1">
      <c r="A690" s="30"/>
      <c r="B690" s="155"/>
      <c r="C690" s="194" t="s">
        <v>1928</v>
      </c>
      <c r="D690" s="194" t="s">
        <v>245</v>
      </c>
      <c r="E690" s="195" t="s">
        <v>3475</v>
      </c>
      <c r="F690" s="196" t="s">
        <v>3476</v>
      </c>
      <c r="G690" s="197" t="s">
        <v>3427</v>
      </c>
      <c r="H690" s="198">
        <v>275</v>
      </c>
      <c r="I690" s="161">
        <v>1.72</v>
      </c>
      <c r="J690" s="162">
        <f>ROUND(I690*H690,2)</f>
        <v>473</v>
      </c>
      <c r="K690" s="163"/>
      <c r="L690" s="31"/>
      <c r="M690" s="164"/>
      <c r="N690" s="165" t="s">
        <v>42</v>
      </c>
      <c r="O690" s="57"/>
      <c r="P690" s="166">
        <f>O690*H690</f>
        <v>0</v>
      </c>
      <c r="Q690" s="166">
        <v>3.0000000000000001E-5</v>
      </c>
      <c r="R690" s="166">
        <f>Q690*H690</f>
        <v>8.2500000000000004E-3</v>
      </c>
      <c r="S690" s="166">
        <v>7.5000000000000002E-4</v>
      </c>
      <c r="T690" s="167">
        <f>S690*H690</f>
        <v>0.20625000000000002</v>
      </c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R690" s="168" t="s">
        <v>249</v>
      </c>
      <c r="AT690" s="168" t="s">
        <v>245</v>
      </c>
      <c r="AU690" s="168" t="s">
        <v>88</v>
      </c>
      <c r="AY690" s="17" t="s">
        <v>242</v>
      </c>
      <c r="BE690" s="169">
        <f>IF(N690="základná",J690,0)</f>
        <v>0</v>
      </c>
      <c r="BF690" s="169">
        <f>IF(N690="znížená",J690,0)</f>
        <v>473</v>
      </c>
      <c r="BG690" s="169">
        <f>IF(N690="zákl. prenesená",J690,0)</f>
        <v>0</v>
      </c>
      <c r="BH690" s="169">
        <f>IF(N690="zníž. prenesená",J690,0)</f>
        <v>0</v>
      </c>
      <c r="BI690" s="169">
        <f>IF(N690="nulová",J690,0)</f>
        <v>0</v>
      </c>
      <c r="BJ690" s="17" t="s">
        <v>88</v>
      </c>
      <c r="BK690" s="169">
        <f>ROUND(I690*H690,2)</f>
        <v>473</v>
      </c>
      <c r="BL690" s="17" t="s">
        <v>249</v>
      </c>
      <c r="BM690" s="168" t="s">
        <v>3477</v>
      </c>
    </row>
    <row r="691" spans="1:65" s="13" customFormat="1">
      <c r="B691" s="178"/>
      <c r="D691" s="171" t="s">
        <v>251</v>
      </c>
      <c r="E691" s="179"/>
      <c r="F691" s="180" t="s">
        <v>3478</v>
      </c>
      <c r="H691" s="181">
        <v>275</v>
      </c>
      <c r="I691" s="182"/>
      <c r="L691" s="178"/>
      <c r="M691" s="183"/>
      <c r="N691" s="184"/>
      <c r="O691" s="184"/>
      <c r="P691" s="184"/>
      <c r="Q691" s="184"/>
      <c r="R691" s="184"/>
      <c r="S691" s="184"/>
      <c r="T691" s="185"/>
      <c r="AT691" s="179" t="s">
        <v>251</v>
      </c>
      <c r="AU691" s="179" t="s">
        <v>88</v>
      </c>
      <c r="AV691" s="13" t="s">
        <v>88</v>
      </c>
      <c r="AW691" s="13" t="s">
        <v>32</v>
      </c>
      <c r="AX691" s="13" t="s">
        <v>83</v>
      </c>
      <c r="AY691" s="179" t="s">
        <v>242</v>
      </c>
    </row>
    <row r="692" spans="1:65" s="1" customFormat="1" ht="33" customHeight="1">
      <c r="A692" s="30"/>
      <c r="B692" s="155"/>
      <c r="C692" s="194" t="s">
        <v>1933</v>
      </c>
      <c r="D692" s="194" t="s">
        <v>245</v>
      </c>
      <c r="E692" s="195" t="s">
        <v>3479</v>
      </c>
      <c r="F692" s="196" t="s">
        <v>3480</v>
      </c>
      <c r="G692" s="197" t="s">
        <v>310</v>
      </c>
      <c r="H692" s="198">
        <v>46</v>
      </c>
      <c r="I692" s="161">
        <v>4.29</v>
      </c>
      <c r="J692" s="162">
        <f>ROUND(I692*H692,2)</f>
        <v>197.34</v>
      </c>
      <c r="K692" s="163"/>
      <c r="L692" s="31"/>
      <c r="M692" s="164"/>
      <c r="N692" s="165" t="s">
        <v>42</v>
      </c>
      <c r="O692" s="57"/>
      <c r="P692" s="166">
        <f>O692*H692</f>
        <v>0</v>
      </c>
      <c r="Q692" s="166">
        <v>0</v>
      </c>
      <c r="R692" s="166">
        <f>Q692*H692</f>
        <v>0</v>
      </c>
      <c r="S692" s="166">
        <v>8.0000000000000002E-3</v>
      </c>
      <c r="T692" s="167">
        <f>S692*H692</f>
        <v>0.36799999999999999</v>
      </c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R692" s="168" t="s">
        <v>249</v>
      </c>
      <c r="AT692" s="168" t="s">
        <v>245</v>
      </c>
      <c r="AU692" s="168" t="s">
        <v>88</v>
      </c>
      <c r="AY692" s="17" t="s">
        <v>242</v>
      </c>
      <c r="BE692" s="169">
        <f>IF(N692="základná",J692,0)</f>
        <v>0</v>
      </c>
      <c r="BF692" s="169">
        <f>IF(N692="znížená",J692,0)</f>
        <v>197.34</v>
      </c>
      <c r="BG692" s="169">
        <f>IF(N692="zákl. prenesená",J692,0)</f>
        <v>0</v>
      </c>
      <c r="BH692" s="169">
        <f>IF(N692="zníž. prenesená",J692,0)</f>
        <v>0</v>
      </c>
      <c r="BI692" s="169">
        <f>IF(N692="nulová",J692,0)</f>
        <v>0</v>
      </c>
      <c r="BJ692" s="17" t="s">
        <v>88</v>
      </c>
      <c r="BK692" s="169">
        <f>ROUND(I692*H692,2)</f>
        <v>197.34</v>
      </c>
      <c r="BL692" s="17" t="s">
        <v>249</v>
      </c>
      <c r="BM692" s="168" t="s">
        <v>3481</v>
      </c>
    </row>
    <row r="693" spans="1:65" s="13" customFormat="1">
      <c r="B693" s="178"/>
      <c r="D693" s="171" t="s">
        <v>251</v>
      </c>
      <c r="E693" s="179"/>
      <c r="F693" s="180" t="s">
        <v>3482</v>
      </c>
      <c r="H693" s="181">
        <v>29</v>
      </c>
      <c r="I693" s="182"/>
      <c r="L693" s="178"/>
      <c r="M693" s="183"/>
      <c r="N693" s="184"/>
      <c r="O693" s="184"/>
      <c r="P693" s="184"/>
      <c r="Q693" s="184"/>
      <c r="R693" s="184"/>
      <c r="S693" s="184"/>
      <c r="T693" s="185"/>
      <c r="AT693" s="179" t="s">
        <v>251</v>
      </c>
      <c r="AU693" s="179" t="s">
        <v>88</v>
      </c>
      <c r="AV693" s="13" t="s">
        <v>88</v>
      </c>
      <c r="AW693" s="13" t="s">
        <v>32</v>
      </c>
      <c r="AX693" s="13" t="s">
        <v>76</v>
      </c>
      <c r="AY693" s="179" t="s">
        <v>242</v>
      </c>
    </row>
    <row r="694" spans="1:65" s="13" customFormat="1">
      <c r="B694" s="178"/>
      <c r="D694" s="171" t="s">
        <v>251</v>
      </c>
      <c r="E694" s="179"/>
      <c r="F694" s="180" t="s">
        <v>3483</v>
      </c>
      <c r="H694" s="181">
        <v>2</v>
      </c>
      <c r="I694" s="182"/>
      <c r="L694" s="178"/>
      <c r="M694" s="183"/>
      <c r="N694" s="184"/>
      <c r="O694" s="184"/>
      <c r="P694" s="184"/>
      <c r="Q694" s="184"/>
      <c r="R694" s="184"/>
      <c r="S694" s="184"/>
      <c r="T694" s="185"/>
      <c r="AT694" s="179" t="s">
        <v>251</v>
      </c>
      <c r="AU694" s="179" t="s">
        <v>88</v>
      </c>
      <c r="AV694" s="13" t="s">
        <v>88</v>
      </c>
      <c r="AW694" s="13" t="s">
        <v>32</v>
      </c>
      <c r="AX694" s="13" t="s">
        <v>76</v>
      </c>
      <c r="AY694" s="179" t="s">
        <v>242</v>
      </c>
    </row>
    <row r="695" spans="1:65" s="13" customFormat="1">
      <c r="B695" s="178"/>
      <c r="D695" s="171" t="s">
        <v>251</v>
      </c>
      <c r="E695" s="179"/>
      <c r="F695" s="180" t="s">
        <v>3484</v>
      </c>
      <c r="H695" s="181">
        <v>14</v>
      </c>
      <c r="I695" s="182"/>
      <c r="L695" s="178"/>
      <c r="M695" s="183"/>
      <c r="N695" s="184"/>
      <c r="O695" s="184"/>
      <c r="P695" s="184"/>
      <c r="Q695" s="184"/>
      <c r="R695" s="184"/>
      <c r="S695" s="184"/>
      <c r="T695" s="185"/>
      <c r="AT695" s="179" t="s">
        <v>251</v>
      </c>
      <c r="AU695" s="179" t="s">
        <v>88</v>
      </c>
      <c r="AV695" s="13" t="s">
        <v>88</v>
      </c>
      <c r="AW695" s="13" t="s">
        <v>32</v>
      </c>
      <c r="AX695" s="13" t="s">
        <v>76</v>
      </c>
      <c r="AY695" s="179" t="s">
        <v>242</v>
      </c>
    </row>
    <row r="696" spans="1:65" s="13" customFormat="1">
      <c r="B696" s="178"/>
      <c r="D696" s="171" t="s">
        <v>251</v>
      </c>
      <c r="E696" s="179"/>
      <c r="F696" s="180" t="s">
        <v>3485</v>
      </c>
      <c r="H696" s="181">
        <v>1</v>
      </c>
      <c r="I696" s="182"/>
      <c r="L696" s="178"/>
      <c r="M696" s="183"/>
      <c r="N696" s="184"/>
      <c r="O696" s="184"/>
      <c r="P696" s="184"/>
      <c r="Q696" s="184"/>
      <c r="R696" s="184"/>
      <c r="S696" s="184"/>
      <c r="T696" s="185"/>
      <c r="AT696" s="179" t="s">
        <v>251</v>
      </c>
      <c r="AU696" s="179" t="s">
        <v>88</v>
      </c>
      <c r="AV696" s="13" t="s">
        <v>88</v>
      </c>
      <c r="AW696" s="13" t="s">
        <v>32</v>
      </c>
      <c r="AX696" s="13" t="s">
        <v>76</v>
      </c>
      <c r="AY696" s="179" t="s">
        <v>242</v>
      </c>
    </row>
    <row r="697" spans="1:65" s="14" customFormat="1">
      <c r="B697" s="186"/>
      <c r="D697" s="171" t="s">
        <v>251</v>
      </c>
      <c r="E697" s="187"/>
      <c r="F697" s="188" t="s">
        <v>254</v>
      </c>
      <c r="H697" s="189">
        <v>46</v>
      </c>
      <c r="I697" s="190"/>
      <c r="L697" s="186"/>
      <c r="M697" s="191"/>
      <c r="N697" s="192"/>
      <c r="O697" s="192"/>
      <c r="P697" s="192"/>
      <c r="Q697" s="192"/>
      <c r="R697" s="192"/>
      <c r="S697" s="192"/>
      <c r="T697" s="193"/>
      <c r="AT697" s="187" t="s">
        <v>251</v>
      </c>
      <c r="AU697" s="187" t="s">
        <v>88</v>
      </c>
      <c r="AV697" s="14" t="s">
        <v>249</v>
      </c>
      <c r="AW697" s="14" t="s">
        <v>32</v>
      </c>
      <c r="AX697" s="14" t="s">
        <v>83</v>
      </c>
      <c r="AY697" s="187" t="s">
        <v>242</v>
      </c>
    </row>
    <row r="698" spans="1:65" s="1" customFormat="1" ht="24.2" customHeight="1">
      <c r="A698" s="30"/>
      <c r="B698" s="155"/>
      <c r="C698" s="194" t="s">
        <v>1938</v>
      </c>
      <c r="D698" s="194" t="s">
        <v>245</v>
      </c>
      <c r="E698" s="195" t="s">
        <v>3486</v>
      </c>
      <c r="F698" s="196" t="s">
        <v>3487</v>
      </c>
      <c r="G698" s="197" t="s">
        <v>310</v>
      </c>
      <c r="H698" s="198">
        <v>2</v>
      </c>
      <c r="I698" s="161">
        <v>14.23</v>
      </c>
      <c r="J698" s="162">
        <f>ROUND(I698*H698,2)</f>
        <v>28.46</v>
      </c>
      <c r="K698" s="163"/>
      <c r="L698" s="31"/>
      <c r="M698" s="164"/>
      <c r="N698" s="165" t="s">
        <v>42</v>
      </c>
      <c r="O698" s="57"/>
      <c r="P698" s="166">
        <f>O698*H698</f>
        <v>0</v>
      </c>
      <c r="Q698" s="166">
        <v>0</v>
      </c>
      <c r="R698" s="166">
        <f>Q698*H698</f>
        <v>0</v>
      </c>
      <c r="S698" s="166">
        <v>2.1000000000000001E-2</v>
      </c>
      <c r="T698" s="167">
        <f>S698*H698</f>
        <v>4.2000000000000003E-2</v>
      </c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R698" s="168" t="s">
        <v>249</v>
      </c>
      <c r="AT698" s="168" t="s">
        <v>245</v>
      </c>
      <c r="AU698" s="168" t="s">
        <v>88</v>
      </c>
      <c r="AY698" s="17" t="s">
        <v>242</v>
      </c>
      <c r="BE698" s="169">
        <f>IF(N698="základná",J698,0)</f>
        <v>0</v>
      </c>
      <c r="BF698" s="169">
        <f>IF(N698="znížená",J698,0)</f>
        <v>28.46</v>
      </c>
      <c r="BG698" s="169">
        <f>IF(N698="zákl. prenesená",J698,0)</f>
        <v>0</v>
      </c>
      <c r="BH698" s="169">
        <f>IF(N698="zníž. prenesená",J698,0)</f>
        <v>0</v>
      </c>
      <c r="BI698" s="169">
        <f>IF(N698="nulová",J698,0)</f>
        <v>0</v>
      </c>
      <c r="BJ698" s="17" t="s">
        <v>88</v>
      </c>
      <c r="BK698" s="169">
        <f>ROUND(I698*H698,2)</f>
        <v>28.46</v>
      </c>
      <c r="BL698" s="17" t="s">
        <v>249</v>
      </c>
      <c r="BM698" s="168" t="s">
        <v>3488</v>
      </c>
    </row>
    <row r="699" spans="1:65" s="13" customFormat="1">
      <c r="B699" s="178"/>
      <c r="D699" s="171" t="s">
        <v>251</v>
      </c>
      <c r="E699" s="179"/>
      <c r="F699" s="180" t="s">
        <v>3489</v>
      </c>
      <c r="H699" s="181">
        <v>2</v>
      </c>
      <c r="I699" s="182"/>
      <c r="L699" s="178"/>
      <c r="M699" s="183"/>
      <c r="N699" s="184"/>
      <c r="O699" s="184"/>
      <c r="P699" s="184"/>
      <c r="Q699" s="184"/>
      <c r="R699" s="184"/>
      <c r="S699" s="184"/>
      <c r="T699" s="185"/>
      <c r="AT699" s="179" t="s">
        <v>251</v>
      </c>
      <c r="AU699" s="179" t="s">
        <v>88</v>
      </c>
      <c r="AV699" s="13" t="s">
        <v>88</v>
      </c>
      <c r="AW699" s="13" t="s">
        <v>32</v>
      </c>
      <c r="AX699" s="13" t="s">
        <v>83</v>
      </c>
      <c r="AY699" s="179" t="s">
        <v>242</v>
      </c>
    </row>
    <row r="700" spans="1:65" s="1" customFormat="1" ht="37.9" customHeight="1">
      <c r="A700" s="30"/>
      <c r="B700" s="155"/>
      <c r="C700" s="194" t="s">
        <v>1943</v>
      </c>
      <c r="D700" s="194" t="s">
        <v>245</v>
      </c>
      <c r="E700" s="195" t="s">
        <v>3490</v>
      </c>
      <c r="F700" s="196" t="s">
        <v>3491</v>
      </c>
      <c r="G700" s="197" t="s">
        <v>297</v>
      </c>
      <c r="H700" s="198">
        <v>2.7</v>
      </c>
      <c r="I700" s="161">
        <v>4.4000000000000004</v>
      </c>
      <c r="J700" s="162">
        <f>ROUND(I700*H700,2)</f>
        <v>11.88</v>
      </c>
      <c r="K700" s="163"/>
      <c r="L700" s="31"/>
      <c r="M700" s="164"/>
      <c r="N700" s="165" t="s">
        <v>42</v>
      </c>
      <c r="O700" s="57"/>
      <c r="P700" s="166">
        <f>O700*H700</f>
        <v>0</v>
      </c>
      <c r="Q700" s="166">
        <v>0</v>
      </c>
      <c r="R700" s="166">
        <f>Q700*H700</f>
        <v>0</v>
      </c>
      <c r="S700" s="166">
        <v>0.04</v>
      </c>
      <c r="T700" s="167">
        <f>S700*H700</f>
        <v>0.10800000000000001</v>
      </c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R700" s="168" t="s">
        <v>249</v>
      </c>
      <c r="AT700" s="168" t="s">
        <v>245</v>
      </c>
      <c r="AU700" s="168" t="s">
        <v>88</v>
      </c>
      <c r="AY700" s="17" t="s">
        <v>242</v>
      </c>
      <c r="BE700" s="169">
        <f>IF(N700="základná",J700,0)</f>
        <v>0</v>
      </c>
      <c r="BF700" s="169">
        <f>IF(N700="znížená",J700,0)</f>
        <v>11.88</v>
      </c>
      <c r="BG700" s="169">
        <f>IF(N700="zákl. prenesená",J700,0)</f>
        <v>0</v>
      </c>
      <c r="BH700" s="169">
        <f>IF(N700="zníž. prenesená",J700,0)</f>
        <v>0</v>
      </c>
      <c r="BI700" s="169">
        <f>IF(N700="nulová",J700,0)</f>
        <v>0</v>
      </c>
      <c r="BJ700" s="17" t="s">
        <v>88</v>
      </c>
      <c r="BK700" s="169">
        <f>ROUND(I700*H700,2)</f>
        <v>11.88</v>
      </c>
      <c r="BL700" s="17" t="s">
        <v>249</v>
      </c>
      <c r="BM700" s="168" t="s">
        <v>3492</v>
      </c>
    </row>
    <row r="701" spans="1:65" s="13" customFormat="1">
      <c r="B701" s="178"/>
      <c r="D701" s="171" t="s">
        <v>251</v>
      </c>
      <c r="E701" s="179"/>
      <c r="F701" s="180" t="s">
        <v>3493</v>
      </c>
      <c r="H701" s="181">
        <v>2.7</v>
      </c>
      <c r="I701" s="182"/>
      <c r="L701" s="178"/>
      <c r="M701" s="183"/>
      <c r="N701" s="184"/>
      <c r="O701" s="184"/>
      <c r="P701" s="184"/>
      <c r="Q701" s="184"/>
      <c r="R701" s="184"/>
      <c r="S701" s="184"/>
      <c r="T701" s="185"/>
      <c r="AT701" s="179" t="s">
        <v>251</v>
      </c>
      <c r="AU701" s="179" t="s">
        <v>88</v>
      </c>
      <c r="AV701" s="13" t="s">
        <v>88</v>
      </c>
      <c r="AW701" s="13" t="s">
        <v>32</v>
      </c>
      <c r="AX701" s="13" t="s">
        <v>83</v>
      </c>
      <c r="AY701" s="179" t="s">
        <v>242</v>
      </c>
    </row>
    <row r="702" spans="1:65" s="1" customFormat="1" ht="24.2" customHeight="1">
      <c r="A702" s="30"/>
      <c r="B702" s="155"/>
      <c r="C702" s="194" t="s">
        <v>1948</v>
      </c>
      <c r="D702" s="194" t="s">
        <v>245</v>
      </c>
      <c r="E702" s="195" t="s">
        <v>3494</v>
      </c>
      <c r="F702" s="196" t="s">
        <v>3495</v>
      </c>
      <c r="G702" s="197" t="s">
        <v>297</v>
      </c>
      <c r="H702" s="198">
        <v>14.1</v>
      </c>
      <c r="I702" s="161">
        <v>7.8</v>
      </c>
      <c r="J702" s="162">
        <f>ROUND(I702*H702,2)</f>
        <v>109.98</v>
      </c>
      <c r="K702" s="163"/>
      <c r="L702" s="31"/>
      <c r="M702" s="164"/>
      <c r="N702" s="165" t="s">
        <v>42</v>
      </c>
      <c r="O702" s="57"/>
      <c r="P702" s="166">
        <f>O702*H702</f>
        <v>0</v>
      </c>
      <c r="Q702" s="166">
        <v>0</v>
      </c>
      <c r="R702" s="166">
        <f>Q702*H702</f>
        <v>0</v>
      </c>
      <c r="S702" s="166">
        <v>0.05</v>
      </c>
      <c r="T702" s="167">
        <f>S702*H702</f>
        <v>0.70500000000000007</v>
      </c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R702" s="168" t="s">
        <v>249</v>
      </c>
      <c r="AT702" s="168" t="s">
        <v>245</v>
      </c>
      <c r="AU702" s="168" t="s">
        <v>88</v>
      </c>
      <c r="AY702" s="17" t="s">
        <v>242</v>
      </c>
      <c r="BE702" s="169">
        <f>IF(N702="základná",J702,0)</f>
        <v>0</v>
      </c>
      <c r="BF702" s="169">
        <f>IF(N702="znížená",J702,0)</f>
        <v>109.98</v>
      </c>
      <c r="BG702" s="169">
        <f>IF(N702="zákl. prenesená",J702,0)</f>
        <v>0</v>
      </c>
      <c r="BH702" s="169">
        <f>IF(N702="zníž. prenesená",J702,0)</f>
        <v>0</v>
      </c>
      <c r="BI702" s="169">
        <f>IF(N702="nulová",J702,0)</f>
        <v>0</v>
      </c>
      <c r="BJ702" s="17" t="s">
        <v>88</v>
      </c>
      <c r="BK702" s="169">
        <f>ROUND(I702*H702,2)</f>
        <v>109.98</v>
      </c>
      <c r="BL702" s="17" t="s">
        <v>249</v>
      </c>
      <c r="BM702" s="168" t="s">
        <v>3496</v>
      </c>
    </row>
    <row r="703" spans="1:65" s="13" customFormat="1">
      <c r="B703" s="178"/>
      <c r="D703" s="171" t="s">
        <v>251</v>
      </c>
      <c r="E703" s="179"/>
      <c r="F703" s="180" t="s">
        <v>3497</v>
      </c>
      <c r="H703" s="181">
        <v>11.75</v>
      </c>
      <c r="I703" s="182"/>
      <c r="L703" s="178"/>
      <c r="M703" s="183"/>
      <c r="N703" s="184"/>
      <c r="O703" s="184"/>
      <c r="P703" s="184"/>
      <c r="Q703" s="184"/>
      <c r="R703" s="184"/>
      <c r="S703" s="184"/>
      <c r="T703" s="185"/>
      <c r="AT703" s="179" t="s">
        <v>251</v>
      </c>
      <c r="AU703" s="179" t="s">
        <v>88</v>
      </c>
      <c r="AV703" s="13" t="s">
        <v>88</v>
      </c>
      <c r="AW703" s="13" t="s">
        <v>32</v>
      </c>
      <c r="AX703" s="13" t="s">
        <v>76</v>
      </c>
      <c r="AY703" s="179" t="s">
        <v>242</v>
      </c>
    </row>
    <row r="704" spans="1:65" s="13" customFormat="1">
      <c r="B704" s="178"/>
      <c r="D704" s="171" t="s">
        <v>251</v>
      </c>
      <c r="E704" s="179"/>
      <c r="F704" s="180" t="s">
        <v>3498</v>
      </c>
      <c r="H704" s="181">
        <v>2.35</v>
      </c>
      <c r="I704" s="182"/>
      <c r="L704" s="178"/>
      <c r="M704" s="183"/>
      <c r="N704" s="184"/>
      <c r="O704" s="184"/>
      <c r="P704" s="184"/>
      <c r="Q704" s="184"/>
      <c r="R704" s="184"/>
      <c r="S704" s="184"/>
      <c r="T704" s="185"/>
      <c r="AT704" s="179" t="s">
        <v>251</v>
      </c>
      <c r="AU704" s="179" t="s">
        <v>88</v>
      </c>
      <c r="AV704" s="13" t="s">
        <v>88</v>
      </c>
      <c r="AW704" s="13" t="s">
        <v>32</v>
      </c>
      <c r="AX704" s="13" t="s">
        <v>76</v>
      </c>
      <c r="AY704" s="179" t="s">
        <v>242</v>
      </c>
    </row>
    <row r="705" spans="1:65" s="14" customFormat="1">
      <c r="B705" s="186"/>
      <c r="D705" s="171" t="s">
        <v>251</v>
      </c>
      <c r="E705" s="187"/>
      <c r="F705" s="188" t="s">
        <v>254</v>
      </c>
      <c r="H705" s="189">
        <v>14.1</v>
      </c>
      <c r="I705" s="190"/>
      <c r="L705" s="186"/>
      <c r="M705" s="191"/>
      <c r="N705" s="192"/>
      <c r="O705" s="192"/>
      <c r="P705" s="192"/>
      <c r="Q705" s="192"/>
      <c r="R705" s="192"/>
      <c r="S705" s="192"/>
      <c r="T705" s="193"/>
      <c r="AT705" s="187" t="s">
        <v>251</v>
      </c>
      <c r="AU705" s="187" t="s">
        <v>88</v>
      </c>
      <c r="AV705" s="14" t="s">
        <v>249</v>
      </c>
      <c r="AW705" s="14" t="s">
        <v>32</v>
      </c>
      <c r="AX705" s="14" t="s">
        <v>83</v>
      </c>
      <c r="AY705" s="187" t="s">
        <v>242</v>
      </c>
    </row>
    <row r="706" spans="1:65" s="1" customFormat="1" ht="24.2" customHeight="1">
      <c r="A706" s="30"/>
      <c r="B706" s="155"/>
      <c r="C706" s="194" t="s">
        <v>1953</v>
      </c>
      <c r="D706" s="194" t="s">
        <v>245</v>
      </c>
      <c r="E706" s="195" t="s">
        <v>3499</v>
      </c>
      <c r="F706" s="196" t="s">
        <v>3500</v>
      </c>
      <c r="G706" s="197" t="s">
        <v>297</v>
      </c>
      <c r="H706" s="198">
        <v>0.7</v>
      </c>
      <c r="I706" s="161">
        <v>19.5</v>
      </c>
      <c r="J706" s="162">
        <f>ROUND(I706*H706,2)</f>
        <v>13.65</v>
      </c>
      <c r="K706" s="163"/>
      <c r="L706" s="31"/>
      <c r="M706" s="164"/>
      <c r="N706" s="165" t="s">
        <v>42</v>
      </c>
      <c r="O706" s="57"/>
      <c r="P706" s="166">
        <f>O706*H706</f>
        <v>0</v>
      </c>
      <c r="Q706" s="166">
        <v>0</v>
      </c>
      <c r="R706" s="166">
        <f>Q706*H706</f>
        <v>0</v>
      </c>
      <c r="S706" s="166">
        <v>0.22</v>
      </c>
      <c r="T706" s="167">
        <f>S706*H706</f>
        <v>0.154</v>
      </c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R706" s="168" t="s">
        <v>249</v>
      </c>
      <c r="AT706" s="168" t="s">
        <v>245</v>
      </c>
      <c r="AU706" s="168" t="s">
        <v>88</v>
      </c>
      <c r="AY706" s="17" t="s">
        <v>242</v>
      </c>
      <c r="BE706" s="169">
        <f>IF(N706="základná",J706,0)</f>
        <v>0</v>
      </c>
      <c r="BF706" s="169">
        <f>IF(N706="znížená",J706,0)</f>
        <v>13.65</v>
      </c>
      <c r="BG706" s="169">
        <f>IF(N706="zákl. prenesená",J706,0)</f>
        <v>0</v>
      </c>
      <c r="BH706" s="169">
        <f>IF(N706="zníž. prenesená",J706,0)</f>
        <v>0</v>
      </c>
      <c r="BI706" s="169">
        <f>IF(N706="nulová",J706,0)</f>
        <v>0</v>
      </c>
      <c r="BJ706" s="17" t="s">
        <v>88</v>
      </c>
      <c r="BK706" s="169">
        <f>ROUND(I706*H706,2)</f>
        <v>13.65</v>
      </c>
      <c r="BL706" s="17" t="s">
        <v>249</v>
      </c>
      <c r="BM706" s="168" t="s">
        <v>3501</v>
      </c>
    </row>
    <row r="707" spans="1:65" s="13" customFormat="1">
      <c r="B707" s="178"/>
      <c r="D707" s="171" t="s">
        <v>251</v>
      </c>
      <c r="E707" s="179"/>
      <c r="F707" s="180" t="s">
        <v>3502</v>
      </c>
      <c r="H707" s="181">
        <v>0.7</v>
      </c>
      <c r="I707" s="182"/>
      <c r="L707" s="178"/>
      <c r="M707" s="183"/>
      <c r="N707" s="184"/>
      <c r="O707" s="184"/>
      <c r="P707" s="184"/>
      <c r="Q707" s="184"/>
      <c r="R707" s="184"/>
      <c r="S707" s="184"/>
      <c r="T707" s="185"/>
      <c r="AT707" s="179" t="s">
        <v>251</v>
      </c>
      <c r="AU707" s="179" t="s">
        <v>88</v>
      </c>
      <c r="AV707" s="13" t="s">
        <v>88</v>
      </c>
      <c r="AW707" s="13" t="s">
        <v>32</v>
      </c>
      <c r="AX707" s="13" t="s">
        <v>83</v>
      </c>
      <c r="AY707" s="179" t="s">
        <v>242</v>
      </c>
    </row>
    <row r="708" spans="1:65" s="1" customFormat="1" ht="24.2" customHeight="1">
      <c r="A708" s="30"/>
      <c r="B708" s="155"/>
      <c r="C708" s="156" t="s">
        <v>1955</v>
      </c>
      <c r="D708" s="156" t="s">
        <v>245</v>
      </c>
      <c r="E708" s="157" t="s">
        <v>3503</v>
      </c>
      <c r="F708" s="158" t="s">
        <v>3504</v>
      </c>
      <c r="G708" s="159" t="s">
        <v>297</v>
      </c>
      <c r="H708" s="160">
        <v>44.6</v>
      </c>
      <c r="I708" s="161">
        <v>4.6100000000000003</v>
      </c>
      <c r="J708" s="162">
        <f>ROUND(I708*H708,2)</f>
        <v>205.61</v>
      </c>
      <c r="K708" s="163"/>
      <c r="L708" s="31"/>
      <c r="M708" s="164"/>
      <c r="N708" s="165" t="s">
        <v>42</v>
      </c>
      <c r="O708" s="57"/>
      <c r="P708" s="166">
        <f>O708*H708</f>
        <v>0</v>
      </c>
      <c r="Q708" s="166">
        <v>0</v>
      </c>
      <c r="R708" s="166">
        <f>Q708*H708</f>
        <v>0</v>
      </c>
      <c r="S708" s="166">
        <v>3.6999999999999998E-2</v>
      </c>
      <c r="T708" s="167">
        <f>S708*H708</f>
        <v>1.6501999999999999</v>
      </c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R708" s="168" t="s">
        <v>249</v>
      </c>
      <c r="AT708" s="168" t="s">
        <v>245</v>
      </c>
      <c r="AU708" s="168" t="s">
        <v>88</v>
      </c>
      <c r="AY708" s="17" t="s">
        <v>242</v>
      </c>
      <c r="BE708" s="169">
        <f>IF(N708="základná",J708,0)</f>
        <v>0</v>
      </c>
      <c r="BF708" s="169">
        <f>IF(N708="znížená",J708,0)</f>
        <v>205.61</v>
      </c>
      <c r="BG708" s="169">
        <f>IF(N708="zákl. prenesená",J708,0)</f>
        <v>0</v>
      </c>
      <c r="BH708" s="169">
        <f>IF(N708="zníž. prenesená",J708,0)</f>
        <v>0</v>
      </c>
      <c r="BI708" s="169">
        <f>IF(N708="nulová",J708,0)</f>
        <v>0</v>
      </c>
      <c r="BJ708" s="17" t="s">
        <v>88</v>
      </c>
      <c r="BK708" s="169">
        <f>ROUND(I708*H708,2)</f>
        <v>205.61</v>
      </c>
      <c r="BL708" s="17" t="s">
        <v>249</v>
      </c>
      <c r="BM708" s="168" t="s">
        <v>3505</v>
      </c>
    </row>
    <row r="709" spans="1:65" s="13" customFormat="1">
      <c r="B709" s="178"/>
      <c r="D709" s="171" t="s">
        <v>251</v>
      </c>
      <c r="E709" s="179"/>
      <c r="F709" s="180" t="s">
        <v>3506</v>
      </c>
      <c r="H709" s="181">
        <v>16.8</v>
      </c>
      <c r="I709" s="182"/>
      <c r="L709" s="178"/>
      <c r="M709" s="183"/>
      <c r="N709" s="184"/>
      <c r="O709" s="184"/>
      <c r="P709" s="184"/>
      <c r="Q709" s="184"/>
      <c r="R709" s="184"/>
      <c r="S709" s="184"/>
      <c r="T709" s="185"/>
      <c r="AT709" s="179" t="s">
        <v>251</v>
      </c>
      <c r="AU709" s="179" t="s">
        <v>88</v>
      </c>
      <c r="AV709" s="13" t="s">
        <v>88</v>
      </c>
      <c r="AW709" s="13" t="s">
        <v>32</v>
      </c>
      <c r="AX709" s="13" t="s">
        <v>76</v>
      </c>
      <c r="AY709" s="179" t="s">
        <v>242</v>
      </c>
    </row>
    <row r="710" spans="1:65" s="13" customFormat="1">
      <c r="B710" s="178"/>
      <c r="D710" s="171" t="s">
        <v>251</v>
      </c>
      <c r="E710" s="179"/>
      <c r="F710" s="180" t="s">
        <v>3507</v>
      </c>
      <c r="H710" s="181">
        <v>3</v>
      </c>
      <c r="I710" s="182"/>
      <c r="L710" s="178"/>
      <c r="M710" s="183"/>
      <c r="N710" s="184"/>
      <c r="O710" s="184"/>
      <c r="P710" s="184"/>
      <c r="Q710" s="184"/>
      <c r="R710" s="184"/>
      <c r="S710" s="184"/>
      <c r="T710" s="185"/>
      <c r="AT710" s="179" t="s">
        <v>251</v>
      </c>
      <c r="AU710" s="179" t="s">
        <v>88</v>
      </c>
      <c r="AV710" s="13" t="s">
        <v>88</v>
      </c>
      <c r="AW710" s="13" t="s">
        <v>32</v>
      </c>
      <c r="AX710" s="13" t="s">
        <v>76</v>
      </c>
      <c r="AY710" s="179" t="s">
        <v>242</v>
      </c>
    </row>
    <row r="711" spans="1:65" s="13" customFormat="1">
      <c r="B711" s="178"/>
      <c r="D711" s="171" t="s">
        <v>251</v>
      </c>
      <c r="E711" s="179"/>
      <c r="F711" s="180" t="s">
        <v>3508</v>
      </c>
      <c r="H711" s="181">
        <v>3.6</v>
      </c>
      <c r="I711" s="182"/>
      <c r="L711" s="178"/>
      <c r="M711" s="183"/>
      <c r="N711" s="184"/>
      <c r="O711" s="184"/>
      <c r="P711" s="184"/>
      <c r="Q711" s="184"/>
      <c r="R711" s="184"/>
      <c r="S711" s="184"/>
      <c r="T711" s="185"/>
      <c r="AT711" s="179" t="s">
        <v>251</v>
      </c>
      <c r="AU711" s="179" t="s">
        <v>88</v>
      </c>
      <c r="AV711" s="13" t="s">
        <v>88</v>
      </c>
      <c r="AW711" s="13" t="s">
        <v>32</v>
      </c>
      <c r="AX711" s="13" t="s">
        <v>76</v>
      </c>
      <c r="AY711" s="179" t="s">
        <v>242</v>
      </c>
    </row>
    <row r="712" spans="1:65" s="13" customFormat="1">
      <c r="B712" s="178"/>
      <c r="C712" s="228"/>
      <c r="D712" s="229" t="s">
        <v>251</v>
      </c>
      <c r="E712" s="230"/>
      <c r="F712" s="231" t="s">
        <v>3509</v>
      </c>
      <c r="G712" s="228"/>
      <c r="H712" s="232">
        <v>13.2</v>
      </c>
      <c r="I712" s="182"/>
      <c r="L712" s="178"/>
      <c r="M712" s="183"/>
      <c r="N712" s="184"/>
      <c r="O712" s="184"/>
      <c r="P712" s="184"/>
      <c r="Q712" s="184"/>
      <c r="R712" s="184"/>
      <c r="S712" s="184"/>
      <c r="T712" s="185"/>
      <c r="AT712" s="179"/>
      <c r="AU712" s="179"/>
      <c r="AY712" s="179"/>
    </row>
    <row r="713" spans="1:65" s="13" customFormat="1">
      <c r="B713" s="178"/>
      <c r="C713" s="228"/>
      <c r="D713" s="229" t="s">
        <v>251</v>
      </c>
      <c r="E713" s="230"/>
      <c r="F713" s="231" t="s">
        <v>3510</v>
      </c>
      <c r="G713" s="228"/>
      <c r="H713" s="232">
        <v>8</v>
      </c>
      <c r="I713" s="182"/>
      <c r="L713" s="178"/>
      <c r="M713" s="183"/>
      <c r="N713" s="184"/>
      <c r="O713" s="184"/>
      <c r="P713" s="184"/>
      <c r="Q713" s="184"/>
      <c r="R713" s="184"/>
      <c r="S713" s="184"/>
      <c r="T713" s="185"/>
      <c r="AT713" s="179" t="s">
        <v>251</v>
      </c>
      <c r="AU713" s="179" t="s">
        <v>88</v>
      </c>
      <c r="AV713" s="13" t="s">
        <v>88</v>
      </c>
      <c r="AW713" s="13" t="s">
        <v>32</v>
      </c>
      <c r="AX713" s="13" t="s">
        <v>76</v>
      </c>
      <c r="AY713" s="179" t="s">
        <v>242</v>
      </c>
    </row>
    <row r="714" spans="1:65" s="14" customFormat="1">
      <c r="B714" s="186"/>
      <c r="D714" s="171" t="s">
        <v>251</v>
      </c>
      <c r="E714" s="187"/>
      <c r="F714" s="188" t="s">
        <v>254</v>
      </c>
      <c r="H714" s="189">
        <v>44.6</v>
      </c>
      <c r="I714" s="190"/>
      <c r="L714" s="186"/>
      <c r="M714" s="191"/>
      <c r="N714" s="192"/>
      <c r="O714" s="192"/>
      <c r="P714" s="192"/>
      <c r="Q714" s="192"/>
      <c r="R714" s="192"/>
      <c r="S714" s="192"/>
      <c r="T714" s="193"/>
      <c r="AT714" s="187" t="s">
        <v>251</v>
      </c>
      <c r="AU714" s="187" t="s">
        <v>88</v>
      </c>
      <c r="AV714" s="14" t="s">
        <v>249</v>
      </c>
      <c r="AW714" s="14" t="s">
        <v>32</v>
      </c>
      <c r="AX714" s="14" t="s">
        <v>83</v>
      </c>
      <c r="AY714" s="187" t="s">
        <v>242</v>
      </c>
    </row>
    <row r="715" spans="1:65" s="1" customFormat="1" ht="24.2" customHeight="1">
      <c r="A715" s="30"/>
      <c r="B715" s="155"/>
      <c r="C715" s="194" t="s">
        <v>1961</v>
      </c>
      <c r="D715" s="194" t="s">
        <v>245</v>
      </c>
      <c r="E715" s="195" t="s">
        <v>3511</v>
      </c>
      <c r="F715" s="196" t="s">
        <v>3512</v>
      </c>
      <c r="G715" s="197" t="s">
        <v>310</v>
      </c>
      <c r="H715" s="198">
        <v>2</v>
      </c>
      <c r="I715" s="161">
        <v>1.28</v>
      </c>
      <c r="J715" s="162">
        <f>ROUND(I715*H715,2)</f>
        <v>2.56</v>
      </c>
      <c r="K715" s="163"/>
      <c r="L715" s="31"/>
      <c r="M715" s="164"/>
      <c r="N715" s="165" t="s">
        <v>42</v>
      </c>
      <c r="O715" s="57"/>
      <c r="P715" s="166">
        <f>O715*H715</f>
        <v>0</v>
      </c>
      <c r="Q715" s="166">
        <v>0</v>
      </c>
      <c r="R715" s="166">
        <f>Q715*H715</f>
        <v>0</v>
      </c>
      <c r="S715" s="166">
        <v>1E-3</v>
      </c>
      <c r="T715" s="167">
        <f>S715*H715</f>
        <v>2E-3</v>
      </c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R715" s="168" t="s">
        <v>249</v>
      </c>
      <c r="AT715" s="168" t="s">
        <v>245</v>
      </c>
      <c r="AU715" s="168" t="s">
        <v>88</v>
      </c>
      <c r="AY715" s="17" t="s">
        <v>242</v>
      </c>
      <c r="BE715" s="169">
        <f>IF(N715="základná",J715,0)</f>
        <v>0</v>
      </c>
      <c r="BF715" s="169">
        <f>IF(N715="znížená",J715,0)</f>
        <v>2.56</v>
      </c>
      <c r="BG715" s="169">
        <f>IF(N715="zákl. prenesená",J715,0)</f>
        <v>0</v>
      </c>
      <c r="BH715" s="169">
        <f>IF(N715="zníž. prenesená",J715,0)</f>
        <v>0</v>
      </c>
      <c r="BI715" s="169">
        <f>IF(N715="nulová",J715,0)</f>
        <v>0</v>
      </c>
      <c r="BJ715" s="17" t="s">
        <v>88</v>
      </c>
      <c r="BK715" s="169">
        <f>ROUND(I715*H715,2)</f>
        <v>2.56</v>
      </c>
      <c r="BL715" s="17" t="s">
        <v>249</v>
      </c>
      <c r="BM715" s="168" t="s">
        <v>3513</v>
      </c>
    </row>
    <row r="716" spans="1:65" s="13" customFormat="1">
      <c r="B716" s="178"/>
      <c r="D716" s="171" t="s">
        <v>251</v>
      </c>
      <c r="E716" s="179"/>
      <c r="F716" s="180" t="s">
        <v>3514</v>
      </c>
      <c r="H716" s="181">
        <v>2</v>
      </c>
      <c r="I716" s="182"/>
      <c r="L716" s="178"/>
      <c r="M716" s="183"/>
      <c r="N716" s="184"/>
      <c r="O716" s="184"/>
      <c r="P716" s="184"/>
      <c r="Q716" s="184"/>
      <c r="R716" s="184"/>
      <c r="S716" s="184"/>
      <c r="T716" s="185"/>
      <c r="AT716" s="179" t="s">
        <v>251</v>
      </c>
      <c r="AU716" s="179" t="s">
        <v>88</v>
      </c>
      <c r="AV716" s="13" t="s">
        <v>88</v>
      </c>
      <c r="AW716" s="13" t="s">
        <v>32</v>
      </c>
      <c r="AX716" s="13" t="s">
        <v>83</v>
      </c>
      <c r="AY716" s="179" t="s">
        <v>242</v>
      </c>
    </row>
    <row r="717" spans="1:65" s="1" customFormat="1" ht="24.2" customHeight="1">
      <c r="A717" s="30"/>
      <c r="B717" s="155"/>
      <c r="C717" s="194" t="s">
        <v>1966</v>
      </c>
      <c r="D717" s="194" t="s">
        <v>245</v>
      </c>
      <c r="E717" s="195" t="s">
        <v>3515</v>
      </c>
      <c r="F717" s="196" t="s">
        <v>3516</v>
      </c>
      <c r="G717" s="197" t="s">
        <v>310</v>
      </c>
      <c r="H717" s="198">
        <v>2</v>
      </c>
      <c r="I717" s="161">
        <v>14.16</v>
      </c>
      <c r="J717" s="162">
        <f>ROUND(I717*H717,2)</f>
        <v>28.32</v>
      </c>
      <c r="K717" s="163"/>
      <c r="L717" s="31"/>
      <c r="M717" s="164"/>
      <c r="N717" s="165" t="s">
        <v>42</v>
      </c>
      <c r="O717" s="57"/>
      <c r="P717" s="166">
        <f>O717*H717</f>
        <v>0</v>
      </c>
      <c r="Q717" s="166">
        <v>0</v>
      </c>
      <c r="R717" s="166">
        <f>Q717*H717</f>
        <v>0</v>
      </c>
      <c r="S717" s="166">
        <v>0.1</v>
      </c>
      <c r="T717" s="167">
        <f>S717*H717</f>
        <v>0.2</v>
      </c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R717" s="168" t="s">
        <v>249</v>
      </c>
      <c r="AT717" s="168" t="s">
        <v>245</v>
      </c>
      <c r="AU717" s="168" t="s">
        <v>88</v>
      </c>
      <c r="AY717" s="17" t="s">
        <v>242</v>
      </c>
      <c r="BE717" s="169">
        <f>IF(N717="základná",J717,0)</f>
        <v>0</v>
      </c>
      <c r="BF717" s="169">
        <f>IF(N717="znížená",J717,0)</f>
        <v>28.32</v>
      </c>
      <c r="BG717" s="169">
        <f>IF(N717="zákl. prenesená",J717,0)</f>
        <v>0</v>
      </c>
      <c r="BH717" s="169">
        <f>IF(N717="zníž. prenesená",J717,0)</f>
        <v>0</v>
      </c>
      <c r="BI717" s="169">
        <f>IF(N717="nulová",J717,0)</f>
        <v>0</v>
      </c>
      <c r="BJ717" s="17" t="s">
        <v>88</v>
      </c>
      <c r="BK717" s="169">
        <f>ROUND(I717*H717,2)</f>
        <v>28.32</v>
      </c>
      <c r="BL717" s="17" t="s">
        <v>249</v>
      </c>
      <c r="BM717" s="168" t="s">
        <v>3517</v>
      </c>
    </row>
    <row r="718" spans="1:65" s="1" customFormat="1" ht="24.2" customHeight="1">
      <c r="A718" s="30"/>
      <c r="B718" s="155"/>
      <c r="C718" s="194" t="s">
        <v>1971</v>
      </c>
      <c r="D718" s="194" t="s">
        <v>245</v>
      </c>
      <c r="E718" s="195" t="s">
        <v>1781</v>
      </c>
      <c r="F718" s="196" t="s">
        <v>1782</v>
      </c>
      <c r="G718" s="197" t="s">
        <v>310</v>
      </c>
      <c r="H718" s="198">
        <v>2</v>
      </c>
      <c r="I718" s="161">
        <v>1.87</v>
      </c>
      <c r="J718" s="162">
        <f>ROUND(I718*H718,2)</f>
        <v>3.74</v>
      </c>
      <c r="K718" s="163"/>
      <c r="L718" s="31"/>
      <c r="M718" s="164"/>
      <c r="N718" s="165" t="s">
        <v>42</v>
      </c>
      <c r="O718" s="57"/>
      <c r="P718" s="166">
        <f>O718*H718</f>
        <v>0</v>
      </c>
      <c r="Q718" s="166">
        <v>0</v>
      </c>
      <c r="R718" s="166">
        <f>Q718*H718</f>
        <v>0</v>
      </c>
      <c r="S718" s="166">
        <v>4.3999999999999997E-2</v>
      </c>
      <c r="T718" s="167">
        <f>S718*H718</f>
        <v>8.7999999999999995E-2</v>
      </c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R718" s="168" t="s">
        <v>249</v>
      </c>
      <c r="AT718" s="168" t="s">
        <v>245</v>
      </c>
      <c r="AU718" s="168" t="s">
        <v>88</v>
      </c>
      <c r="AY718" s="17" t="s">
        <v>242</v>
      </c>
      <c r="BE718" s="169">
        <f>IF(N718="základná",J718,0)</f>
        <v>0</v>
      </c>
      <c r="BF718" s="169">
        <f>IF(N718="znížená",J718,0)</f>
        <v>3.74</v>
      </c>
      <c r="BG718" s="169">
        <f>IF(N718="zákl. prenesená",J718,0)</f>
        <v>0</v>
      </c>
      <c r="BH718" s="169">
        <f>IF(N718="zníž. prenesená",J718,0)</f>
        <v>0</v>
      </c>
      <c r="BI718" s="169">
        <f>IF(N718="nulová",J718,0)</f>
        <v>0</v>
      </c>
      <c r="BJ718" s="17" t="s">
        <v>88</v>
      </c>
      <c r="BK718" s="169">
        <f>ROUND(I718*H718,2)</f>
        <v>3.74</v>
      </c>
      <c r="BL718" s="17" t="s">
        <v>249</v>
      </c>
      <c r="BM718" s="168" t="s">
        <v>3518</v>
      </c>
    </row>
    <row r="719" spans="1:65" s="13" customFormat="1">
      <c r="B719" s="178"/>
      <c r="D719" s="171" t="s">
        <v>251</v>
      </c>
      <c r="E719" s="179"/>
      <c r="F719" s="180" t="s">
        <v>3519</v>
      </c>
      <c r="H719" s="181">
        <v>1</v>
      </c>
      <c r="I719" s="182"/>
      <c r="L719" s="178"/>
      <c r="M719" s="183"/>
      <c r="N719" s="184"/>
      <c r="O719" s="184"/>
      <c r="P719" s="184"/>
      <c r="Q719" s="184"/>
      <c r="R719" s="184"/>
      <c r="S719" s="184"/>
      <c r="T719" s="185"/>
      <c r="AT719" s="179" t="s">
        <v>251</v>
      </c>
      <c r="AU719" s="179" t="s">
        <v>88</v>
      </c>
      <c r="AV719" s="13" t="s">
        <v>88</v>
      </c>
      <c r="AW719" s="13" t="s">
        <v>32</v>
      </c>
      <c r="AX719" s="13" t="s">
        <v>76</v>
      </c>
      <c r="AY719" s="179" t="s">
        <v>242</v>
      </c>
    </row>
    <row r="720" spans="1:65" s="13" customFormat="1">
      <c r="B720" s="178"/>
      <c r="D720" s="171" t="s">
        <v>251</v>
      </c>
      <c r="E720" s="179"/>
      <c r="F720" s="180" t="s">
        <v>3520</v>
      </c>
      <c r="H720" s="181">
        <v>1</v>
      </c>
      <c r="I720" s="182"/>
      <c r="L720" s="178"/>
      <c r="M720" s="183"/>
      <c r="N720" s="184"/>
      <c r="O720" s="184"/>
      <c r="P720" s="184"/>
      <c r="Q720" s="184"/>
      <c r="R720" s="184"/>
      <c r="S720" s="184"/>
      <c r="T720" s="185"/>
      <c r="AT720" s="179" t="s">
        <v>251</v>
      </c>
      <c r="AU720" s="179" t="s">
        <v>88</v>
      </c>
      <c r="AV720" s="13" t="s">
        <v>88</v>
      </c>
      <c r="AW720" s="13" t="s">
        <v>32</v>
      </c>
      <c r="AX720" s="13" t="s">
        <v>76</v>
      </c>
      <c r="AY720" s="179" t="s">
        <v>242</v>
      </c>
    </row>
    <row r="721" spans="1:65" s="14" customFormat="1">
      <c r="B721" s="186"/>
      <c r="D721" s="171" t="s">
        <v>251</v>
      </c>
      <c r="E721" s="187"/>
      <c r="F721" s="188" t="s">
        <v>254</v>
      </c>
      <c r="H721" s="189">
        <v>2</v>
      </c>
      <c r="I721" s="190"/>
      <c r="L721" s="186"/>
      <c r="M721" s="191"/>
      <c r="N721" s="192"/>
      <c r="O721" s="192"/>
      <c r="P721" s="192"/>
      <c r="Q721" s="192"/>
      <c r="R721" s="192"/>
      <c r="S721" s="192"/>
      <c r="T721" s="193"/>
      <c r="AT721" s="187" t="s">
        <v>251</v>
      </c>
      <c r="AU721" s="187" t="s">
        <v>88</v>
      </c>
      <c r="AV721" s="14" t="s">
        <v>249</v>
      </c>
      <c r="AW721" s="14" t="s">
        <v>32</v>
      </c>
      <c r="AX721" s="14" t="s">
        <v>83</v>
      </c>
      <c r="AY721" s="187" t="s">
        <v>242</v>
      </c>
    </row>
    <row r="722" spans="1:65" s="1" customFormat="1" ht="21.75" customHeight="1">
      <c r="A722" s="30"/>
      <c r="B722" s="155"/>
      <c r="C722" s="194" t="s">
        <v>1977</v>
      </c>
      <c r="D722" s="194" t="s">
        <v>245</v>
      </c>
      <c r="E722" s="195" t="s">
        <v>3521</v>
      </c>
      <c r="F722" s="196" t="s">
        <v>3522</v>
      </c>
      <c r="G722" s="197" t="s">
        <v>310</v>
      </c>
      <c r="H722" s="198">
        <v>1</v>
      </c>
      <c r="I722" s="161">
        <v>12.57</v>
      </c>
      <c r="J722" s="162">
        <f>ROUND(I722*H722,2)</f>
        <v>12.57</v>
      </c>
      <c r="K722" s="163"/>
      <c r="L722" s="31"/>
      <c r="M722" s="164"/>
      <c r="N722" s="165" t="s">
        <v>42</v>
      </c>
      <c r="O722" s="57"/>
      <c r="P722" s="166">
        <f>O722*H722</f>
        <v>0</v>
      </c>
      <c r="Q722" s="166">
        <v>0</v>
      </c>
      <c r="R722" s="166">
        <f>Q722*H722</f>
        <v>0</v>
      </c>
      <c r="S722" s="166">
        <v>0.17399999999999999</v>
      </c>
      <c r="T722" s="167">
        <f>S722*H722</f>
        <v>0.17399999999999999</v>
      </c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R722" s="168" t="s">
        <v>249</v>
      </c>
      <c r="AT722" s="168" t="s">
        <v>245</v>
      </c>
      <c r="AU722" s="168" t="s">
        <v>88</v>
      </c>
      <c r="AY722" s="17" t="s">
        <v>242</v>
      </c>
      <c r="BE722" s="169">
        <f>IF(N722="základná",J722,0)</f>
        <v>0</v>
      </c>
      <c r="BF722" s="169">
        <f>IF(N722="znížená",J722,0)</f>
        <v>12.57</v>
      </c>
      <c r="BG722" s="169">
        <f>IF(N722="zákl. prenesená",J722,0)</f>
        <v>0</v>
      </c>
      <c r="BH722" s="169">
        <f>IF(N722="zníž. prenesená",J722,0)</f>
        <v>0</v>
      </c>
      <c r="BI722" s="169">
        <f>IF(N722="nulová",J722,0)</f>
        <v>0</v>
      </c>
      <c r="BJ722" s="17" t="s">
        <v>88</v>
      </c>
      <c r="BK722" s="169">
        <f>ROUND(I722*H722,2)</f>
        <v>12.57</v>
      </c>
      <c r="BL722" s="17" t="s">
        <v>249</v>
      </c>
      <c r="BM722" s="168" t="s">
        <v>3523</v>
      </c>
    </row>
    <row r="723" spans="1:65" s="13" customFormat="1">
      <c r="B723" s="178"/>
      <c r="D723" s="171" t="s">
        <v>251</v>
      </c>
      <c r="E723" s="179"/>
      <c r="F723" s="180" t="s">
        <v>3524</v>
      </c>
      <c r="H723" s="181">
        <v>1</v>
      </c>
      <c r="I723" s="182"/>
      <c r="L723" s="178"/>
      <c r="M723" s="183"/>
      <c r="N723" s="184"/>
      <c r="O723" s="184"/>
      <c r="P723" s="184"/>
      <c r="Q723" s="184"/>
      <c r="R723" s="184"/>
      <c r="S723" s="184"/>
      <c r="T723" s="185"/>
      <c r="AT723" s="179" t="s">
        <v>251</v>
      </c>
      <c r="AU723" s="179" t="s">
        <v>88</v>
      </c>
      <c r="AV723" s="13" t="s">
        <v>88</v>
      </c>
      <c r="AW723" s="13" t="s">
        <v>32</v>
      </c>
      <c r="AX723" s="13" t="s">
        <v>83</v>
      </c>
      <c r="AY723" s="179" t="s">
        <v>242</v>
      </c>
    </row>
    <row r="724" spans="1:65" s="1" customFormat="1" ht="16.5" customHeight="1">
      <c r="A724" s="30"/>
      <c r="B724" s="155"/>
      <c r="C724" s="194" t="s">
        <v>1984</v>
      </c>
      <c r="D724" s="194" t="s">
        <v>245</v>
      </c>
      <c r="E724" s="195" t="s">
        <v>3525</v>
      </c>
      <c r="F724" s="196" t="s">
        <v>3526</v>
      </c>
      <c r="G724" s="197" t="s">
        <v>297</v>
      </c>
      <c r="H724" s="198">
        <v>1</v>
      </c>
      <c r="I724" s="161">
        <v>150</v>
      </c>
      <c r="J724" s="162">
        <f>ROUND(I724*H724,2)</f>
        <v>150</v>
      </c>
      <c r="K724" s="163"/>
      <c r="L724" s="31"/>
      <c r="M724" s="164"/>
      <c r="N724" s="165" t="s">
        <v>42</v>
      </c>
      <c r="O724" s="57"/>
      <c r="P724" s="166">
        <f>O724*H724</f>
        <v>0</v>
      </c>
      <c r="Q724" s="166">
        <v>0</v>
      </c>
      <c r="R724" s="166">
        <f>Q724*H724</f>
        <v>0</v>
      </c>
      <c r="S724" s="166">
        <v>3.5999999999999997E-2</v>
      </c>
      <c r="T724" s="167">
        <f>S724*H724</f>
        <v>3.5999999999999997E-2</v>
      </c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R724" s="168" t="s">
        <v>249</v>
      </c>
      <c r="AT724" s="168" t="s">
        <v>245</v>
      </c>
      <c r="AU724" s="168" t="s">
        <v>88</v>
      </c>
      <c r="AY724" s="17" t="s">
        <v>242</v>
      </c>
      <c r="BE724" s="169">
        <f>IF(N724="základná",J724,0)</f>
        <v>0</v>
      </c>
      <c r="BF724" s="169">
        <f>IF(N724="znížená",J724,0)</f>
        <v>150</v>
      </c>
      <c r="BG724" s="169">
        <f>IF(N724="zákl. prenesená",J724,0)</f>
        <v>0</v>
      </c>
      <c r="BH724" s="169">
        <f>IF(N724="zníž. prenesená",J724,0)</f>
        <v>0</v>
      </c>
      <c r="BI724" s="169">
        <f>IF(N724="nulová",J724,0)</f>
        <v>0</v>
      </c>
      <c r="BJ724" s="17" t="s">
        <v>88</v>
      </c>
      <c r="BK724" s="169">
        <f>ROUND(I724*H724,2)</f>
        <v>150</v>
      </c>
      <c r="BL724" s="17" t="s">
        <v>249</v>
      </c>
      <c r="BM724" s="168" t="s">
        <v>3527</v>
      </c>
    </row>
    <row r="725" spans="1:65" s="13" customFormat="1">
      <c r="B725" s="178"/>
      <c r="D725" s="171" t="s">
        <v>251</v>
      </c>
      <c r="E725" s="179"/>
      <c r="F725" s="180" t="s">
        <v>3528</v>
      </c>
      <c r="H725" s="181">
        <v>1</v>
      </c>
      <c r="I725" s="182"/>
      <c r="L725" s="178"/>
      <c r="M725" s="183"/>
      <c r="N725" s="184"/>
      <c r="O725" s="184"/>
      <c r="P725" s="184"/>
      <c r="Q725" s="184"/>
      <c r="R725" s="184"/>
      <c r="S725" s="184"/>
      <c r="T725" s="185"/>
      <c r="AT725" s="179" t="s">
        <v>251</v>
      </c>
      <c r="AU725" s="179" t="s">
        <v>88</v>
      </c>
      <c r="AV725" s="13" t="s">
        <v>88</v>
      </c>
      <c r="AW725" s="13" t="s">
        <v>32</v>
      </c>
      <c r="AX725" s="13" t="s">
        <v>83</v>
      </c>
      <c r="AY725" s="179" t="s">
        <v>242</v>
      </c>
    </row>
    <row r="726" spans="1:65" s="1" customFormat="1" ht="33" customHeight="1">
      <c r="A726" s="30"/>
      <c r="B726" s="155"/>
      <c r="C726" s="194" t="s">
        <v>1989</v>
      </c>
      <c r="D726" s="194" t="s">
        <v>245</v>
      </c>
      <c r="E726" s="195" t="s">
        <v>3529</v>
      </c>
      <c r="F726" s="196" t="s">
        <v>3530</v>
      </c>
      <c r="G726" s="197" t="s">
        <v>281</v>
      </c>
      <c r="H726" s="198">
        <v>1352.3</v>
      </c>
      <c r="I726" s="161">
        <v>0.73</v>
      </c>
      <c r="J726" s="162">
        <f>ROUND(I726*H726,2)</f>
        <v>987.18</v>
      </c>
      <c r="K726" s="163"/>
      <c r="L726" s="31"/>
      <c r="M726" s="164"/>
      <c r="N726" s="165" t="s">
        <v>42</v>
      </c>
      <c r="O726" s="57"/>
      <c r="P726" s="166">
        <f>O726*H726</f>
        <v>0</v>
      </c>
      <c r="Q726" s="166">
        <v>0</v>
      </c>
      <c r="R726" s="166">
        <f>Q726*H726</f>
        <v>0</v>
      </c>
      <c r="S726" s="166">
        <v>0.01</v>
      </c>
      <c r="T726" s="167">
        <f>S726*H726</f>
        <v>13.523</v>
      </c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R726" s="168" t="s">
        <v>249</v>
      </c>
      <c r="AT726" s="168" t="s">
        <v>245</v>
      </c>
      <c r="AU726" s="168" t="s">
        <v>88</v>
      </c>
      <c r="AY726" s="17" t="s">
        <v>242</v>
      </c>
      <c r="BE726" s="169">
        <f>IF(N726="základná",J726,0)</f>
        <v>0</v>
      </c>
      <c r="BF726" s="169">
        <f>IF(N726="znížená",J726,0)</f>
        <v>987.18</v>
      </c>
      <c r="BG726" s="169">
        <f>IF(N726="zákl. prenesená",J726,0)</f>
        <v>0</v>
      </c>
      <c r="BH726" s="169">
        <f>IF(N726="zníž. prenesená",J726,0)</f>
        <v>0</v>
      </c>
      <c r="BI726" s="169">
        <f>IF(N726="nulová",J726,0)</f>
        <v>0</v>
      </c>
      <c r="BJ726" s="17" t="s">
        <v>88</v>
      </c>
      <c r="BK726" s="169">
        <f>ROUND(I726*H726,2)</f>
        <v>987.18</v>
      </c>
      <c r="BL726" s="17" t="s">
        <v>249</v>
      </c>
      <c r="BM726" s="168" t="s">
        <v>3531</v>
      </c>
    </row>
    <row r="727" spans="1:65" s="12" customFormat="1">
      <c r="B727" s="170"/>
      <c r="D727" s="171" t="s">
        <v>251</v>
      </c>
      <c r="E727" s="172"/>
      <c r="F727" s="173" t="s">
        <v>3532</v>
      </c>
      <c r="H727" s="172"/>
      <c r="I727" s="174"/>
      <c r="L727" s="170"/>
      <c r="M727" s="175"/>
      <c r="N727" s="176"/>
      <c r="O727" s="176"/>
      <c r="P727" s="176"/>
      <c r="Q727" s="176"/>
      <c r="R727" s="176"/>
      <c r="S727" s="176"/>
      <c r="T727" s="177"/>
      <c r="AT727" s="172" t="s">
        <v>251</v>
      </c>
      <c r="AU727" s="172" t="s">
        <v>88</v>
      </c>
      <c r="AV727" s="12" t="s">
        <v>83</v>
      </c>
      <c r="AW727" s="12" t="s">
        <v>32</v>
      </c>
      <c r="AX727" s="12" t="s">
        <v>76</v>
      </c>
      <c r="AY727" s="172" t="s">
        <v>242</v>
      </c>
    </row>
    <row r="728" spans="1:65" s="13" customFormat="1">
      <c r="B728" s="178"/>
      <c r="D728" s="171" t="s">
        <v>251</v>
      </c>
      <c r="E728" s="179"/>
      <c r="F728" s="180" t="s">
        <v>3533</v>
      </c>
      <c r="H728" s="181">
        <v>777.35</v>
      </c>
      <c r="I728" s="182"/>
      <c r="L728" s="178"/>
      <c r="M728" s="183"/>
      <c r="N728" s="184"/>
      <c r="O728" s="184"/>
      <c r="P728" s="184"/>
      <c r="Q728" s="184"/>
      <c r="R728" s="184"/>
      <c r="S728" s="184"/>
      <c r="T728" s="185"/>
      <c r="AT728" s="179" t="s">
        <v>251</v>
      </c>
      <c r="AU728" s="179" t="s">
        <v>88</v>
      </c>
      <c r="AV728" s="13" t="s">
        <v>88</v>
      </c>
      <c r="AW728" s="13" t="s">
        <v>32</v>
      </c>
      <c r="AX728" s="13" t="s">
        <v>76</v>
      </c>
      <c r="AY728" s="179" t="s">
        <v>242</v>
      </c>
    </row>
    <row r="729" spans="1:65" s="13" customFormat="1">
      <c r="B729" s="178"/>
      <c r="D729" s="171" t="s">
        <v>251</v>
      </c>
      <c r="E729" s="179"/>
      <c r="F729" s="180" t="s">
        <v>3534</v>
      </c>
      <c r="H729" s="181">
        <v>574.95000000000005</v>
      </c>
      <c r="I729" s="182"/>
      <c r="L729" s="178"/>
      <c r="M729" s="183"/>
      <c r="N729" s="184"/>
      <c r="O729" s="184"/>
      <c r="P729" s="184"/>
      <c r="Q729" s="184"/>
      <c r="R729" s="184"/>
      <c r="S729" s="184"/>
      <c r="T729" s="185"/>
      <c r="AT729" s="179" t="s">
        <v>251</v>
      </c>
      <c r="AU729" s="179" t="s">
        <v>88</v>
      </c>
      <c r="AV729" s="13" t="s">
        <v>88</v>
      </c>
      <c r="AW729" s="13" t="s">
        <v>32</v>
      </c>
      <c r="AX729" s="13" t="s">
        <v>76</v>
      </c>
      <c r="AY729" s="179" t="s">
        <v>242</v>
      </c>
    </row>
    <row r="730" spans="1:65" s="14" customFormat="1">
      <c r="B730" s="186"/>
      <c r="D730" s="171" t="s">
        <v>251</v>
      </c>
      <c r="E730" s="187"/>
      <c r="F730" s="188" t="s">
        <v>254</v>
      </c>
      <c r="H730" s="189">
        <v>1352.3</v>
      </c>
      <c r="I730" s="190"/>
      <c r="L730" s="186"/>
      <c r="M730" s="191"/>
      <c r="N730" s="192"/>
      <c r="O730" s="192"/>
      <c r="P730" s="192"/>
      <c r="Q730" s="192"/>
      <c r="R730" s="192"/>
      <c r="S730" s="192"/>
      <c r="T730" s="193"/>
      <c r="AT730" s="187" t="s">
        <v>251</v>
      </c>
      <c r="AU730" s="187" t="s">
        <v>88</v>
      </c>
      <c r="AV730" s="14" t="s">
        <v>249</v>
      </c>
      <c r="AW730" s="14" t="s">
        <v>32</v>
      </c>
      <c r="AX730" s="14" t="s">
        <v>83</v>
      </c>
      <c r="AY730" s="187" t="s">
        <v>242</v>
      </c>
    </row>
    <row r="731" spans="1:65" s="1" customFormat="1" ht="33" customHeight="1">
      <c r="A731" s="30"/>
      <c r="B731" s="155"/>
      <c r="C731" s="194" t="s">
        <v>1992</v>
      </c>
      <c r="D731" s="194" t="s">
        <v>245</v>
      </c>
      <c r="E731" s="195" t="s">
        <v>3535</v>
      </c>
      <c r="F731" s="196" t="s">
        <v>3536</v>
      </c>
      <c r="G731" s="197" t="s">
        <v>281</v>
      </c>
      <c r="H731" s="198">
        <v>734.5</v>
      </c>
      <c r="I731" s="161">
        <v>1.24</v>
      </c>
      <c r="J731" s="162">
        <f>ROUND(I731*H731,2)</f>
        <v>910.78</v>
      </c>
      <c r="K731" s="163"/>
      <c r="L731" s="31"/>
      <c r="M731" s="164"/>
      <c r="N731" s="165" t="s">
        <v>42</v>
      </c>
      <c r="O731" s="57"/>
      <c r="P731" s="166">
        <f>O731*H731</f>
        <v>0</v>
      </c>
      <c r="Q731" s="166">
        <v>0</v>
      </c>
      <c r="R731" s="166">
        <f>Q731*H731</f>
        <v>0</v>
      </c>
      <c r="S731" s="166">
        <v>0.02</v>
      </c>
      <c r="T731" s="167">
        <f>S731*H731</f>
        <v>14.69</v>
      </c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R731" s="168" t="s">
        <v>249</v>
      </c>
      <c r="AT731" s="168" t="s">
        <v>245</v>
      </c>
      <c r="AU731" s="168" t="s">
        <v>88</v>
      </c>
      <c r="AY731" s="17" t="s">
        <v>242</v>
      </c>
      <c r="BE731" s="169">
        <f>IF(N731="základná",J731,0)</f>
        <v>0</v>
      </c>
      <c r="BF731" s="169">
        <f>IF(N731="znížená",J731,0)</f>
        <v>910.78</v>
      </c>
      <c r="BG731" s="169">
        <f>IF(N731="zákl. prenesená",J731,0)</f>
        <v>0</v>
      </c>
      <c r="BH731" s="169">
        <f>IF(N731="zníž. prenesená",J731,0)</f>
        <v>0</v>
      </c>
      <c r="BI731" s="169">
        <f>IF(N731="nulová",J731,0)</f>
        <v>0</v>
      </c>
      <c r="BJ731" s="17" t="s">
        <v>88</v>
      </c>
      <c r="BK731" s="169">
        <f>ROUND(I731*H731,2)</f>
        <v>910.78</v>
      </c>
      <c r="BL731" s="17" t="s">
        <v>249</v>
      </c>
      <c r="BM731" s="168" t="s">
        <v>3537</v>
      </c>
    </row>
    <row r="732" spans="1:65" s="12" customFormat="1">
      <c r="B732" s="170"/>
      <c r="D732" s="171" t="s">
        <v>251</v>
      </c>
      <c r="E732" s="172"/>
      <c r="F732" s="173" t="s">
        <v>3532</v>
      </c>
      <c r="H732" s="172"/>
      <c r="I732" s="174"/>
      <c r="L732" s="170"/>
      <c r="M732" s="175"/>
      <c r="N732" s="176"/>
      <c r="O732" s="176"/>
      <c r="P732" s="176"/>
      <c r="Q732" s="176"/>
      <c r="R732" s="176"/>
      <c r="S732" s="176"/>
      <c r="T732" s="177"/>
      <c r="AT732" s="172" t="s">
        <v>251</v>
      </c>
      <c r="AU732" s="172" t="s">
        <v>88</v>
      </c>
      <c r="AV732" s="12" t="s">
        <v>83</v>
      </c>
      <c r="AW732" s="12" t="s">
        <v>32</v>
      </c>
      <c r="AX732" s="12" t="s">
        <v>76</v>
      </c>
      <c r="AY732" s="172" t="s">
        <v>242</v>
      </c>
    </row>
    <row r="733" spans="1:65" s="13" customFormat="1">
      <c r="B733" s="178"/>
      <c r="D733" s="171" t="s">
        <v>251</v>
      </c>
      <c r="E733" s="179"/>
      <c r="F733" s="180" t="s">
        <v>3538</v>
      </c>
      <c r="H733" s="181">
        <v>734.5</v>
      </c>
      <c r="I733" s="182"/>
      <c r="L733" s="178"/>
      <c r="M733" s="183"/>
      <c r="N733" s="184"/>
      <c r="O733" s="184"/>
      <c r="P733" s="184"/>
      <c r="Q733" s="184"/>
      <c r="R733" s="184"/>
      <c r="S733" s="184"/>
      <c r="T733" s="185"/>
      <c r="AT733" s="179" t="s">
        <v>251</v>
      </c>
      <c r="AU733" s="179" t="s">
        <v>88</v>
      </c>
      <c r="AV733" s="13" t="s">
        <v>88</v>
      </c>
      <c r="AW733" s="13" t="s">
        <v>32</v>
      </c>
      <c r="AX733" s="13" t="s">
        <v>83</v>
      </c>
      <c r="AY733" s="179" t="s">
        <v>242</v>
      </c>
    </row>
    <row r="734" spans="1:65" s="1" customFormat="1" ht="33" customHeight="1">
      <c r="A734" s="30"/>
      <c r="B734" s="155"/>
      <c r="C734" s="194" t="s">
        <v>1996</v>
      </c>
      <c r="D734" s="194" t="s">
        <v>245</v>
      </c>
      <c r="E734" s="195" t="s">
        <v>1786</v>
      </c>
      <c r="F734" s="196" t="s">
        <v>1787</v>
      </c>
      <c r="G734" s="197" t="s">
        <v>281</v>
      </c>
      <c r="H734" s="198">
        <v>55.29</v>
      </c>
      <c r="I734" s="161">
        <v>2.41</v>
      </c>
      <c r="J734" s="162">
        <f>ROUND(I734*H734,2)</f>
        <v>133.25</v>
      </c>
      <c r="K734" s="163"/>
      <c r="L734" s="31"/>
      <c r="M734" s="164"/>
      <c r="N734" s="165" t="s">
        <v>42</v>
      </c>
      <c r="O734" s="57"/>
      <c r="P734" s="166">
        <f>O734*H734</f>
        <v>0</v>
      </c>
      <c r="Q734" s="166">
        <v>0</v>
      </c>
      <c r="R734" s="166">
        <f>Q734*H734</f>
        <v>0</v>
      </c>
      <c r="S734" s="166">
        <v>0.05</v>
      </c>
      <c r="T734" s="167">
        <f>S734*H734</f>
        <v>2.7645</v>
      </c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R734" s="168" t="s">
        <v>249</v>
      </c>
      <c r="AT734" s="168" t="s">
        <v>245</v>
      </c>
      <c r="AU734" s="168" t="s">
        <v>88</v>
      </c>
      <c r="AY734" s="17" t="s">
        <v>242</v>
      </c>
      <c r="BE734" s="169">
        <f>IF(N734="základná",J734,0)</f>
        <v>0</v>
      </c>
      <c r="BF734" s="169">
        <f>IF(N734="znížená",J734,0)</f>
        <v>133.25</v>
      </c>
      <c r="BG734" s="169">
        <f>IF(N734="zákl. prenesená",J734,0)</f>
        <v>0</v>
      </c>
      <c r="BH734" s="169">
        <f>IF(N734="zníž. prenesená",J734,0)</f>
        <v>0</v>
      </c>
      <c r="BI734" s="169">
        <f>IF(N734="nulová",J734,0)</f>
        <v>0</v>
      </c>
      <c r="BJ734" s="17" t="s">
        <v>88</v>
      </c>
      <c r="BK734" s="169">
        <f>ROUND(I734*H734,2)</f>
        <v>133.25</v>
      </c>
      <c r="BL734" s="17" t="s">
        <v>249</v>
      </c>
      <c r="BM734" s="168" t="s">
        <v>3539</v>
      </c>
    </row>
    <row r="735" spans="1:65" s="13" customFormat="1">
      <c r="B735" s="178"/>
      <c r="D735" s="171" t="s">
        <v>251</v>
      </c>
      <c r="E735" s="179"/>
      <c r="F735" s="180" t="s">
        <v>3540</v>
      </c>
      <c r="H735" s="181">
        <v>49.91</v>
      </c>
      <c r="I735" s="182"/>
      <c r="L735" s="178"/>
      <c r="M735" s="183"/>
      <c r="N735" s="184"/>
      <c r="O735" s="184"/>
      <c r="P735" s="184"/>
      <c r="Q735" s="184"/>
      <c r="R735" s="184"/>
      <c r="S735" s="184"/>
      <c r="T735" s="185"/>
      <c r="AT735" s="179" t="s">
        <v>251</v>
      </c>
      <c r="AU735" s="179" t="s">
        <v>88</v>
      </c>
      <c r="AV735" s="13" t="s">
        <v>88</v>
      </c>
      <c r="AW735" s="13" t="s">
        <v>32</v>
      </c>
      <c r="AX735" s="13" t="s">
        <v>76</v>
      </c>
      <c r="AY735" s="179" t="s">
        <v>242</v>
      </c>
    </row>
    <row r="736" spans="1:65" s="13" customFormat="1">
      <c r="B736" s="178"/>
      <c r="D736" s="171" t="s">
        <v>251</v>
      </c>
      <c r="E736" s="179"/>
      <c r="F736" s="180" t="s">
        <v>3541</v>
      </c>
      <c r="H736" s="181">
        <v>5.38</v>
      </c>
      <c r="I736" s="182"/>
      <c r="L736" s="178"/>
      <c r="M736" s="183"/>
      <c r="N736" s="184"/>
      <c r="O736" s="184"/>
      <c r="P736" s="184"/>
      <c r="Q736" s="184"/>
      <c r="R736" s="184"/>
      <c r="S736" s="184"/>
      <c r="T736" s="185"/>
      <c r="AT736" s="179" t="s">
        <v>251</v>
      </c>
      <c r="AU736" s="179" t="s">
        <v>88</v>
      </c>
      <c r="AV736" s="13" t="s">
        <v>88</v>
      </c>
      <c r="AW736" s="13" t="s">
        <v>32</v>
      </c>
      <c r="AX736" s="13" t="s">
        <v>76</v>
      </c>
      <c r="AY736" s="179" t="s">
        <v>242</v>
      </c>
    </row>
    <row r="737" spans="1:65" s="14" customFormat="1">
      <c r="B737" s="186"/>
      <c r="D737" s="171" t="s">
        <v>251</v>
      </c>
      <c r="E737" s="187"/>
      <c r="F737" s="188" t="s">
        <v>254</v>
      </c>
      <c r="H737" s="189">
        <v>55.29</v>
      </c>
      <c r="I737" s="190"/>
      <c r="L737" s="186"/>
      <c r="M737" s="191"/>
      <c r="N737" s="192"/>
      <c r="O737" s="192"/>
      <c r="P737" s="192"/>
      <c r="Q737" s="192"/>
      <c r="R737" s="192"/>
      <c r="S737" s="192"/>
      <c r="T737" s="193"/>
      <c r="AT737" s="187" t="s">
        <v>251</v>
      </c>
      <c r="AU737" s="187" t="s">
        <v>88</v>
      </c>
      <c r="AV737" s="14" t="s">
        <v>249</v>
      </c>
      <c r="AW737" s="14" t="s">
        <v>32</v>
      </c>
      <c r="AX737" s="14" t="s">
        <v>83</v>
      </c>
      <c r="AY737" s="187" t="s">
        <v>242</v>
      </c>
    </row>
    <row r="738" spans="1:65" s="1" customFormat="1" ht="33" customHeight="1">
      <c r="A738" s="30"/>
      <c r="B738" s="155"/>
      <c r="C738" s="194" t="s">
        <v>2003</v>
      </c>
      <c r="D738" s="194" t="s">
        <v>245</v>
      </c>
      <c r="E738" s="195" t="s">
        <v>3542</v>
      </c>
      <c r="F738" s="196" t="s">
        <v>3543</v>
      </c>
      <c r="G738" s="197" t="s">
        <v>281</v>
      </c>
      <c r="H738" s="198">
        <v>5772</v>
      </c>
      <c r="I738" s="161">
        <v>0.59</v>
      </c>
      <c r="J738" s="162">
        <f>ROUND(I738*H738,2)</f>
        <v>3405.48</v>
      </c>
      <c r="K738" s="163"/>
      <c r="L738" s="31"/>
      <c r="M738" s="164"/>
      <c r="N738" s="165" t="s">
        <v>42</v>
      </c>
      <c r="O738" s="57"/>
      <c r="P738" s="166">
        <f>O738*H738</f>
        <v>0</v>
      </c>
      <c r="Q738" s="166">
        <v>0</v>
      </c>
      <c r="R738" s="166">
        <f>Q738*H738</f>
        <v>0</v>
      </c>
      <c r="S738" s="166">
        <v>0.01</v>
      </c>
      <c r="T738" s="167">
        <f>S738*H738</f>
        <v>57.72</v>
      </c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R738" s="168" t="s">
        <v>249</v>
      </c>
      <c r="AT738" s="168" t="s">
        <v>245</v>
      </c>
      <c r="AU738" s="168" t="s">
        <v>88</v>
      </c>
      <c r="AY738" s="17" t="s">
        <v>242</v>
      </c>
      <c r="BE738" s="169">
        <f>IF(N738="základná",J738,0)</f>
        <v>0</v>
      </c>
      <c r="BF738" s="169">
        <f>IF(N738="znížená",J738,0)</f>
        <v>3405.48</v>
      </c>
      <c r="BG738" s="169">
        <f>IF(N738="zákl. prenesená",J738,0)</f>
        <v>0</v>
      </c>
      <c r="BH738" s="169">
        <f>IF(N738="zníž. prenesená",J738,0)</f>
        <v>0</v>
      </c>
      <c r="BI738" s="169">
        <f>IF(N738="nulová",J738,0)</f>
        <v>0</v>
      </c>
      <c r="BJ738" s="17" t="s">
        <v>88</v>
      </c>
      <c r="BK738" s="169">
        <f>ROUND(I738*H738,2)</f>
        <v>3405.48</v>
      </c>
      <c r="BL738" s="17" t="s">
        <v>249</v>
      </c>
      <c r="BM738" s="168" t="s">
        <v>3544</v>
      </c>
    </row>
    <row r="739" spans="1:65" s="12" customFormat="1">
      <c r="B739" s="170"/>
      <c r="D739" s="171" t="s">
        <v>251</v>
      </c>
      <c r="E739" s="172"/>
      <c r="F739" s="173" t="s">
        <v>3059</v>
      </c>
      <c r="H739" s="172"/>
      <c r="I739" s="174"/>
      <c r="L739" s="170"/>
      <c r="M739" s="175"/>
      <c r="N739" s="176"/>
      <c r="O739" s="176"/>
      <c r="P739" s="176"/>
      <c r="Q739" s="176"/>
      <c r="R739" s="176"/>
      <c r="S739" s="176"/>
      <c r="T739" s="177"/>
      <c r="AT739" s="172" t="s">
        <v>251</v>
      </c>
      <c r="AU739" s="172" t="s">
        <v>88</v>
      </c>
      <c r="AV739" s="12" t="s">
        <v>83</v>
      </c>
      <c r="AW739" s="12" t="s">
        <v>32</v>
      </c>
      <c r="AX739" s="12" t="s">
        <v>76</v>
      </c>
      <c r="AY739" s="172" t="s">
        <v>242</v>
      </c>
    </row>
    <row r="740" spans="1:65" s="13" customFormat="1">
      <c r="B740" s="178"/>
      <c r="D740" s="171" t="s">
        <v>251</v>
      </c>
      <c r="E740" s="179"/>
      <c r="F740" s="180" t="s">
        <v>3080</v>
      </c>
      <c r="H740" s="181">
        <v>1722.2</v>
      </c>
      <c r="I740" s="182"/>
      <c r="L740" s="178"/>
      <c r="M740" s="183"/>
      <c r="N740" s="184"/>
      <c r="O740" s="184"/>
      <c r="P740" s="184"/>
      <c r="Q740" s="184"/>
      <c r="R740" s="184"/>
      <c r="S740" s="184"/>
      <c r="T740" s="185"/>
      <c r="AT740" s="179" t="s">
        <v>251</v>
      </c>
      <c r="AU740" s="179" t="s">
        <v>88</v>
      </c>
      <c r="AV740" s="13" t="s">
        <v>88</v>
      </c>
      <c r="AW740" s="13" t="s">
        <v>32</v>
      </c>
      <c r="AX740" s="13" t="s">
        <v>76</v>
      </c>
      <c r="AY740" s="179" t="s">
        <v>242</v>
      </c>
    </row>
    <row r="741" spans="1:65" s="13" customFormat="1">
      <c r="B741" s="178"/>
      <c r="D741" s="171" t="s">
        <v>251</v>
      </c>
      <c r="E741" s="179"/>
      <c r="F741" s="180" t="s">
        <v>3081</v>
      </c>
      <c r="H741" s="181">
        <v>2526.75</v>
      </c>
      <c r="I741" s="182"/>
      <c r="L741" s="178"/>
      <c r="M741" s="183"/>
      <c r="N741" s="184"/>
      <c r="O741" s="184"/>
      <c r="P741" s="184"/>
      <c r="Q741" s="184"/>
      <c r="R741" s="184"/>
      <c r="S741" s="184"/>
      <c r="T741" s="185"/>
      <c r="AT741" s="179" t="s">
        <v>251</v>
      </c>
      <c r="AU741" s="179" t="s">
        <v>88</v>
      </c>
      <c r="AV741" s="13" t="s">
        <v>88</v>
      </c>
      <c r="AW741" s="13" t="s">
        <v>32</v>
      </c>
      <c r="AX741" s="13" t="s">
        <v>76</v>
      </c>
      <c r="AY741" s="179" t="s">
        <v>242</v>
      </c>
    </row>
    <row r="742" spans="1:65" s="13" customFormat="1">
      <c r="B742" s="178"/>
      <c r="D742" s="171" t="s">
        <v>251</v>
      </c>
      <c r="E742" s="179"/>
      <c r="F742" s="180" t="s">
        <v>3082</v>
      </c>
      <c r="H742" s="181">
        <v>1523.05</v>
      </c>
      <c r="I742" s="182"/>
      <c r="L742" s="178"/>
      <c r="M742" s="183"/>
      <c r="N742" s="184"/>
      <c r="O742" s="184"/>
      <c r="P742" s="184"/>
      <c r="Q742" s="184"/>
      <c r="R742" s="184"/>
      <c r="S742" s="184"/>
      <c r="T742" s="185"/>
      <c r="AT742" s="179" t="s">
        <v>251</v>
      </c>
      <c r="AU742" s="179" t="s">
        <v>88</v>
      </c>
      <c r="AV742" s="13" t="s">
        <v>88</v>
      </c>
      <c r="AW742" s="13" t="s">
        <v>32</v>
      </c>
      <c r="AX742" s="13" t="s">
        <v>76</v>
      </c>
      <c r="AY742" s="179" t="s">
        <v>242</v>
      </c>
    </row>
    <row r="743" spans="1:65" s="14" customFormat="1">
      <c r="B743" s="186"/>
      <c r="D743" s="171" t="s">
        <v>251</v>
      </c>
      <c r="E743" s="187"/>
      <c r="F743" s="188" t="s">
        <v>254</v>
      </c>
      <c r="H743" s="189">
        <v>5772</v>
      </c>
      <c r="I743" s="190"/>
      <c r="L743" s="186"/>
      <c r="M743" s="191"/>
      <c r="N743" s="192"/>
      <c r="O743" s="192"/>
      <c r="P743" s="192"/>
      <c r="Q743" s="192"/>
      <c r="R743" s="192"/>
      <c r="S743" s="192"/>
      <c r="T743" s="193"/>
      <c r="AT743" s="187" t="s">
        <v>251</v>
      </c>
      <c r="AU743" s="187" t="s">
        <v>88</v>
      </c>
      <c r="AV743" s="14" t="s">
        <v>249</v>
      </c>
      <c r="AW743" s="14" t="s">
        <v>32</v>
      </c>
      <c r="AX743" s="14" t="s">
        <v>83</v>
      </c>
      <c r="AY743" s="187" t="s">
        <v>242</v>
      </c>
    </row>
    <row r="744" spans="1:65" s="1" customFormat="1" ht="33" customHeight="1">
      <c r="A744" s="30"/>
      <c r="B744" s="155"/>
      <c r="C744" s="194" t="s">
        <v>2008</v>
      </c>
      <c r="D744" s="194" t="s">
        <v>245</v>
      </c>
      <c r="E744" s="195" t="s">
        <v>1790</v>
      </c>
      <c r="F744" s="196" t="s">
        <v>1791</v>
      </c>
      <c r="G744" s="197" t="s">
        <v>281</v>
      </c>
      <c r="H744" s="198">
        <v>503.13</v>
      </c>
      <c r="I744" s="161">
        <v>1.9</v>
      </c>
      <c r="J744" s="162">
        <f>ROUND(I744*H744,2)</f>
        <v>955.95</v>
      </c>
      <c r="K744" s="163"/>
      <c r="L744" s="31"/>
      <c r="M744" s="164"/>
      <c r="N744" s="165" t="s">
        <v>42</v>
      </c>
      <c r="O744" s="57"/>
      <c r="P744" s="166">
        <f>O744*H744</f>
        <v>0</v>
      </c>
      <c r="Q744" s="166">
        <v>0</v>
      </c>
      <c r="R744" s="166">
        <f>Q744*H744</f>
        <v>0</v>
      </c>
      <c r="S744" s="166">
        <v>4.5999999999999999E-2</v>
      </c>
      <c r="T744" s="167">
        <f>S744*H744</f>
        <v>23.143979999999999</v>
      </c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R744" s="168" t="s">
        <v>249</v>
      </c>
      <c r="AT744" s="168" t="s">
        <v>245</v>
      </c>
      <c r="AU744" s="168" t="s">
        <v>88</v>
      </c>
      <c r="AY744" s="17" t="s">
        <v>242</v>
      </c>
      <c r="BE744" s="169">
        <f>IF(N744="základná",J744,0)</f>
        <v>0</v>
      </c>
      <c r="BF744" s="169">
        <f>IF(N744="znížená",J744,0)</f>
        <v>955.95</v>
      </c>
      <c r="BG744" s="169">
        <f>IF(N744="zákl. prenesená",J744,0)</f>
        <v>0</v>
      </c>
      <c r="BH744" s="169">
        <f>IF(N744="zníž. prenesená",J744,0)</f>
        <v>0</v>
      </c>
      <c r="BI744" s="169">
        <f>IF(N744="nulová",J744,0)</f>
        <v>0</v>
      </c>
      <c r="BJ744" s="17" t="s">
        <v>88</v>
      </c>
      <c r="BK744" s="169">
        <f>ROUND(I744*H744,2)</f>
        <v>955.95</v>
      </c>
      <c r="BL744" s="17" t="s">
        <v>249</v>
      </c>
      <c r="BM744" s="168" t="s">
        <v>3545</v>
      </c>
    </row>
    <row r="745" spans="1:65" s="13" customFormat="1">
      <c r="B745" s="178"/>
      <c r="D745" s="171" t="s">
        <v>251</v>
      </c>
      <c r="E745" s="179"/>
      <c r="F745" s="180" t="s">
        <v>3546</v>
      </c>
      <c r="H745" s="181">
        <v>151.41</v>
      </c>
      <c r="I745" s="182"/>
      <c r="L745" s="178"/>
      <c r="M745" s="183"/>
      <c r="N745" s="184"/>
      <c r="O745" s="184"/>
      <c r="P745" s="184"/>
      <c r="Q745" s="184"/>
      <c r="R745" s="184"/>
      <c r="S745" s="184"/>
      <c r="T745" s="185"/>
      <c r="AT745" s="179" t="s">
        <v>251</v>
      </c>
      <c r="AU745" s="179" t="s">
        <v>88</v>
      </c>
      <c r="AV745" s="13" t="s">
        <v>88</v>
      </c>
      <c r="AW745" s="13" t="s">
        <v>32</v>
      </c>
      <c r="AX745" s="13" t="s">
        <v>76</v>
      </c>
      <c r="AY745" s="179" t="s">
        <v>242</v>
      </c>
    </row>
    <row r="746" spans="1:65" s="13" customFormat="1">
      <c r="B746" s="178"/>
      <c r="D746" s="171" t="s">
        <v>251</v>
      </c>
      <c r="E746" s="179"/>
      <c r="F746" s="180" t="s">
        <v>3547</v>
      </c>
      <c r="H746" s="181">
        <v>30.22</v>
      </c>
      <c r="I746" s="182"/>
      <c r="L746" s="178"/>
      <c r="M746" s="183"/>
      <c r="N746" s="184"/>
      <c r="O746" s="184"/>
      <c r="P746" s="184"/>
      <c r="Q746" s="184"/>
      <c r="R746" s="184"/>
      <c r="S746" s="184"/>
      <c r="T746" s="185"/>
      <c r="AT746" s="179" t="s">
        <v>251</v>
      </c>
      <c r="AU746" s="179" t="s">
        <v>88</v>
      </c>
      <c r="AV746" s="13" t="s">
        <v>88</v>
      </c>
      <c r="AW746" s="13" t="s">
        <v>32</v>
      </c>
      <c r="AX746" s="13" t="s">
        <v>76</v>
      </c>
      <c r="AY746" s="179" t="s">
        <v>242</v>
      </c>
    </row>
    <row r="747" spans="1:65" s="13" customFormat="1">
      <c r="B747" s="178"/>
      <c r="D747" s="171" t="s">
        <v>251</v>
      </c>
      <c r="E747" s="179"/>
      <c r="F747" s="180" t="s">
        <v>3054</v>
      </c>
      <c r="H747" s="181">
        <v>17</v>
      </c>
      <c r="I747" s="182"/>
      <c r="L747" s="178"/>
      <c r="M747" s="183"/>
      <c r="N747" s="184"/>
      <c r="O747" s="184"/>
      <c r="P747" s="184"/>
      <c r="Q747" s="184"/>
      <c r="R747" s="184"/>
      <c r="S747" s="184"/>
      <c r="T747" s="185"/>
      <c r="AT747" s="179" t="s">
        <v>251</v>
      </c>
      <c r="AU747" s="179" t="s">
        <v>88</v>
      </c>
      <c r="AV747" s="13" t="s">
        <v>88</v>
      </c>
      <c r="AW747" s="13" t="s">
        <v>32</v>
      </c>
      <c r="AX747" s="13" t="s">
        <v>76</v>
      </c>
      <c r="AY747" s="179" t="s">
        <v>242</v>
      </c>
    </row>
    <row r="748" spans="1:65" s="13" customFormat="1">
      <c r="B748" s="178"/>
      <c r="D748" s="171" t="s">
        <v>251</v>
      </c>
      <c r="E748" s="179"/>
      <c r="F748" s="180" t="s">
        <v>3056</v>
      </c>
      <c r="H748" s="181">
        <v>32.1</v>
      </c>
      <c r="I748" s="182"/>
      <c r="L748" s="178"/>
      <c r="M748" s="183"/>
      <c r="N748" s="184"/>
      <c r="O748" s="184"/>
      <c r="P748" s="184"/>
      <c r="Q748" s="184"/>
      <c r="R748" s="184"/>
      <c r="S748" s="184"/>
      <c r="T748" s="185"/>
      <c r="AT748" s="179" t="s">
        <v>251</v>
      </c>
      <c r="AU748" s="179" t="s">
        <v>88</v>
      </c>
      <c r="AV748" s="13" t="s">
        <v>88</v>
      </c>
      <c r="AW748" s="13" t="s">
        <v>32</v>
      </c>
      <c r="AX748" s="13" t="s">
        <v>76</v>
      </c>
      <c r="AY748" s="179" t="s">
        <v>242</v>
      </c>
    </row>
    <row r="749" spans="1:65" s="13" customFormat="1">
      <c r="B749" s="178"/>
      <c r="D749" s="171" t="s">
        <v>251</v>
      </c>
      <c r="E749" s="179"/>
      <c r="F749" s="180" t="s">
        <v>3087</v>
      </c>
      <c r="H749" s="181">
        <v>20.399999999999999</v>
      </c>
      <c r="I749" s="182"/>
      <c r="L749" s="178"/>
      <c r="M749" s="183"/>
      <c r="N749" s="184"/>
      <c r="O749" s="184"/>
      <c r="P749" s="184"/>
      <c r="Q749" s="184"/>
      <c r="R749" s="184"/>
      <c r="S749" s="184"/>
      <c r="T749" s="185"/>
      <c r="AT749" s="179" t="s">
        <v>251</v>
      </c>
      <c r="AU749" s="179" t="s">
        <v>88</v>
      </c>
      <c r="AV749" s="13" t="s">
        <v>88</v>
      </c>
      <c r="AW749" s="13" t="s">
        <v>32</v>
      </c>
      <c r="AX749" s="13" t="s">
        <v>76</v>
      </c>
      <c r="AY749" s="179" t="s">
        <v>242</v>
      </c>
    </row>
    <row r="750" spans="1:65" s="13" customFormat="1">
      <c r="B750" s="178"/>
      <c r="D750" s="171" t="s">
        <v>251</v>
      </c>
      <c r="E750" s="179"/>
      <c r="F750" s="180" t="s">
        <v>3058</v>
      </c>
      <c r="H750" s="181">
        <v>252</v>
      </c>
      <c r="I750" s="182"/>
      <c r="L750" s="178"/>
      <c r="M750" s="183"/>
      <c r="N750" s="184"/>
      <c r="O750" s="184"/>
      <c r="P750" s="184"/>
      <c r="Q750" s="184"/>
      <c r="R750" s="184"/>
      <c r="S750" s="184"/>
      <c r="T750" s="185"/>
      <c r="AT750" s="179" t="s">
        <v>251</v>
      </c>
      <c r="AU750" s="179" t="s">
        <v>88</v>
      </c>
      <c r="AV750" s="13" t="s">
        <v>88</v>
      </c>
      <c r="AW750" s="13" t="s">
        <v>32</v>
      </c>
      <c r="AX750" s="13" t="s">
        <v>76</v>
      </c>
      <c r="AY750" s="179" t="s">
        <v>242</v>
      </c>
    </row>
    <row r="751" spans="1:65" s="14" customFormat="1">
      <c r="B751" s="186"/>
      <c r="D751" s="171" t="s">
        <v>251</v>
      </c>
      <c r="E751" s="187"/>
      <c r="F751" s="188" t="s">
        <v>254</v>
      </c>
      <c r="H751" s="189">
        <v>503.13</v>
      </c>
      <c r="I751" s="190"/>
      <c r="L751" s="186"/>
      <c r="M751" s="191"/>
      <c r="N751" s="192"/>
      <c r="O751" s="192"/>
      <c r="P751" s="192"/>
      <c r="Q751" s="192"/>
      <c r="R751" s="192"/>
      <c r="S751" s="192"/>
      <c r="T751" s="193"/>
      <c r="AT751" s="187" t="s">
        <v>251</v>
      </c>
      <c r="AU751" s="187" t="s">
        <v>88</v>
      </c>
      <c r="AV751" s="14" t="s">
        <v>249</v>
      </c>
      <c r="AW751" s="14" t="s">
        <v>32</v>
      </c>
      <c r="AX751" s="14" t="s">
        <v>83</v>
      </c>
      <c r="AY751" s="187" t="s">
        <v>242</v>
      </c>
    </row>
    <row r="752" spans="1:65" s="1" customFormat="1" ht="37.9" customHeight="1">
      <c r="A752" s="30"/>
      <c r="B752" s="155"/>
      <c r="C752" s="194" t="s">
        <v>2013</v>
      </c>
      <c r="D752" s="194" t="s">
        <v>245</v>
      </c>
      <c r="E752" s="195" t="s">
        <v>3548</v>
      </c>
      <c r="F752" s="196" t="s">
        <v>3549</v>
      </c>
      <c r="G752" s="197" t="s">
        <v>281</v>
      </c>
      <c r="H752" s="198">
        <v>148.08000000000001</v>
      </c>
      <c r="I752" s="161">
        <v>2.52</v>
      </c>
      <c r="J752" s="162">
        <f>ROUND(I752*H752,2)</f>
        <v>373.16</v>
      </c>
      <c r="K752" s="163"/>
      <c r="L752" s="31"/>
      <c r="M752" s="164"/>
      <c r="N752" s="165" t="s">
        <v>42</v>
      </c>
      <c r="O752" s="57"/>
      <c r="P752" s="166">
        <f>O752*H752</f>
        <v>0</v>
      </c>
      <c r="Q752" s="166">
        <v>0</v>
      </c>
      <c r="R752" s="166">
        <f>Q752*H752</f>
        <v>0</v>
      </c>
      <c r="S752" s="166">
        <v>6.8000000000000005E-2</v>
      </c>
      <c r="T752" s="167">
        <f>S752*H752</f>
        <v>10.069440000000002</v>
      </c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R752" s="168" t="s">
        <v>249</v>
      </c>
      <c r="AT752" s="168" t="s">
        <v>245</v>
      </c>
      <c r="AU752" s="168" t="s">
        <v>88</v>
      </c>
      <c r="AY752" s="17" t="s">
        <v>242</v>
      </c>
      <c r="BE752" s="169">
        <f>IF(N752="základná",J752,0)</f>
        <v>0</v>
      </c>
      <c r="BF752" s="169">
        <f>IF(N752="znížená",J752,0)</f>
        <v>373.16</v>
      </c>
      <c r="BG752" s="169">
        <f>IF(N752="zákl. prenesená",J752,0)</f>
        <v>0</v>
      </c>
      <c r="BH752" s="169">
        <f>IF(N752="zníž. prenesená",J752,0)</f>
        <v>0</v>
      </c>
      <c r="BI752" s="169">
        <f>IF(N752="nulová",J752,0)</f>
        <v>0</v>
      </c>
      <c r="BJ752" s="17" t="s">
        <v>88</v>
      </c>
      <c r="BK752" s="169">
        <f>ROUND(I752*H752,2)</f>
        <v>373.16</v>
      </c>
      <c r="BL752" s="17" t="s">
        <v>249</v>
      </c>
      <c r="BM752" s="168" t="s">
        <v>3550</v>
      </c>
    </row>
    <row r="753" spans="1:65" s="13" customFormat="1">
      <c r="B753" s="178"/>
      <c r="D753" s="171" t="s">
        <v>251</v>
      </c>
      <c r="E753" s="179"/>
      <c r="F753" s="180" t="s">
        <v>3551</v>
      </c>
      <c r="H753" s="181">
        <v>98.68</v>
      </c>
      <c r="I753" s="182"/>
      <c r="L753" s="178"/>
      <c r="M753" s="183"/>
      <c r="N753" s="184"/>
      <c r="O753" s="184"/>
      <c r="P753" s="184"/>
      <c r="Q753" s="184"/>
      <c r="R753" s="184"/>
      <c r="S753" s="184"/>
      <c r="T753" s="185"/>
      <c r="AT753" s="179" t="s">
        <v>251</v>
      </c>
      <c r="AU753" s="179" t="s">
        <v>88</v>
      </c>
      <c r="AV753" s="13" t="s">
        <v>88</v>
      </c>
      <c r="AW753" s="13" t="s">
        <v>32</v>
      </c>
      <c r="AX753" s="13" t="s">
        <v>76</v>
      </c>
      <c r="AY753" s="179" t="s">
        <v>242</v>
      </c>
    </row>
    <row r="754" spans="1:65" s="13" customFormat="1">
      <c r="B754" s="178"/>
      <c r="D754" s="171" t="s">
        <v>251</v>
      </c>
      <c r="E754" s="179"/>
      <c r="F754" s="180" t="s">
        <v>3552</v>
      </c>
      <c r="H754" s="181">
        <v>29.4</v>
      </c>
      <c r="I754" s="182"/>
      <c r="L754" s="178"/>
      <c r="M754" s="183"/>
      <c r="N754" s="184"/>
      <c r="O754" s="184"/>
      <c r="P754" s="184"/>
      <c r="Q754" s="184"/>
      <c r="R754" s="184"/>
      <c r="S754" s="184"/>
      <c r="T754" s="185"/>
      <c r="AT754" s="179" t="s">
        <v>251</v>
      </c>
      <c r="AU754" s="179" t="s">
        <v>88</v>
      </c>
      <c r="AV754" s="13" t="s">
        <v>88</v>
      </c>
      <c r="AW754" s="13" t="s">
        <v>32</v>
      </c>
      <c r="AX754" s="13" t="s">
        <v>76</v>
      </c>
      <c r="AY754" s="179" t="s">
        <v>242</v>
      </c>
    </row>
    <row r="755" spans="1:65" s="13" customFormat="1">
      <c r="B755" s="178"/>
      <c r="D755" s="171" t="s">
        <v>251</v>
      </c>
      <c r="E755" s="179"/>
      <c r="F755" s="180" t="s">
        <v>3253</v>
      </c>
      <c r="H755" s="181">
        <v>20</v>
      </c>
      <c r="I755" s="182"/>
      <c r="L755" s="178"/>
      <c r="M755" s="183"/>
      <c r="N755" s="184"/>
      <c r="O755" s="184"/>
      <c r="P755" s="184"/>
      <c r="Q755" s="184"/>
      <c r="R755" s="184"/>
      <c r="S755" s="184"/>
      <c r="T755" s="185"/>
      <c r="AT755" s="179" t="s">
        <v>251</v>
      </c>
      <c r="AU755" s="179" t="s">
        <v>88</v>
      </c>
      <c r="AV755" s="13" t="s">
        <v>88</v>
      </c>
      <c r="AW755" s="13" t="s">
        <v>32</v>
      </c>
      <c r="AX755" s="13" t="s">
        <v>76</v>
      </c>
      <c r="AY755" s="179" t="s">
        <v>242</v>
      </c>
    </row>
    <row r="756" spans="1:65" s="14" customFormat="1">
      <c r="B756" s="186"/>
      <c r="D756" s="171" t="s">
        <v>251</v>
      </c>
      <c r="E756" s="187"/>
      <c r="F756" s="188" t="s">
        <v>254</v>
      </c>
      <c r="H756" s="189">
        <v>148.08000000000001</v>
      </c>
      <c r="I756" s="190"/>
      <c r="L756" s="186"/>
      <c r="M756" s="191"/>
      <c r="N756" s="192"/>
      <c r="O756" s="192"/>
      <c r="P756" s="192"/>
      <c r="Q756" s="192"/>
      <c r="R756" s="192"/>
      <c r="S756" s="192"/>
      <c r="T756" s="193"/>
      <c r="AT756" s="187" t="s">
        <v>251</v>
      </c>
      <c r="AU756" s="187" t="s">
        <v>88</v>
      </c>
      <c r="AV756" s="14" t="s">
        <v>249</v>
      </c>
      <c r="AW756" s="14" t="s">
        <v>32</v>
      </c>
      <c r="AX756" s="14" t="s">
        <v>83</v>
      </c>
      <c r="AY756" s="187" t="s">
        <v>242</v>
      </c>
    </row>
    <row r="757" spans="1:65" s="1" customFormat="1" ht="24.2" customHeight="1">
      <c r="A757" s="30"/>
      <c r="B757" s="155"/>
      <c r="C757" s="194" t="s">
        <v>2019</v>
      </c>
      <c r="D757" s="194" t="s">
        <v>245</v>
      </c>
      <c r="E757" s="195" t="s">
        <v>617</v>
      </c>
      <c r="F757" s="196" t="s">
        <v>618</v>
      </c>
      <c r="G757" s="197" t="s">
        <v>291</v>
      </c>
      <c r="H757" s="198">
        <v>317.52100000000002</v>
      </c>
      <c r="I757" s="161">
        <v>3.95</v>
      </c>
      <c r="J757" s="162">
        <f>ROUND(I757*H757,2)</f>
        <v>1254.21</v>
      </c>
      <c r="K757" s="163"/>
      <c r="L757" s="31"/>
      <c r="M757" s="164"/>
      <c r="N757" s="165" t="s">
        <v>42</v>
      </c>
      <c r="O757" s="57"/>
      <c r="P757" s="166">
        <f>O757*H757</f>
        <v>0</v>
      </c>
      <c r="Q757" s="166">
        <v>0</v>
      </c>
      <c r="R757" s="166">
        <f>Q757*H757</f>
        <v>0</v>
      </c>
      <c r="S757" s="166">
        <v>0</v>
      </c>
      <c r="T757" s="167">
        <f>S757*H757</f>
        <v>0</v>
      </c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R757" s="168" t="s">
        <v>249</v>
      </c>
      <c r="AT757" s="168" t="s">
        <v>245</v>
      </c>
      <c r="AU757" s="168" t="s">
        <v>88</v>
      </c>
      <c r="AY757" s="17" t="s">
        <v>242</v>
      </c>
      <c r="BE757" s="169">
        <f>IF(N757="základná",J757,0)</f>
        <v>0</v>
      </c>
      <c r="BF757" s="169">
        <f>IF(N757="znížená",J757,0)</f>
        <v>1254.21</v>
      </c>
      <c r="BG757" s="169">
        <f>IF(N757="zákl. prenesená",J757,0)</f>
        <v>0</v>
      </c>
      <c r="BH757" s="169">
        <f>IF(N757="zníž. prenesená",J757,0)</f>
        <v>0</v>
      </c>
      <c r="BI757" s="169">
        <f>IF(N757="nulová",J757,0)</f>
        <v>0</v>
      </c>
      <c r="BJ757" s="17" t="s">
        <v>88</v>
      </c>
      <c r="BK757" s="169">
        <f>ROUND(I757*H757,2)</f>
        <v>1254.21</v>
      </c>
      <c r="BL757" s="17" t="s">
        <v>249</v>
      </c>
      <c r="BM757" s="168" t="s">
        <v>3553</v>
      </c>
    </row>
    <row r="758" spans="1:65" s="1" customFormat="1" ht="21.75" customHeight="1">
      <c r="A758" s="30"/>
      <c r="B758" s="155"/>
      <c r="C758" s="194" t="s">
        <v>2024</v>
      </c>
      <c r="D758" s="194" t="s">
        <v>245</v>
      </c>
      <c r="E758" s="195" t="s">
        <v>621</v>
      </c>
      <c r="F758" s="196" t="s">
        <v>622</v>
      </c>
      <c r="G758" s="197" t="s">
        <v>291</v>
      </c>
      <c r="H758" s="198">
        <v>317.52100000000002</v>
      </c>
      <c r="I758" s="161">
        <v>4.7699999999999996</v>
      </c>
      <c r="J758" s="162">
        <f>ROUND(I758*H758,2)</f>
        <v>1514.58</v>
      </c>
      <c r="K758" s="163"/>
      <c r="L758" s="31"/>
      <c r="M758" s="164"/>
      <c r="N758" s="165" t="s">
        <v>42</v>
      </c>
      <c r="O758" s="57"/>
      <c r="P758" s="166">
        <f>O758*H758</f>
        <v>0</v>
      </c>
      <c r="Q758" s="166">
        <v>0</v>
      </c>
      <c r="R758" s="166">
        <f>Q758*H758</f>
        <v>0</v>
      </c>
      <c r="S758" s="166">
        <v>0</v>
      </c>
      <c r="T758" s="167">
        <f>S758*H758</f>
        <v>0</v>
      </c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R758" s="168" t="s">
        <v>249</v>
      </c>
      <c r="AT758" s="168" t="s">
        <v>245</v>
      </c>
      <c r="AU758" s="168" t="s">
        <v>88</v>
      </c>
      <c r="AY758" s="17" t="s">
        <v>242</v>
      </c>
      <c r="BE758" s="169">
        <f>IF(N758="základná",J758,0)</f>
        <v>0</v>
      </c>
      <c r="BF758" s="169">
        <f>IF(N758="znížená",J758,0)</f>
        <v>1514.58</v>
      </c>
      <c r="BG758" s="169">
        <f>IF(N758="zákl. prenesená",J758,0)</f>
        <v>0</v>
      </c>
      <c r="BH758" s="169">
        <f>IF(N758="zníž. prenesená",J758,0)</f>
        <v>0</v>
      </c>
      <c r="BI758" s="169">
        <f>IF(N758="nulová",J758,0)</f>
        <v>0</v>
      </c>
      <c r="BJ758" s="17" t="s">
        <v>88</v>
      </c>
      <c r="BK758" s="169">
        <f>ROUND(I758*H758,2)</f>
        <v>1514.58</v>
      </c>
      <c r="BL758" s="17" t="s">
        <v>249</v>
      </c>
      <c r="BM758" s="168" t="s">
        <v>3554</v>
      </c>
    </row>
    <row r="759" spans="1:65" s="1" customFormat="1" ht="24.2" customHeight="1">
      <c r="A759" s="30"/>
      <c r="B759" s="155"/>
      <c r="C759" s="194" t="s">
        <v>2030</v>
      </c>
      <c r="D759" s="194" t="s">
        <v>245</v>
      </c>
      <c r="E759" s="195" t="s">
        <v>625</v>
      </c>
      <c r="F759" s="196" t="s">
        <v>626</v>
      </c>
      <c r="G759" s="197" t="s">
        <v>291</v>
      </c>
      <c r="H759" s="198">
        <v>7620.5039999999999</v>
      </c>
      <c r="I759" s="161">
        <v>0.14000000000000001</v>
      </c>
      <c r="J759" s="162">
        <f>ROUND(I759*H759,2)</f>
        <v>1066.8699999999999</v>
      </c>
      <c r="K759" s="163"/>
      <c r="L759" s="31"/>
      <c r="M759" s="164"/>
      <c r="N759" s="165" t="s">
        <v>42</v>
      </c>
      <c r="O759" s="57"/>
      <c r="P759" s="166">
        <f>O759*H759</f>
        <v>0</v>
      </c>
      <c r="Q759" s="166">
        <v>0</v>
      </c>
      <c r="R759" s="166">
        <f>Q759*H759</f>
        <v>0</v>
      </c>
      <c r="S759" s="166">
        <v>0</v>
      </c>
      <c r="T759" s="167">
        <f>S759*H759</f>
        <v>0</v>
      </c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R759" s="168" t="s">
        <v>249</v>
      </c>
      <c r="AT759" s="168" t="s">
        <v>245</v>
      </c>
      <c r="AU759" s="168" t="s">
        <v>88</v>
      </c>
      <c r="AY759" s="17" t="s">
        <v>242</v>
      </c>
      <c r="BE759" s="169">
        <f>IF(N759="základná",J759,0)</f>
        <v>0</v>
      </c>
      <c r="BF759" s="169">
        <f>IF(N759="znížená",J759,0)</f>
        <v>1066.8699999999999</v>
      </c>
      <c r="BG759" s="169">
        <f>IF(N759="zákl. prenesená",J759,0)</f>
        <v>0</v>
      </c>
      <c r="BH759" s="169">
        <f>IF(N759="zníž. prenesená",J759,0)</f>
        <v>0</v>
      </c>
      <c r="BI759" s="169">
        <f>IF(N759="nulová",J759,0)</f>
        <v>0</v>
      </c>
      <c r="BJ759" s="17" t="s">
        <v>88</v>
      </c>
      <c r="BK759" s="169">
        <f>ROUND(I759*H759,2)</f>
        <v>1066.8699999999999</v>
      </c>
      <c r="BL759" s="17" t="s">
        <v>249</v>
      </c>
      <c r="BM759" s="168" t="s">
        <v>3555</v>
      </c>
    </row>
    <row r="760" spans="1:65" s="13" customFormat="1">
      <c r="B760" s="178"/>
      <c r="D760" s="171" t="s">
        <v>251</v>
      </c>
      <c r="F760" s="180" t="s">
        <v>3556</v>
      </c>
      <c r="H760" s="181">
        <v>7620.5039999999999</v>
      </c>
      <c r="I760" s="182"/>
      <c r="L760" s="178"/>
      <c r="M760" s="183"/>
      <c r="N760" s="184"/>
      <c r="O760" s="184"/>
      <c r="P760" s="184"/>
      <c r="Q760" s="184"/>
      <c r="R760" s="184"/>
      <c r="S760" s="184"/>
      <c r="T760" s="185"/>
      <c r="AT760" s="179" t="s">
        <v>251</v>
      </c>
      <c r="AU760" s="179" t="s">
        <v>88</v>
      </c>
      <c r="AV760" s="13" t="s">
        <v>88</v>
      </c>
      <c r="AW760" s="13" t="s">
        <v>2</v>
      </c>
      <c r="AX760" s="13" t="s">
        <v>83</v>
      </c>
      <c r="AY760" s="179" t="s">
        <v>242</v>
      </c>
    </row>
    <row r="761" spans="1:65" s="1" customFormat="1" ht="24.2" customHeight="1">
      <c r="A761" s="30"/>
      <c r="B761" s="155"/>
      <c r="C761" s="194" t="s">
        <v>2036</v>
      </c>
      <c r="D761" s="194" t="s">
        <v>245</v>
      </c>
      <c r="E761" s="195" t="s">
        <v>1826</v>
      </c>
      <c r="F761" s="196" t="s">
        <v>1827</v>
      </c>
      <c r="G761" s="197" t="s">
        <v>291</v>
      </c>
      <c r="H761" s="198">
        <v>317.52100000000002</v>
      </c>
      <c r="I761" s="161">
        <v>3.99</v>
      </c>
      <c r="J761" s="162">
        <f>ROUND(I761*H761,2)</f>
        <v>1266.9100000000001</v>
      </c>
      <c r="K761" s="163"/>
      <c r="L761" s="31"/>
      <c r="M761" s="164"/>
      <c r="N761" s="165" t="s">
        <v>42</v>
      </c>
      <c r="O761" s="57"/>
      <c r="P761" s="166">
        <f>O761*H761</f>
        <v>0</v>
      </c>
      <c r="Q761" s="166">
        <v>0</v>
      </c>
      <c r="R761" s="166">
        <f>Q761*H761</f>
        <v>0</v>
      </c>
      <c r="S761" s="166">
        <v>0</v>
      </c>
      <c r="T761" s="167">
        <f>S761*H761</f>
        <v>0</v>
      </c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R761" s="168" t="s">
        <v>249</v>
      </c>
      <c r="AT761" s="168" t="s">
        <v>245</v>
      </c>
      <c r="AU761" s="168" t="s">
        <v>88</v>
      </c>
      <c r="AY761" s="17" t="s">
        <v>242</v>
      </c>
      <c r="BE761" s="169">
        <f>IF(N761="základná",J761,0)</f>
        <v>0</v>
      </c>
      <c r="BF761" s="169">
        <f>IF(N761="znížená",J761,0)</f>
        <v>1266.9100000000001</v>
      </c>
      <c r="BG761" s="169">
        <f>IF(N761="zákl. prenesená",J761,0)</f>
        <v>0</v>
      </c>
      <c r="BH761" s="169">
        <f>IF(N761="zníž. prenesená",J761,0)</f>
        <v>0</v>
      </c>
      <c r="BI761" s="169">
        <f>IF(N761="nulová",J761,0)</f>
        <v>0</v>
      </c>
      <c r="BJ761" s="17" t="s">
        <v>88</v>
      </c>
      <c r="BK761" s="169">
        <f>ROUND(I761*H761,2)</f>
        <v>1266.9100000000001</v>
      </c>
      <c r="BL761" s="17" t="s">
        <v>249</v>
      </c>
      <c r="BM761" s="168" t="s">
        <v>3557</v>
      </c>
    </row>
    <row r="762" spans="1:65" s="1" customFormat="1" ht="24.2" customHeight="1">
      <c r="A762" s="30"/>
      <c r="B762" s="155"/>
      <c r="C762" s="194" t="s">
        <v>2042</v>
      </c>
      <c r="D762" s="194" t="s">
        <v>245</v>
      </c>
      <c r="E762" s="195" t="s">
        <v>630</v>
      </c>
      <c r="F762" s="196" t="s">
        <v>631</v>
      </c>
      <c r="G762" s="197" t="s">
        <v>291</v>
      </c>
      <c r="H762" s="198">
        <v>1270.0840000000001</v>
      </c>
      <c r="I762" s="161">
        <v>0.45</v>
      </c>
      <c r="J762" s="162">
        <f>ROUND(I762*H762,2)</f>
        <v>571.54</v>
      </c>
      <c r="K762" s="163"/>
      <c r="L762" s="31"/>
      <c r="M762" s="164"/>
      <c r="N762" s="165" t="s">
        <v>42</v>
      </c>
      <c r="O762" s="57"/>
      <c r="P762" s="166">
        <f>O762*H762</f>
        <v>0</v>
      </c>
      <c r="Q762" s="166">
        <v>0</v>
      </c>
      <c r="R762" s="166">
        <f>Q762*H762</f>
        <v>0</v>
      </c>
      <c r="S762" s="166">
        <v>0</v>
      </c>
      <c r="T762" s="167">
        <f>S762*H762</f>
        <v>0</v>
      </c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R762" s="168" t="s">
        <v>249</v>
      </c>
      <c r="AT762" s="168" t="s">
        <v>245</v>
      </c>
      <c r="AU762" s="168" t="s">
        <v>88</v>
      </c>
      <c r="AY762" s="17" t="s">
        <v>242</v>
      </c>
      <c r="BE762" s="169">
        <f>IF(N762="základná",J762,0)</f>
        <v>0</v>
      </c>
      <c r="BF762" s="169">
        <f>IF(N762="znížená",J762,0)</f>
        <v>571.54</v>
      </c>
      <c r="BG762" s="169">
        <f>IF(N762="zákl. prenesená",J762,0)</f>
        <v>0</v>
      </c>
      <c r="BH762" s="169">
        <f>IF(N762="zníž. prenesená",J762,0)</f>
        <v>0</v>
      </c>
      <c r="BI762" s="169">
        <f>IF(N762="nulová",J762,0)</f>
        <v>0</v>
      </c>
      <c r="BJ762" s="17" t="s">
        <v>88</v>
      </c>
      <c r="BK762" s="169">
        <f>ROUND(I762*H762,2)</f>
        <v>571.54</v>
      </c>
      <c r="BL762" s="17" t="s">
        <v>249</v>
      </c>
      <c r="BM762" s="168" t="s">
        <v>3558</v>
      </c>
    </row>
    <row r="763" spans="1:65" s="13" customFormat="1">
      <c r="B763" s="178"/>
      <c r="D763" s="171" t="s">
        <v>251</v>
      </c>
      <c r="F763" s="180" t="s">
        <v>3559</v>
      </c>
      <c r="H763" s="181">
        <v>1270.0840000000001</v>
      </c>
      <c r="I763" s="182"/>
      <c r="L763" s="178"/>
      <c r="M763" s="183"/>
      <c r="N763" s="184"/>
      <c r="O763" s="184"/>
      <c r="P763" s="184"/>
      <c r="Q763" s="184"/>
      <c r="R763" s="184"/>
      <c r="S763" s="184"/>
      <c r="T763" s="185"/>
      <c r="AT763" s="179" t="s">
        <v>251</v>
      </c>
      <c r="AU763" s="179" t="s">
        <v>88</v>
      </c>
      <c r="AV763" s="13" t="s">
        <v>88</v>
      </c>
      <c r="AW763" s="13" t="s">
        <v>2</v>
      </c>
      <c r="AX763" s="13" t="s">
        <v>83</v>
      </c>
      <c r="AY763" s="179" t="s">
        <v>242</v>
      </c>
    </row>
    <row r="764" spans="1:65" s="1" customFormat="1" ht="24.2" customHeight="1">
      <c r="A764" s="30"/>
      <c r="B764" s="155"/>
      <c r="C764" s="194" t="s">
        <v>2046</v>
      </c>
      <c r="D764" s="194" t="s">
        <v>245</v>
      </c>
      <c r="E764" s="195" t="s">
        <v>635</v>
      </c>
      <c r="F764" s="196" t="s">
        <v>636</v>
      </c>
      <c r="G764" s="197" t="s">
        <v>291</v>
      </c>
      <c r="H764" s="198">
        <v>317.52100000000002</v>
      </c>
      <c r="I764" s="161">
        <v>65</v>
      </c>
      <c r="J764" s="162">
        <f>ROUND(I764*H764,2)</f>
        <v>20638.87</v>
      </c>
      <c r="K764" s="163"/>
      <c r="L764" s="31"/>
      <c r="M764" s="164"/>
      <c r="N764" s="165" t="s">
        <v>42</v>
      </c>
      <c r="O764" s="57"/>
      <c r="P764" s="166">
        <f>O764*H764</f>
        <v>0</v>
      </c>
      <c r="Q764" s="166">
        <v>0</v>
      </c>
      <c r="R764" s="166">
        <f>Q764*H764</f>
        <v>0</v>
      </c>
      <c r="S764" s="166">
        <v>0</v>
      </c>
      <c r="T764" s="167">
        <f>S764*H764</f>
        <v>0</v>
      </c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R764" s="168" t="s">
        <v>249</v>
      </c>
      <c r="AT764" s="168" t="s">
        <v>245</v>
      </c>
      <c r="AU764" s="168" t="s">
        <v>88</v>
      </c>
      <c r="AY764" s="17" t="s">
        <v>242</v>
      </c>
      <c r="BE764" s="169">
        <f>IF(N764="základná",J764,0)</f>
        <v>0</v>
      </c>
      <c r="BF764" s="169">
        <f>IF(N764="znížená",J764,0)</f>
        <v>20638.87</v>
      </c>
      <c r="BG764" s="169">
        <f>IF(N764="zákl. prenesená",J764,0)</f>
        <v>0</v>
      </c>
      <c r="BH764" s="169">
        <f>IF(N764="zníž. prenesená",J764,0)</f>
        <v>0</v>
      </c>
      <c r="BI764" s="169">
        <f>IF(N764="nulová",J764,0)</f>
        <v>0</v>
      </c>
      <c r="BJ764" s="17" t="s">
        <v>88</v>
      </c>
      <c r="BK764" s="169">
        <f>ROUND(I764*H764,2)</f>
        <v>20638.87</v>
      </c>
      <c r="BL764" s="17" t="s">
        <v>249</v>
      </c>
      <c r="BM764" s="168" t="s">
        <v>3560</v>
      </c>
    </row>
    <row r="765" spans="1:65" s="11" customFormat="1" ht="22.9" customHeight="1">
      <c r="B765" s="142"/>
      <c r="D765" s="143" t="s">
        <v>75</v>
      </c>
      <c r="E765" s="153" t="s">
        <v>638</v>
      </c>
      <c r="F765" s="153" t="s">
        <v>639</v>
      </c>
      <c r="I765" s="145"/>
      <c r="J765" s="154">
        <f>SUBTOTAL(9,J766)</f>
        <v>4370.5600000000004</v>
      </c>
      <c r="L765" s="142"/>
      <c r="M765" s="147"/>
      <c r="N765" s="148"/>
      <c r="O765" s="148"/>
      <c r="P765" s="149">
        <f>P766</f>
        <v>0</v>
      </c>
      <c r="Q765" s="148"/>
      <c r="R765" s="149">
        <f>R766</f>
        <v>0</v>
      </c>
      <c r="S765" s="148"/>
      <c r="T765" s="150">
        <f>T766</f>
        <v>0</v>
      </c>
      <c r="AR765" s="143" t="s">
        <v>83</v>
      </c>
      <c r="AT765" s="151" t="s">
        <v>75</v>
      </c>
      <c r="AU765" s="151" t="s">
        <v>83</v>
      </c>
      <c r="AY765" s="143" t="s">
        <v>242</v>
      </c>
      <c r="BK765" s="152">
        <f>BK766</f>
        <v>4370.5600000000004</v>
      </c>
    </row>
    <row r="766" spans="1:65" s="1" customFormat="1" ht="24.2" customHeight="1">
      <c r="A766" s="30"/>
      <c r="B766" s="155"/>
      <c r="C766" s="194" t="s">
        <v>2050</v>
      </c>
      <c r="D766" s="194" t="s">
        <v>245</v>
      </c>
      <c r="E766" s="195" t="s">
        <v>641</v>
      </c>
      <c r="F766" s="196" t="s">
        <v>642</v>
      </c>
      <c r="G766" s="197" t="s">
        <v>291</v>
      </c>
      <c r="H766" s="198">
        <v>318.08999999999997</v>
      </c>
      <c r="I766" s="161">
        <v>13.74</v>
      </c>
      <c r="J766" s="162">
        <f>ROUND(I766*H766,2)</f>
        <v>4370.5600000000004</v>
      </c>
      <c r="K766" s="163"/>
      <c r="L766" s="31"/>
      <c r="M766" s="164"/>
      <c r="N766" s="165" t="s">
        <v>42</v>
      </c>
      <c r="O766" s="57"/>
      <c r="P766" s="166">
        <f>O766*H766</f>
        <v>0</v>
      </c>
      <c r="Q766" s="166">
        <v>0</v>
      </c>
      <c r="R766" s="166">
        <f>Q766*H766</f>
        <v>0</v>
      </c>
      <c r="S766" s="166">
        <v>0</v>
      </c>
      <c r="T766" s="167">
        <f>S766*H766</f>
        <v>0</v>
      </c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R766" s="168" t="s">
        <v>249</v>
      </c>
      <c r="AT766" s="168" t="s">
        <v>245</v>
      </c>
      <c r="AU766" s="168" t="s">
        <v>88</v>
      </c>
      <c r="AY766" s="17" t="s">
        <v>242</v>
      </c>
      <c r="BE766" s="169">
        <f>IF(N766="základná",J766,0)</f>
        <v>0</v>
      </c>
      <c r="BF766" s="169">
        <f>IF(N766="znížená",J766,0)</f>
        <v>4370.5600000000004</v>
      </c>
      <c r="BG766" s="169">
        <f>IF(N766="zákl. prenesená",J766,0)</f>
        <v>0</v>
      </c>
      <c r="BH766" s="169">
        <f>IF(N766="zníž. prenesená",J766,0)</f>
        <v>0</v>
      </c>
      <c r="BI766" s="169">
        <f>IF(N766="nulová",J766,0)</f>
        <v>0</v>
      </c>
      <c r="BJ766" s="17" t="s">
        <v>88</v>
      </c>
      <c r="BK766" s="169">
        <f>ROUND(I766*H766,2)</f>
        <v>4370.5600000000004</v>
      </c>
      <c r="BL766" s="17" t="s">
        <v>249</v>
      </c>
      <c r="BM766" s="168" t="s">
        <v>3561</v>
      </c>
    </row>
    <row r="767" spans="1:65" s="11" customFormat="1" ht="25.9" customHeight="1">
      <c r="B767" s="142"/>
      <c r="D767" s="143" t="s">
        <v>75</v>
      </c>
      <c r="E767" s="144" t="s">
        <v>644</v>
      </c>
      <c r="F767" s="144" t="s">
        <v>645</v>
      </c>
      <c r="I767" s="145"/>
      <c r="J767" s="146">
        <f>SUBTOTAL(9,J768:J1145)</f>
        <v>138785.03999999998</v>
      </c>
      <c r="L767" s="142"/>
      <c r="M767" s="147"/>
      <c r="N767" s="148"/>
      <c r="O767" s="148"/>
      <c r="P767" s="149">
        <f>P768+P805+P810+P833+P858+P875+P895+P998+P1003+P1049+P1069+P1084+P1117+P1140</f>
        <v>0</v>
      </c>
      <c r="Q767" s="148"/>
      <c r="R767" s="149">
        <f>R768+R805+R810+R833+R858+R875+R895+R998+R1003+R1049+R1069+R1084+R1117+R1140</f>
        <v>22.467960380000005</v>
      </c>
      <c r="S767" s="148"/>
      <c r="T767" s="150">
        <f>T768+T805+T810+T833+T858+T875+T895+T998+T1003+T1049+T1069+T1084+T1117+T1140</f>
        <v>16.977616999999999</v>
      </c>
      <c r="AR767" s="143" t="s">
        <v>88</v>
      </c>
      <c r="AT767" s="151" t="s">
        <v>75</v>
      </c>
      <c r="AU767" s="151" t="s">
        <v>76</v>
      </c>
      <c r="AY767" s="143" t="s">
        <v>242</v>
      </c>
      <c r="BK767" s="152">
        <f>BK768+BK805+BK810+BK833+BK858+BK875+BK895+BK998+BK1003+BK1049+BK1069+BK1084+BK1117+BK1140</f>
        <v>137534.67000000001</v>
      </c>
    </row>
    <row r="768" spans="1:65" s="11" customFormat="1" ht="22.9" customHeight="1">
      <c r="B768" s="142"/>
      <c r="D768" s="143" t="s">
        <v>75</v>
      </c>
      <c r="E768" s="153" t="s">
        <v>646</v>
      </c>
      <c r="F768" s="153" t="s">
        <v>647</v>
      </c>
      <c r="I768" s="145"/>
      <c r="J768" s="154">
        <f>SUBTOTAL(9,J769:J804)</f>
        <v>4195.47</v>
      </c>
      <c r="L768" s="142"/>
      <c r="M768" s="147"/>
      <c r="N768" s="148"/>
      <c r="O768" s="148"/>
      <c r="P768" s="149">
        <f>SUM(P769:P804)</f>
        <v>0</v>
      </c>
      <c r="Q768" s="148"/>
      <c r="R768" s="149">
        <f>SUM(R769:R804)</f>
        <v>1.01033478</v>
      </c>
      <c r="S768" s="148"/>
      <c r="T768" s="150">
        <f>SUM(T769:T804)</f>
        <v>0.60684000000000005</v>
      </c>
      <c r="AR768" s="143" t="s">
        <v>88</v>
      </c>
      <c r="AT768" s="151" t="s">
        <v>75</v>
      </c>
      <c r="AU768" s="151" t="s">
        <v>83</v>
      </c>
      <c r="AY768" s="143" t="s">
        <v>242</v>
      </c>
      <c r="BK768" s="152">
        <f>SUM(BK769:BK804)</f>
        <v>4195.47</v>
      </c>
    </row>
    <row r="769" spans="1:65" s="1" customFormat="1" ht="24.2" customHeight="1">
      <c r="A769" s="30"/>
      <c r="B769" s="155"/>
      <c r="C769" s="194" t="s">
        <v>2055</v>
      </c>
      <c r="D769" s="194" t="s">
        <v>245</v>
      </c>
      <c r="E769" s="195" t="s">
        <v>649</v>
      </c>
      <c r="F769" s="196" t="s">
        <v>650</v>
      </c>
      <c r="G769" s="197" t="s">
        <v>281</v>
      </c>
      <c r="H769" s="198">
        <v>42.52</v>
      </c>
      <c r="I769" s="161">
        <v>0.23</v>
      </c>
      <c r="J769" s="162">
        <f>ROUND(I769*H769,2)</f>
        <v>9.7799999999999994</v>
      </c>
      <c r="K769" s="163"/>
      <c r="L769" s="31"/>
      <c r="M769" s="164"/>
      <c r="N769" s="165" t="s">
        <v>42</v>
      </c>
      <c r="O769" s="57"/>
      <c r="P769" s="166">
        <f>O769*H769</f>
        <v>0</v>
      </c>
      <c r="Q769" s="166">
        <v>0</v>
      </c>
      <c r="R769" s="166">
        <f>Q769*H769</f>
        <v>0</v>
      </c>
      <c r="S769" s="166">
        <v>0</v>
      </c>
      <c r="T769" s="167">
        <f>S769*H769</f>
        <v>0</v>
      </c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R769" s="168" t="s">
        <v>402</v>
      </c>
      <c r="AT769" s="168" t="s">
        <v>245</v>
      </c>
      <c r="AU769" s="168" t="s">
        <v>88</v>
      </c>
      <c r="AY769" s="17" t="s">
        <v>242</v>
      </c>
      <c r="BE769" s="169">
        <f>IF(N769="základná",J769,0)</f>
        <v>0</v>
      </c>
      <c r="BF769" s="169">
        <f>IF(N769="znížená",J769,0)</f>
        <v>9.7799999999999994</v>
      </c>
      <c r="BG769" s="169">
        <f>IF(N769="zákl. prenesená",J769,0)</f>
        <v>0</v>
      </c>
      <c r="BH769" s="169">
        <f>IF(N769="zníž. prenesená",J769,0)</f>
        <v>0</v>
      </c>
      <c r="BI769" s="169">
        <f>IF(N769="nulová",J769,0)</f>
        <v>0</v>
      </c>
      <c r="BJ769" s="17" t="s">
        <v>88</v>
      </c>
      <c r="BK769" s="169">
        <f>ROUND(I769*H769,2)</f>
        <v>9.7799999999999994</v>
      </c>
      <c r="BL769" s="17" t="s">
        <v>402</v>
      </c>
      <c r="BM769" s="168" t="s">
        <v>3562</v>
      </c>
    </row>
    <row r="770" spans="1:65" s="13" customFormat="1">
      <c r="B770" s="178"/>
      <c r="D770" s="171" t="s">
        <v>251</v>
      </c>
      <c r="E770" s="179"/>
      <c r="F770" s="180" t="s">
        <v>3563</v>
      </c>
      <c r="H770" s="181">
        <v>40.6</v>
      </c>
      <c r="I770" s="182"/>
      <c r="L770" s="178"/>
      <c r="M770" s="183"/>
      <c r="N770" s="184"/>
      <c r="O770" s="184"/>
      <c r="P770" s="184"/>
      <c r="Q770" s="184"/>
      <c r="R770" s="184"/>
      <c r="S770" s="184"/>
      <c r="T770" s="185"/>
      <c r="AT770" s="179" t="s">
        <v>251</v>
      </c>
      <c r="AU770" s="179" t="s">
        <v>88</v>
      </c>
      <c r="AV770" s="13" t="s">
        <v>88</v>
      </c>
      <c r="AW770" s="13" t="s">
        <v>32</v>
      </c>
      <c r="AX770" s="13" t="s">
        <v>76</v>
      </c>
      <c r="AY770" s="179" t="s">
        <v>242</v>
      </c>
    </row>
    <row r="771" spans="1:65" s="13" customFormat="1">
      <c r="B771" s="178"/>
      <c r="D771" s="171" t="s">
        <v>251</v>
      </c>
      <c r="E771" s="179"/>
      <c r="F771" s="180" t="s">
        <v>3564</v>
      </c>
      <c r="H771" s="181">
        <v>1.92</v>
      </c>
      <c r="I771" s="182"/>
      <c r="L771" s="178"/>
      <c r="M771" s="183"/>
      <c r="N771" s="184"/>
      <c r="O771" s="184"/>
      <c r="P771" s="184"/>
      <c r="Q771" s="184"/>
      <c r="R771" s="184"/>
      <c r="S771" s="184"/>
      <c r="T771" s="185"/>
      <c r="AT771" s="179" t="s">
        <v>251</v>
      </c>
      <c r="AU771" s="179" t="s">
        <v>88</v>
      </c>
      <c r="AV771" s="13" t="s">
        <v>88</v>
      </c>
      <c r="AW771" s="13" t="s">
        <v>32</v>
      </c>
      <c r="AX771" s="13" t="s">
        <v>76</v>
      </c>
      <c r="AY771" s="179" t="s">
        <v>242</v>
      </c>
    </row>
    <row r="772" spans="1:65" s="14" customFormat="1">
      <c r="B772" s="186"/>
      <c r="D772" s="171" t="s">
        <v>251</v>
      </c>
      <c r="E772" s="187" t="s">
        <v>2864</v>
      </c>
      <c r="F772" s="188" t="s">
        <v>254</v>
      </c>
      <c r="H772" s="189">
        <v>42.52</v>
      </c>
      <c r="I772" s="190"/>
      <c r="L772" s="186"/>
      <c r="M772" s="191"/>
      <c r="N772" s="192"/>
      <c r="O772" s="192"/>
      <c r="P772" s="192"/>
      <c r="Q772" s="192"/>
      <c r="R772" s="192"/>
      <c r="S772" s="192"/>
      <c r="T772" s="193"/>
      <c r="AT772" s="187" t="s">
        <v>251</v>
      </c>
      <c r="AU772" s="187" t="s">
        <v>88</v>
      </c>
      <c r="AV772" s="14" t="s">
        <v>249</v>
      </c>
      <c r="AW772" s="14" t="s">
        <v>32</v>
      </c>
      <c r="AX772" s="14" t="s">
        <v>83</v>
      </c>
      <c r="AY772" s="187" t="s">
        <v>242</v>
      </c>
    </row>
    <row r="773" spans="1:65" s="1" customFormat="1" ht="16.5" customHeight="1">
      <c r="A773" s="30"/>
      <c r="B773" s="155"/>
      <c r="C773" s="218" t="s">
        <v>2059</v>
      </c>
      <c r="D773" s="218" t="s">
        <v>313</v>
      </c>
      <c r="E773" s="219" t="s">
        <v>3565</v>
      </c>
      <c r="F773" s="220" t="s">
        <v>3566</v>
      </c>
      <c r="G773" s="221" t="s">
        <v>291</v>
      </c>
      <c r="H773" s="222">
        <v>1.2999999999999999E-2</v>
      </c>
      <c r="I773" s="204">
        <v>1562.46</v>
      </c>
      <c r="J773" s="205">
        <f>ROUND(I773*H773,2)</f>
        <v>20.309999999999999</v>
      </c>
      <c r="K773" s="206"/>
      <c r="L773" s="207"/>
      <c r="M773" s="208"/>
      <c r="N773" s="209" t="s">
        <v>42</v>
      </c>
      <c r="O773" s="57"/>
      <c r="P773" s="166">
        <f>O773*H773</f>
        <v>0</v>
      </c>
      <c r="Q773" s="166">
        <v>1</v>
      </c>
      <c r="R773" s="166">
        <f>Q773*H773</f>
        <v>1.2999999999999999E-2</v>
      </c>
      <c r="S773" s="166">
        <v>0</v>
      </c>
      <c r="T773" s="167">
        <f>S773*H773</f>
        <v>0</v>
      </c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R773" s="168" t="s">
        <v>500</v>
      </c>
      <c r="AT773" s="168" t="s">
        <v>313</v>
      </c>
      <c r="AU773" s="168" t="s">
        <v>88</v>
      </c>
      <c r="AY773" s="17" t="s">
        <v>242</v>
      </c>
      <c r="BE773" s="169">
        <f>IF(N773="základná",J773,0)</f>
        <v>0</v>
      </c>
      <c r="BF773" s="169">
        <f>IF(N773="znížená",J773,0)</f>
        <v>20.309999999999999</v>
      </c>
      <c r="BG773" s="169">
        <f>IF(N773="zákl. prenesená",J773,0)</f>
        <v>0</v>
      </c>
      <c r="BH773" s="169">
        <f>IF(N773="zníž. prenesená",J773,0)</f>
        <v>0</v>
      </c>
      <c r="BI773" s="169">
        <f>IF(N773="nulová",J773,0)</f>
        <v>0</v>
      </c>
      <c r="BJ773" s="17" t="s">
        <v>88</v>
      </c>
      <c r="BK773" s="169">
        <f>ROUND(I773*H773,2)</f>
        <v>20.309999999999999</v>
      </c>
      <c r="BL773" s="17" t="s">
        <v>402</v>
      </c>
      <c r="BM773" s="168" t="s">
        <v>3567</v>
      </c>
    </row>
    <row r="774" spans="1:65" s="13" customFormat="1">
      <c r="B774" s="178"/>
      <c r="D774" s="171" t="s">
        <v>251</v>
      </c>
      <c r="E774" s="179"/>
      <c r="F774" s="180" t="s">
        <v>2864</v>
      </c>
      <c r="H774" s="181">
        <v>42.52</v>
      </c>
      <c r="I774" s="182"/>
      <c r="L774" s="178"/>
      <c r="M774" s="183"/>
      <c r="N774" s="184"/>
      <c r="O774" s="184"/>
      <c r="P774" s="184"/>
      <c r="Q774" s="184"/>
      <c r="R774" s="184"/>
      <c r="S774" s="184"/>
      <c r="T774" s="185"/>
      <c r="AT774" s="179" t="s">
        <v>251</v>
      </c>
      <c r="AU774" s="179" t="s">
        <v>88</v>
      </c>
      <c r="AV774" s="13" t="s">
        <v>88</v>
      </c>
      <c r="AW774" s="13" t="s">
        <v>32</v>
      </c>
      <c r="AX774" s="13" t="s">
        <v>83</v>
      </c>
      <c r="AY774" s="179" t="s">
        <v>242</v>
      </c>
    </row>
    <row r="775" spans="1:65" s="13" customFormat="1">
      <c r="B775" s="178"/>
      <c r="D775" s="171" t="s">
        <v>251</v>
      </c>
      <c r="F775" s="180" t="s">
        <v>3568</v>
      </c>
      <c r="H775" s="181">
        <v>1.2999999999999999E-2</v>
      </c>
      <c r="I775" s="182"/>
      <c r="L775" s="178"/>
      <c r="M775" s="183"/>
      <c r="N775" s="184"/>
      <c r="O775" s="184"/>
      <c r="P775" s="184"/>
      <c r="Q775" s="184"/>
      <c r="R775" s="184"/>
      <c r="S775" s="184"/>
      <c r="T775" s="185"/>
      <c r="AT775" s="179" t="s">
        <v>251</v>
      </c>
      <c r="AU775" s="179" t="s">
        <v>88</v>
      </c>
      <c r="AV775" s="13" t="s">
        <v>88</v>
      </c>
      <c r="AW775" s="13" t="s">
        <v>2</v>
      </c>
      <c r="AX775" s="13" t="s">
        <v>83</v>
      </c>
      <c r="AY775" s="179" t="s">
        <v>242</v>
      </c>
    </row>
    <row r="776" spans="1:65" s="1" customFormat="1" ht="37.9" customHeight="1">
      <c r="A776" s="30"/>
      <c r="B776" s="155"/>
      <c r="C776" s="194" t="s">
        <v>2065</v>
      </c>
      <c r="D776" s="194" t="s">
        <v>245</v>
      </c>
      <c r="E776" s="195" t="s">
        <v>3569</v>
      </c>
      <c r="F776" s="196" t="s">
        <v>3570</v>
      </c>
      <c r="G776" s="197" t="s">
        <v>281</v>
      </c>
      <c r="H776" s="198">
        <v>54.2</v>
      </c>
      <c r="I776" s="161">
        <v>12.2</v>
      </c>
      <c r="J776" s="162">
        <f>ROUND(I776*H776,2)</f>
        <v>661.24</v>
      </c>
      <c r="K776" s="163"/>
      <c r="L776" s="31"/>
      <c r="M776" s="164"/>
      <c r="N776" s="165" t="s">
        <v>42</v>
      </c>
      <c r="O776" s="57"/>
      <c r="P776" s="166">
        <f>O776*H776</f>
        <v>0</v>
      </c>
      <c r="Q776" s="166">
        <v>5.2500000000000003E-3</v>
      </c>
      <c r="R776" s="166">
        <f>Q776*H776</f>
        <v>0.28455000000000003</v>
      </c>
      <c r="S776" s="166">
        <v>0</v>
      </c>
      <c r="T776" s="167">
        <f>S776*H776</f>
        <v>0</v>
      </c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R776" s="168" t="s">
        <v>402</v>
      </c>
      <c r="AT776" s="168" t="s">
        <v>245</v>
      </c>
      <c r="AU776" s="168" t="s">
        <v>88</v>
      </c>
      <c r="AY776" s="17" t="s">
        <v>242</v>
      </c>
      <c r="BE776" s="169">
        <f>IF(N776="základná",J776,0)</f>
        <v>0</v>
      </c>
      <c r="BF776" s="169">
        <f>IF(N776="znížená",J776,0)</f>
        <v>661.24</v>
      </c>
      <c r="BG776" s="169">
        <f>IF(N776="zákl. prenesená",J776,0)</f>
        <v>0</v>
      </c>
      <c r="BH776" s="169">
        <f>IF(N776="zníž. prenesená",J776,0)</f>
        <v>0</v>
      </c>
      <c r="BI776" s="169">
        <f>IF(N776="nulová",J776,0)</f>
        <v>0</v>
      </c>
      <c r="BJ776" s="17" t="s">
        <v>88</v>
      </c>
      <c r="BK776" s="169">
        <f>ROUND(I776*H776,2)</f>
        <v>661.24</v>
      </c>
      <c r="BL776" s="17" t="s">
        <v>402</v>
      </c>
      <c r="BM776" s="168" t="s">
        <v>3571</v>
      </c>
    </row>
    <row r="777" spans="1:65" s="13" customFormat="1">
      <c r="B777" s="178"/>
      <c r="D777" s="171" t="s">
        <v>251</v>
      </c>
      <c r="E777" s="179"/>
      <c r="F777" s="180" t="s">
        <v>3181</v>
      </c>
      <c r="H777" s="181">
        <v>54.2</v>
      </c>
      <c r="I777" s="182"/>
      <c r="L777" s="178"/>
      <c r="M777" s="183"/>
      <c r="N777" s="184"/>
      <c r="O777" s="184"/>
      <c r="P777" s="184"/>
      <c r="Q777" s="184"/>
      <c r="R777" s="184"/>
      <c r="S777" s="184"/>
      <c r="T777" s="185"/>
      <c r="AT777" s="179" t="s">
        <v>251</v>
      </c>
      <c r="AU777" s="179" t="s">
        <v>88</v>
      </c>
      <c r="AV777" s="13" t="s">
        <v>88</v>
      </c>
      <c r="AW777" s="13" t="s">
        <v>32</v>
      </c>
      <c r="AX777" s="13" t="s">
        <v>83</v>
      </c>
      <c r="AY777" s="179" t="s">
        <v>242</v>
      </c>
    </row>
    <row r="778" spans="1:65" s="1" customFormat="1" ht="24.2" customHeight="1">
      <c r="A778" s="30"/>
      <c r="B778" s="155"/>
      <c r="C778" s="194" t="s">
        <v>2071</v>
      </c>
      <c r="D778" s="194" t="s">
        <v>245</v>
      </c>
      <c r="E778" s="195" t="s">
        <v>660</v>
      </c>
      <c r="F778" s="196" t="s">
        <v>661</v>
      </c>
      <c r="G778" s="197" t="s">
        <v>281</v>
      </c>
      <c r="H778" s="198">
        <v>85.04</v>
      </c>
      <c r="I778" s="161">
        <v>4.12</v>
      </c>
      <c r="J778" s="162">
        <f>ROUND(I778*H778,2)</f>
        <v>350.36</v>
      </c>
      <c r="K778" s="163"/>
      <c r="L778" s="31"/>
      <c r="M778" s="164"/>
      <c r="N778" s="165" t="s">
        <v>42</v>
      </c>
      <c r="O778" s="57"/>
      <c r="P778" s="166">
        <f>O778*H778</f>
        <v>0</v>
      </c>
      <c r="Q778" s="166">
        <v>5.4000000000000001E-4</v>
      </c>
      <c r="R778" s="166">
        <f>Q778*H778</f>
        <v>4.5921600000000007E-2</v>
      </c>
      <c r="S778" s="166">
        <v>0</v>
      </c>
      <c r="T778" s="167">
        <f>S778*H778</f>
        <v>0</v>
      </c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R778" s="168" t="s">
        <v>402</v>
      </c>
      <c r="AT778" s="168" t="s">
        <v>245</v>
      </c>
      <c r="AU778" s="168" t="s">
        <v>88</v>
      </c>
      <c r="AY778" s="17" t="s">
        <v>242</v>
      </c>
      <c r="BE778" s="169">
        <f>IF(N778="základná",J778,0)</f>
        <v>0</v>
      </c>
      <c r="BF778" s="169">
        <f>IF(N778="znížená",J778,0)</f>
        <v>350.36</v>
      </c>
      <c r="BG778" s="169">
        <f>IF(N778="zákl. prenesená",J778,0)</f>
        <v>0</v>
      </c>
      <c r="BH778" s="169">
        <f>IF(N778="zníž. prenesená",J778,0)</f>
        <v>0</v>
      </c>
      <c r="BI778" s="169">
        <f>IF(N778="nulová",J778,0)</f>
        <v>0</v>
      </c>
      <c r="BJ778" s="17" t="s">
        <v>88</v>
      </c>
      <c r="BK778" s="169">
        <f>ROUND(I778*H778,2)</f>
        <v>350.36</v>
      </c>
      <c r="BL778" s="17" t="s">
        <v>402</v>
      </c>
      <c r="BM778" s="168" t="s">
        <v>3572</v>
      </c>
    </row>
    <row r="779" spans="1:65" s="13" customFormat="1">
      <c r="B779" s="178"/>
      <c r="D779" s="171" t="s">
        <v>251</v>
      </c>
      <c r="E779" s="179"/>
      <c r="F779" s="180" t="s">
        <v>3573</v>
      </c>
      <c r="H779" s="181">
        <v>85.04</v>
      </c>
      <c r="I779" s="182"/>
      <c r="L779" s="178"/>
      <c r="M779" s="183"/>
      <c r="N779" s="184"/>
      <c r="O779" s="184"/>
      <c r="P779" s="184"/>
      <c r="Q779" s="184"/>
      <c r="R779" s="184"/>
      <c r="S779" s="184"/>
      <c r="T779" s="185"/>
      <c r="AT779" s="179" t="s">
        <v>251</v>
      </c>
      <c r="AU779" s="179" t="s">
        <v>88</v>
      </c>
      <c r="AV779" s="13" t="s">
        <v>88</v>
      </c>
      <c r="AW779" s="13" t="s">
        <v>32</v>
      </c>
      <c r="AX779" s="13" t="s">
        <v>83</v>
      </c>
      <c r="AY779" s="179" t="s">
        <v>242</v>
      </c>
    </row>
    <row r="780" spans="1:65" s="1" customFormat="1" ht="24.2" customHeight="1">
      <c r="A780" s="30"/>
      <c r="B780" s="155"/>
      <c r="C780" s="218" t="s">
        <v>2075</v>
      </c>
      <c r="D780" s="218" t="s">
        <v>313</v>
      </c>
      <c r="E780" s="219" t="s">
        <v>664</v>
      </c>
      <c r="F780" s="220" t="s">
        <v>665</v>
      </c>
      <c r="G780" s="221" t="s">
        <v>281</v>
      </c>
      <c r="H780" s="222">
        <v>48.898000000000003</v>
      </c>
      <c r="I780" s="204">
        <v>4.5999999999999996</v>
      </c>
      <c r="J780" s="205">
        <f>ROUND(I780*H780,2)</f>
        <v>224.93</v>
      </c>
      <c r="K780" s="206"/>
      <c r="L780" s="207"/>
      <c r="M780" s="208"/>
      <c r="N780" s="209" t="s">
        <v>42</v>
      </c>
      <c r="O780" s="57"/>
      <c r="P780" s="166">
        <f>O780*H780</f>
        <v>0</v>
      </c>
      <c r="Q780" s="166">
        <v>4.2500000000000003E-3</v>
      </c>
      <c r="R780" s="166">
        <f>Q780*H780</f>
        <v>0.20781650000000002</v>
      </c>
      <c r="S780" s="166">
        <v>0</v>
      </c>
      <c r="T780" s="167">
        <f>S780*H780</f>
        <v>0</v>
      </c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R780" s="168" t="s">
        <v>500</v>
      </c>
      <c r="AT780" s="168" t="s">
        <v>313</v>
      </c>
      <c r="AU780" s="168" t="s">
        <v>88</v>
      </c>
      <c r="AY780" s="17" t="s">
        <v>242</v>
      </c>
      <c r="BE780" s="169">
        <f>IF(N780="základná",J780,0)</f>
        <v>0</v>
      </c>
      <c r="BF780" s="169">
        <f>IF(N780="znížená",J780,0)</f>
        <v>224.93</v>
      </c>
      <c r="BG780" s="169">
        <f>IF(N780="zákl. prenesená",J780,0)</f>
        <v>0</v>
      </c>
      <c r="BH780" s="169">
        <f>IF(N780="zníž. prenesená",J780,0)</f>
        <v>0</v>
      </c>
      <c r="BI780" s="169">
        <f>IF(N780="nulová",J780,0)</f>
        <v>0</v>
      </c>
      <c r="BJ780" s="17" t="s">
        <v>88</v>
      </c>
      <c r="BK780" s="169">
        <f>ROUND(I780*H780,2)</f>
        <v>224.93</v>
      </c>
      <c r="BL780" s="17" t="s">
        <v>402</v>
      </c>
      <c r="BM780" s="168" t="s">
        <v>3574</v>
      </c>
    </row>
    <row r="781" spans="1:65" s="13" customFormat="1">
      <c r="B781" s="178"/>
      <c r="D781" s="171" t="s">
        <v>251</v>
      </c>
      <c r="E781" s="179"/>
      <c r="F781" s="180" t="s">
        <v>2864</v>
      </c>
      <c r="H781" s="181">
        <v>42.52</v>
      </c>
      <c r="I781" s="182"/>
      <c r="L781" s="178"/>
      <c r="M781" s="183"/>
      <c r="N781" s="184"/>
      <c r="O781" s="184"/>
      <c r="P781" s="184"/>
      <c r="Q781" s="184"/>
      <c r="R781" s="184"/>
      <c r="S781" s="184"/>
      <c r="T781" s="185"/>
      <c r="AT781" s="179" t="s">
        <v>251</v>
      </c>
      <c r="AU781" s="179" t="s">
        <v>88</v>
      </c>
      <c r="AV781" s="13" t="s">
        <v>88</v>
      </c>
      <c r="AW781" s="13" t="s">
        <v>32</v>
      </c>
      <c r="AX781" s="13" t="s">
        <v>83</v>
      </c>
      <c r="AY781" s="179" t="s">
        <v>242</v>
      </c>
    </row>
    <row r="782" spans="1:65" s="13" customFormat="1">
      <c r="B782" s="178"/>
      <c r="D782" s="171" t="s">
        <v>251</v>
      </c>
      <c r="F782" s="180" t="s">
        <v>3575</v>
      </c>
      <c r="H782" s="181">
        <v>48.898000000000003</v>
      </c>
      <c r="I782" s="182"/>
      <c r="L782" s="178"/>
      <c r="M782" s="183"/>
      <c r="N782" s="184"/>
      <c r="O782" s="184"/>
      <c r="P782" s="184"/>
      <c r="Q782" s="184"/>
      <c r="R782" s="184"/>
      <c r="S782" s="184"/>
      <c r="T782" s="185"/>
      <c r="AT782" s="179" t="s">
        <v>251</v>
      </c>
      <c r="AU782" s="179" t="s">
        <v>88</v>
      </c>
      <c r="AV782" s="13" t="s">
        <v>88</v>
      </c>
      <c r="AW782" s="13" t="s">
        <v>2</v>
      </c>
      <c r="AX782" s="13" t="s">
        <v>83</v>
      </c>
      <c r="AY782" s="179" t="s">
        <v>242</v>
      </c>
    </row>
    <row r="783" spans="1:65" s="1" customFormat="1" ht="24.2" customHeight="1">
      <c r="A783" s="30"/>
      <c r="B783" s="155"/>
      <c r="C783" s="194" t="s">
        <v>2079</v>
      </c>
      <c r="D783" s="194" t="s">
        <v>245</v>
      </c>
      <c r="E783" s="195" t="s">
        <v>3576</v>
      </c>
      <c r="F783" s="196" t="s">
        <v>3577</v>
      </c>
      <c r="G783" s="197" t="s">
        <v>281</v>
      </c>
      <c r="H783" s="198">
        <v>221.1</v>
      </c>
      <c r="I783" s="161">
        <v>0.96</v>
      </c>
      <c r="J783" s="162">
        <f>ROUND(I783*H783,2)</f>
        <v>212.26</v>
      </c>
      <c r="K783" s="163"/>
      <c r="L783" s="31"/>
      <c r="M783" s="164"/>
      <c r="N783" s="165" t="s">
        <v>42</v>
      </c>
      <c r="O783" s="57"/>
      <c r="P783" s="166">
        <f>O783*H783</f>
        <v>0</v>
      </c>
      <c r="Q783" s="166">
        <v>0</v>
      </c>
      <c r="R783" s="166">
        <f>Q783*H783</f>
        <v>0</v>
      </c>
      <c r="S783" s="166">
        <v>0</v>
      </c>
      <c r="T783" s="167">
        <f>S783*H783</f>
        <v>0</v>
      </c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R783" s="168" t="s">
        <v>402</v>
      </c>
      <c r="AT783" s="168" t="s">
        <v>245</v>
      </c>
      <c r="AU783" s="168" t="s">
        <v>88</v>
      </c>
      <c r="AY783" s="17" t="s">
        <v>242</v>
      </c>
      <c r="BE783" s="169">
        <f>IF(N783="základná",J783,0)</f>
        <v>0</v>
      </c>
      <c r="BF783" s="169">
        <f>IF(N783="znížená",J783,0)</f>
        <v>212.26</v>
      </c>
      <c r="BG783" s="169">
        <f>IF(N783="zákl. prenesená",J783,0)</f>
        <v>0</v>
      </c>
      <c r="BH783" s="169">
        <f>IF(N783="zníž. prenesená",J783,0)</f>
        <v>0</v>
      </c>
      <c r="BI783" s="169">
        <f>IF(N783="nulová",J783,0)</f>
        <v>0</v>
      </c>
      <c r="BJ783" s="17" t="s">
        <v>88</v>
      </c>
      <c r="BK783" s="169">
        <f>ROUND(I783*H783,2)</f>
        <v>212.26</v>
      </c>
      <c r="BL783" s="17" t="s">
        <v>402</v>
      </c>
      <c r="BM783" s="168" t="s">
        <v>3578</v>
      </c>
    </row>
    <row r="784" spans="1:65" s="13" customFormat="1">
      <c r="B784" s="178"/>
      <c r="D784" s="171" t="s">
        <v>251</v>
      </c>
      <c r="E784" s="179"/>
      <c r="F784" s="180" t="s">
        <v>3066</v>
      </c>
      <c r="H784" s="181">
        <v>221.1</v>
      </c>
      <c r="I784" s="182"/>
      <c r="L784" s="178"/>
      <c r="M784" s="183"/>
      <c r="N784" s="184"/>
      <c r="O784" s="184"/>
      <c r="P784" s="184"/>
      <c r="Q784" s="184"/>
      <c r="R784" s="184"/>
      <c r="S784" s="184"/>
      <c r="T784" s="185"/>
      <c r="AT784" s="179" t="s">
        <v>251</v>
      </c>
      <c r="AU784" s="179" t="s">
        <v>88</v>
      </c>
      <c r="AV784" s="13" t="s">
        <v>88</v>
      </c>
      <c r="AW784" s="13" t="s">
        <v>32</v>
      </c>
      <c r="AX784" s="13" t="s">
        <v>83</v>
      </c>
      <c r="AY784" s="179" t="s">
        <v>242</v>
      </c>
    </row>
    <row r="785" spans="1:65" s="1" customFormat="1" ht="24.2" customHeight="1">
      <c r="A785" s="30"/>
      <c r="B785" s="155"/>
      <c r="C785" s="218" t="s">
        <v>2083</v>
      </c>
      <c r="D785" s="218" t="s">
        <v>313</v>
      </c>
      <c r="E785" s="219" t="s">
        <v>3579</v>
      </c>
      <c r="F785" s="220" t="s">
        <v>3580</v>
      </c>
      <c r="G785" s="221" t="s">
        <v>689</v>
      </c>
      <c r="H785" s="222">
        <v>298.48500000000001</v>
      </c>
      <c r="I785" s="204">
        <v>4.6900000000000004</v>
      </c>
      <c r="J785" s="205">
        <f>ROUND(I785*H785,2)</f>
        <v>1399.89</v>
      </c>
      <c r="K785" s="206"/>
      <c r="L785" s="207"/>
      <c r="M785" s="208"/>
      <c r="N785" s="209" t="s">
        <v>42</v>
      </c>
      <c r="O785" s="57"/>
      <c r="P785" s="166">
        <f>O785*H785</f>
        <v>0</v>
      </c>
      <c r="Q785" s="166">
        <v>1E-3</v>
      </c>
      <c r="R785" s="166">
        <f>Q785*H785</f>
        <v>0.298485</v>
      </c>
      <c r="S785" s="166">
        <v>0</v>
      </c>
      <c r="T785" s="167">
        <f>S785*H785</f>
        <v>0</v>
      </c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R785" s="168" t="s">
        <v>500</v>
      </c>
      <c r="AT785" s="168" t="s">
        <v>313</v>
      </c>
      <c r="AU785" s="168" t="s">
        <v>88</v>
      </c>
      <c r="AY785" s="17" t="s">
        <v>242</v>
      </c>
      <c r="BE785" s="169">
        <f>IF(N785="základná",J785,0)</f>
        <v>0</v>
      </c>
      <c r="BF785" s="169">
        <f>IF(N785="znížená",J785,0)</f>
        <v>1399.89</v>
      </c>
      <c r="BG785" s="169">
        <f>IF(N785="zákl. prenesená",J785,0)</f>
        <v>0</v>
      </c>
      <c r="BH785" s="169">
        <f>IF(N785="zníž. prenesená",J785,0)</f>
        <v>0</v>
      </c>
      <c r="BI785" s="169">
        <f>IF(N785="nulová",J785,0)</f>
        <v>0</v>
      </c>
      <c r="BJ785" s="17" t="s">
        <v>88</v>
      </c>
      <c r="BK785" s="169">
        <f>ROUND(I785*H785,2)</f>
        <v>1399.89</v>
      </c>
      <c r="BL785" s="17" t="s">
        <v>402</v>
      </c>
      <c r="BM785" s="168" t="s">
        <v>3581</v>
      </c>
    </row>
    <row r="786" spans="1:65" s="13" customFormat="1">
      <c r="B786" s="178"/>
      <c r="D786" s="171" t="s">
        <v>251</v>
      </c>
      <c r="F786" s="180" t="s">
        <v>3582</v>
      </c>
      <c r="H786" s="181">
        <v>298.48500000000001</v>
      </c>
      <c r="I786" s="182"/>
      <c r="L786" s="178"/>
      <c r="M786" s="183"/>
      <c r="N786" s="184"/>
      <c r="O786" s="184"/>
      <c r="P786" s="184"/>
      <c r="Q786" s="184"/>
      <c r="R786" s="184"/>
      <c r="S786" s="184"/>
      <c r="T786" s="185"/>
      <c r="AT786" s="179" t="s">
        <v>251</v>
      </c>
      <c r="AU786" s="179" t="s">
        <v>88</v>
      </c>
      <c r="AV786" s="13" t="s">
        <v>88</v>
      </c>
      <c r="AW786" s="13" t="s">
        <v>2</v>
      </c>
      <c r="AX786" s="13" t="s">
        <v>83</v>
      </c>
      <c r="AY786" s="179" t="s">
        <v>242</v>
      </c>
    </row>
    <row r="787" spans="1:65" s="1" customFormat="1" ht="24.2" customHeight="1">
      <c r="A787" s="30"/>
      <c r="B787" s="155"/>
      <c r="C787" s="194" t="s">
        <v>2089</v>
      </c>
      <c r="D787" s="194" t="s">
        <v>245</v>
      </c>
      <c r="E787" s="195" t="s">
        <v>1837</v>
      </c>
      <c r="F787" s="196" t="s">
        <v>1838</v>
      </c>
      <c r="G787" s="197" t="s">
        <v>281</v>
      </c>
      <c r="H787" s="198">
        <v>27.37</v>
      </c>
      <c r="I787" s="161">
        <v>8.1999999999999993</v>
      </c>
      <c r="J787" s="162">
        <f>ROUND(I787*H787,2)</f>
        <v>224.43</v>
      </c>
      <c r="K787" s="163"/>
      <c r="L787" s="31"/>
      <c r="M787" s="164"/>
      <c r="N787" s="165" t="s">
        <v>42</v>
      </c>
      <c r="O787" s="57"/>
      <c r="P787" s="166">
        <f>O787*H787</f>
        <v>0</v>
      </c>
      <c r="Q787" s="166">
        <v>1.58E-3</v>
      </c>
      <c r="R787" s="166">
        <f>Q787*H787</f>
        <v>4.3244600000000001E-2</v>
      </c>
      <c r="S787" s="166">
        <v>0</v>
      </c>
      <c r="T787" s="167">
        <f>S787*H787</f>
        <v>0</v>
      </c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R787" s="168" t="s">
        <v>402</v>
      </c>
      <c r="AT787" s="168" t="s">
        <v>245</v>
      </c>
      <c r="AU787" s="168" t="s">
        <v>88</v>
      </c>
      <c r="AY787" s="17" t="s">
        <v>242</v>
      </c>
      <c r="BE787" s="169">
        <f>IF(N787="základná",J787,0)</f>
        <v>0</v>
      </c>
      <c r="BF787" s="169">
        <f>IF(N787="znížená",J787,0)</f>
        <v>224.43</v>
      </c>
      <c r="BG787" s="169">
        <f>IF(N787="zákl. prenesená",J787,0)</f>
        <v>0</v>
      </c>
      <c r="BH787" s="169">
        <f>IF(N787="zníž. prenesená",J787,0)</f>
        <v>0</v>
      </c>
      <c r="BI787" s="169">
        <f>IF(N787="nulová",J787,0)</f>
        <v>0</v>
      </c>
      <c r="BJ787" s="17" t="s">
        <v>88</v>
      </c>
      <c r="BK787" s="169">
        <f>ROUND(I787*H787,2)</f>
        <v>224.43</v>
      </c>
      <c r="BL787" s="17" t="s">
        <v>402</v>
      </c>
      <c r="BM787" s="168" t="s">
        <v>3583</v>
      </c>
    </row>
    <row r="788" spans="1:65" s="13" customFormat="1">
      <c r="B788" s="178"/>
      <c r="D788" s="171" t="s">
        <v>251</v>
      </c>
      <c r="E788" s="179"/>
      <c r="F788" s="180" t="s">
        <v>3584</v>
      </c>
      <c r="H788" s="181">
        <v>9.39</v>
      </c>
      <c r="I788" s="182"/>
      <c r="L788" s="178"/>
      <c r="M788" s="183"/>
      <c r="N788" s="184"/>
      <c r="O788" s="184"/>
      <c r="P788" s="184"/>
      <c r="Q788" s="184"/>
      <c r="R788" s="184"/>
      <c r="S788" s="184"/>
      <c r="T788" s="185"/>
      <c r="AT788" s="179" t="s">
        <v>251</v>
      </c>
      <c r="AU788" s="179" t="s">
        <v>88</v>
      </c>
      <c r="AV788" s="13" t="s">
        <v>88</v>
      </c>
      <c r="AW788" s="13" t="s">
        <v>32</v>
      </c>
      <c r="AX788" s="13" t="s">
        <v>76</v>
      </c>
      <c r="AY788" s="179" t="s">
        <v>242</v>
      </c>
    </row>
    <row r="789" spans="1:65" s="13" customFormat="1">
      <c r="B789" s="178"/>
      <c r="D789" s="171" t="s">
        <v>251</v>
      </c>
      <c r="E789" s="179"/>
      <c r="F789" s="180" t="s">
        <v>3585</v>
      </c>
      <c r="H789" s="181">
        <v>7.5</v>
      </c>
      <c r="I789" s="182"/>
      <c r="L789" s="178"/>
      <c r="M789" s="183"/>
      <c r="N789" s="184"/>
      <c r="O789" s="184"/>
      <c r="P789" s="184"/>
      <c r="Q789" s="184"/>
      <c r="R789" s="184"/>
      <c r="S789" s="184"/>
      <c r="T789" s="185"/>
      <c r="AT789" s="179" t="s">
        <v>251</v>
      </c>
      <c r="AU789" s="179" t="s">
        <v>88</v>
      </c>
      <c r="AV789" s="13" t="s">
        <v>88</v>
      </c>
      <c r="AW789" s="13" t="s">
        <v>32</v>
      </c>
      <c r="AX789" s="13" t="s">
        <v>76</v>
      </c>
      <c r="AY789" s="179" t="s">
        <v>242</v>
      </c>
    </row>
    <row r="790" spans="1:65" s="13" customFormat="1">
      <c r="B790" s="178"/>
      <c r="D790" s="171" t="s">
        <v>251</v>
      </c>
      <c r="E790" s="179"/>
      <c r="F790" s="180" t="s">
        <v>3586</v>
      </c>
      <c r="H790" s="181">
        <v>5.0999999999999996</v>
      </c>
      <c r="I790" s="182"/>
      <c r="L790" s="178"/>
      <c r="M790" s="183"/>
      <c r="N790" s="184"/>
      <c r="O790" s="184"/>
      <c r="P790" s="184"/>
      <c r="Q790" s="184"/>
      <c r="R790" s="184"/>
      <c r="S790" s="184"/>
      <c r="T790" s="185"/>
      <c r="AT790" s="179" t="s">
        <v>251</v>
      </c>
      <c r="AU790" s="179" t="s">
        <v>88</v>
      </c>
      <c r="AV790" s="13" t="s">
        <v>88</v>
      </c>
      <c r="AW790" s="13" t="s">
        <v>32</v>
      </c>
      <c r="AX790" s="13" t="s">
        <v>76</v>
      </c>
      <c r="AY790" s="179" t="s">
        <v>242</v>
      </c>
    </row>
    <row r="791" spans="1:65" s="13" customFormat="1">
      <c r="B791" s="178"/>
      <c r="D791" s="171" t="s">
        <v>251</v>
      </c>
      <c r="E791" s="179"/>
      <c r="F791" s="180" t="s">
        <v>3180</v>
      </c>
      <c r="H791" s="181">
        <v>5.38</v>
      </c>
      <c r="I791" s="182"/>
      <c r="L791" s="178"/>
      <c r="M791" s="183"/>
      <c r="N791" s="184"/>
      <c r="O791" s="184"/>
      <c r="P791" s="184"/>
      <c r="Q791" s="184"/>
      <c r="R791" s="184"/>
      <c r="S791" s="184"/>
      <c r="T791" s="185"/>
      <c r="AT791" s="179" t="s">
        <v>251</v>
      </c>
      <c r="AU791" s="179" t="s">
        <v>88</v>
      </c>
      <c r="AV791" s="13" t="s">
        <v>88</v>
      </c>
      <c r="AW791" s="13" t="s">
        <v>32</v>
      </c>
      <c r="AX791" s="13" t="s">
        <v>76</v>
      </c>
      <c r="AY791" s="179" t="s">
        <v>242</v>
      </c>
    </row>
    <row r="792" spans="1:65" s="14" customFormat="1">
      <c r="B792" s="186"/>
      <c r="D792" s="171" t="s">
        <v>251</v>
      </c>
      <c r="E792" s="187"/>
      <c r="F792" s="188" t="s">
        <v>254</v>
      </c>
      <c r="H792" s="189">
        <v>27.37</v>
      </c>
      <c r="I792" s="190"/>
      <c r="L792" s="186"/>
      <c r="M792" s="191"/>
      <c r="N792" s="192"/>
      <c r="O792" s="192"/>
      <c r="P792" s="192"/>
      <c r="Q792" s="192"/>
      <c r="R792" s="192"/>
      <c r="S792" s="192"/>
      <c r="T792" s="193"/>
      <c r="AT792" s="187" t="s">
        <v>251</v>
      </c>
      <c r="AU792" s="187" t="s">
        <v>88</v>
      </c>
      <c r="AV792" s="14" t="s">
        <v>249</v>
      </c>
      <c r="AW792" s="14" t="s">
        <v>32</v>
      </c>
      <c r="AX792" s="14" t="s">
        <v>83</v>
      </c>
      <c r="AY792" s="187" t="s">
        <v>242</v>
      </c>
    </row>
    <row r="793" spans="1:65" s="1" customFormat="1" ht="24.2" customHeight="1">
      <c r="A793" s="30"/>
      <c r="B793" s="155"/>
      <c r="C793" s="194" t="s">
        <v>2096</v>
      </c>
      <c r="D793" s="194" t="s">
        <v>245</v>
      </c>
      <c r="E793" s="195" t="s">
        <v>3587</v>
      </c>
      <c r="F793" s="196" t="s">
        <v>3588</v>
      </c>
      <c r="G793" s="197" t="s">
        <v>281</v>
      </c>
      <c r="H793" s="198">
        <v>101.14</v>
      </c>
      <c r="I793" s="161">
        <v>1.25</v>
      </c>
      <c r="J793" s="162">
        <f>ROUND(I793*H793,2)</f>
        <v>126.43</v>
      </c>
      <c r="K793" s="163"/>
      <c r="L793" s="31"/>
      <c r="M793" s="164"/>
      <c r="N793" s="165" t="s">
        <v>42</v>
      </c>
      <c r="O793" s="57"/>
      <c r="P793" s="166">
        <f>O793*H793</f>
        <v>0</v>
      </c>
      <c r="Q793" s="166">
        <v>0</v>
      </c>
      <c r="R793" s="166">
        <f>Q793*H793</f>
        <v>0</v>
      </c>
      <c r="S793" s="166">
        <v>6.0000000000000001E-3</v>
      </c>
      <c r="T793" s="167">
        <f>S793*H793</f>
        <v>0.60684000000000005</v>
      </c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R793" s="168" t="s">
        <v>402</v>
      </c>
      <c r="AT793" s="168" t="s">
        <v>245</v>
      </c>
      <c r="AU793" s="168" t="s">
        <v>88</v>
      </c>
      <c r="AY793" s="17" t="s">
        <v>242</v>
      </c>
      <c r="BE793" s="169">
        <f>IF(N793="základná",J793,0)</f>
        <v>0</v>
      </c>
      <c r="BF793" s="169">
        <f>IF(N793="znížená",J793,0)</f>
        <v>126.43</v>
      </c>
      <c r="BG793" s="169">
        <f>IF(N793="zákl. prenesená",J793,0)</f>
        <v>0</v>
      </c>
      <c r="BH793" s="169">
        <f>IF(N793="zníž. prenesená",J793,0)</f>
        <v>0</v>
      </c>
      <c r="BI793" s="169">
        <f>IF(N793="nulová",J793,0)</f>
        <v>0</v>
      </c>
      <c r="BJ793" s="17" t="s">
        <v>88</v>
      </c>
      <c r="BK793" s="169">
        <f>ROUND(I793*H793,2)</f>
        <v>126.43</v>
      </c>
      <c r="BL793" s="17" t="s">
        <v>402</v>
      </c>
      <c r="BM793" s="168" t="s">
        <v>3589</v>
      </c>
    </row>
    <row r="794" spans="1:65" s="13" customFormat="1">
      <c r="B794" s="178"/>
      <c r="D794" s="171" t="s">
        <v>251</v>
      </c>
      <c r="E794" s="179"/>
      <c r="F794" s="180" t="s">
        <v>3590</v>
      </c>
      <c r="H794" s="181">
        <v>28.92</v>
      </c>
      <c r="I794" s="182"/>
      <c r="L794" s="178"/>
      <c r="M794" s="183"/>
      <c r="N794" s="184"/>
      <c r="O794" s="184"/>
      <c r="P794" s="184"/>
      <c r="Q794" s="184"/>
      <c r="R794" s="184"/>
      <c r="S794" s="184"/>
      <c r="T794" s="185"/>
      <c r="AT794" s="179" t="s">
        <v>251</v>
      </c>
      <c r="AU794" s="179" t="s">
        <v>88</v>
      </c>
      <c r="AV794" s="13" t="s">
        <v>88</v>
      </c>
      <c r="AW794" s="13" t="s">
        <v>32</v>
      </c>
      <c r="AX794" s="13" t="s">
        <v>76</v>
      </c>
      <c r="AY794" s="179" t="s">
        <v>242</v>
      </c>
    </row>
    <row r="795" spans="1:65" s="13" customFormat="1">
      <c r="B795" s="178"/>
      <c r="D795" s="171" t="s">
        <v>251</v>
      </c>
      <c r="E795" s="179"/>
      <c r="F795" s="180" t="s">
        <v>3374</v>
      </c>
      <c r="H795" s="181">
        <v>1.7</v>
      </c>
      <c r="I795" s="182"/>
      <c r="L795" s="178"/>
      <c r="M795" s="183"/>
      <c r="N795" s="184"/>
      <c r="O795" s="184"/>
      <c r="P795" s="184"/>
      <c r="Q795" s="184"/>
      <c r="R795" s="184"/>
      <c r="S795" s="184"/>
      <c r="T795" s="185"/>
      <c r="AT795" s="179" t="s">
        <v>251</v>
      </c>
      <c r="AU795" s="179" t="s">
        <v>88</v>
      </c>
      <c r="AV795" s="13" t="s">
        <v>88</v>
      </c>
      <c r="AW795" s="13" t="s">
        <v>32</v>
      </c>
      <c r="AX795" s="13" t="s">
        <v>76</v>
      </c>
      <c r="AY795" s="179" t="s">
        <v>242</v>
      </c>
    </row>
    <row r="796" spans="1:65" s="13" customFormat="1">
      <c r="B796" s="178"/>
      <c r="D796" s="171" t="s">
        <v>251</v>
      </c>
      <c r="E796" s="179"/>
      <c r="F796" s="180" t="s">
        <v>3591</v>
      </c>
      <c r="H796" s="181">
        <v>68</v>
      </c>
      <c r="I796" s="182"/>
      <c r="L796" s="178"/>
      <c r="M796" s="183"/>
      <c r="N796" s="184"/>
      <c r="O796" s="184"/>
      <c r="P796" s="184"/>
      <c r="Q796" s="184"/>
      <c r="R796" s="184"/>
      <c r="S796" s="184"/>
      <c r="T796" s="185"/>
      <c r="AT796" s="179" t="s">
        <v>251</v>
      </c>
      <c r="AU796" s="179" t="s">
        <v>88</v>
      </c>
      <c r="AV796" s="13" t="s">
        <v>88</v>
      </c>
      <c r="AW796" s="13" t="s">
        <v>32</v>
      </c>
      <c r="AX796" s="13" t="s">
        <v>76</v>
      </c>
      <c r="AY796" s="179" t="s">
        <v>242</v>
      </c>
    </row>
    <row r="797" spans="1:65" s="13" customFormat="1">
      <c r="B797" s="178"/>
      <c r="D797" s="171" t="s">
        <v>251</v>
      </c>
      <c r="E797" s="179"/>
      <c r="F797" s="180" t="s">
        <v>3592</v>
      </c>
      <c r="H797" s="181">
        <v>2.52</v>
      </c>
      <c r="I797" s="182"/>
      <c r="L797" s="178"/>
      <c r="M797" s="183"/>
      <c r="N797" s="184"/>
      <c r="O797" s="184"/>
      <c r="P797" s="184"/>
      <c r="Q797" s="184"/>
      <c r="R797" s="184"/>
      <c r="S797" s="184"/>
      <c r="T797" s="185"/>
      <c r="AT797" s="179" t="s">
        <v>251</v>
      </c>
      <c r="AU797" s="179" t="s">
        <v>88</v>
      </c>
      <c r="AV797" s="13" t="s">
        <v>88</v>
      </c>
      <c r="AW797" s="13" t="s">
        <v>32</v>
      </c>
      <c r="AX797" s="13" t="s">
        <v>76</v>
      </c>
      <c r="AY797" s="179" t="s">
        <v>242</v>
      </c>
    </row>
    <row r="798" spans="1:65" s="14" customFormat="1">
      <c r="B798" s="186"/>
      <c r="D798" s="171" t="s">
        <v>251</v>
      </c>
      <c r="E798" s="187"/>
      <c r="F798" s="188" t="s">
        <v>254</v>
      </c>
      <c r="H798" s="189">
        <v>101.14</v>
      </c>
      <c r="I798" s="190"/>
      <c r="L798" s="186"/>
      <c r="M798" s="191"/>
      <c r="N798" s="192"/>
      <c r="O798" s="192"/>
      <c r="P798" s="192"/>
      <c r="Q798" s="192"/>
      <c r="R798" s="192"/>
      <c r="S798" s="192"/>
      <c r="T798" s="193"/>
      <c r="AT798" s="187" t="s">
        <v>251</v>
      </c>
      <c r="AU798" s="187" t="s">
        <v>88</v>
      </c>
      <c r="AV798" s="14" t="s">
        <v>249</v>
      </c>
      <c r="AW798" s="14" t="s">
        <v>32</v>
      </c>
      <c r="AX798" s="14" t="s">
        <v>83</v>
      </c>
      <c r="AY798" s="187" t="s">
        <v>242</v>
      </c>
    </row>
    <row r="799" spans="1:65" s="1" customFormat="1" ht="33" customHeight="1">
      <c r="A799" s="30"/>
      <c r="B799" s="155"/>
      <c r="C799" s="194" t="s">
        <v>2101</v>
      </c>
      <c r="D799" s="194" t="s">
        <v>245</v>
      </c>
      <c r="E799" s="195" t="s">
        <v>3593</v>
      </c>
      <c r="F799" s="196" t="s">
        <v>3594</v>
      </c>
      <c r="G799" s="197" t="s">
        <v>281</v>
      </c>
      <c r="H799" s="198">
        <v>31.11</v>
      </c>
      <c r="I799" s="161">
        <v>7.26</v>
      </c>
      <c r="J799" s="162">
        <f>ROUND(I799*H799,2)</f>
        <v>225.86</v>
      </c>
      <c r="K799" s="163"/>
      <c r="L799" s="31"/>
      <c r="M799" s="164"/>
      <c r="N799" s="165" t="s">
        <v>42</v>
      </c>
      <c r="O799" s="57"/>
      <c r="P799" s="166">
        <f>O799*H799</f>
        <v>0</v>
      </c>
      <c r="Q799" s="166">
        <v>8.4999999999999995E-4</v>
      </c>
      <c r="R799" s="166">
        <f>Q799*H799</f>
        <v>2.6443499999999998E-2</v>
      </c>
      <c r="S799" s="166">
        <v>0</v>
      </c>
      <c r="T799" s="167">
        <f>S799*H799</f>
        <v>0</v>
      </c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R799" s="168" t="s">
        <v>402</v>
      </c>
      <c r="AT799" s="168" t="s">
        <v>245</v>
      </c>
      <c r="AU799" s="168" t="s">
        <v>88</v>
      </c>
      <c r="AY799" s="17" t="s">
        <v>242</v>
      </c>
      <c r="BE799" s="169">
        <f>IF(N799="základná",J799,0)</f>
        <v>0</v>
      </c>
      <c r="BF799" s="169">
        <f>IF(N799="znížená",J799,0)</f>
        <v>225.86</v>
      </c>
      <c r="BG799" s="169">
        <f>IF(N799="zákl. prenesená",J799,0)</f>
        <v>0</v>
      </c>
      <c r="BH799" s="169">
        <f>IF(N799="zníž. prenesená",J799,0)</f>
        <v>0</v>
      </c>
      <c r="BI799" s="169">
        <f>IF(N799="nulová",J799,0)</f>
        <v>0</v>
      </c>
      <c r="BJ799" s="17" t="s">
        <v>88</v>
      </c>
      <c r="BK799" s="169">
        <f>ROUND(I799*H799,2)</f>
        <v>225.86</v>
      </c>
      <c r="BL799" s="17" t="s">
        <v>402</v>
      </c>
      <c r="BM799" s="168" t="s">
        <v>3595</v>
      </c>
    </row>
    <row r="800" spans="1:65" s="13" customFormat="1">
      <c r="B800" s="178"/>
      <c r="D800" s="171" t="s">
        <v>251</v>
      </c>
      <c r="E800" s="179"/>
      <c r="F800" s="180" t="s">
        <v>3176</v>
      </c>
      <c r="H800" s="181">
        <v>31.11</v>
      </c>
      <c r="I800" s="182"/>
      <c r="L800" s="178"/>
      <c r="M800" s="183"/>
      <c r="N800" s="184"/>
      <c r="O800" s="184"/>
      <c r="P800" s="184"/>
      <c r="Q800" s="184"/>
      <c r="R800" s="184"/>
      <c r="S800" s="184"/>
      <c r="T800" s="185"/>
      <c r="AT800" s="179" t="s">
        <v>251</v>
      </c>
      <c r="AU800" s="179" t="s">
        <v>88</v>
      </c>
      <c r="AV800" s="13" t="s">
        <v>88</v>
      </c>
      <c r="AW800" s="13" t="s">
        <v>32</v>
      </c>
      <c r="AX800" s="13" t="s">
        <v>83</v>
      </c>
      <c r="AY800" s="179" t="s">
        <v>242</v>
      </c>
    </row>
    <row r="801" spans="1:65" s="1" customFormat="1" ht="24.2" customHeight="1">
      <c r="A801" s="30"/>
      <c r="B801" s="155"/>
      <c r="C801" s="218" t="s">
        <v>2105</v>
      </c>
      <c r="D801" s="218" t="s">
        <v>313</v>
      </c>
      <c r="E801" s="219" t="s">
        <v>3596</v>
      </c>
      <c r="F801" s="220" t="s">
        <v>3597</v>
      </c>
      <c r="G801" s="221" t="s">
        <v>281</v>
      </c>
      <c r="H801" s="222">
        <v>35.777000000000001</v>
      </c>
      <c r="I801" s="204">
        <v>17.600000000000001</v>
      </c>
      <c r="J801" s="205">
        <f>ROUND(I801*H801,2)</f>
        <v>629.67999999999995</v>
      </c>
      <c r="K801" s="206"/>
      <c r="L801" s="207"/>
      <c r="M801" s="208"/>
      <c r="N801" s="209" t="s">
        <v>42</v>
      </c>
      <c r="O801" s="57"/>
      <c r="P801" s="166">
        <f>O801*H801</f>
        <v>0</v>
      </c>
      <c r="Q801" s="166">
        <v>2.5400000000000002E-3</v>
      </c>
      <c r="R801" s="166">
        <f>Q801*H801</f>
        <v>9.0873580000000009E-2</v>
      </c>
      <c r="S801" s="166">
        <v>0</v>
      </c>
      <c r="T801" s="167">
        <f>S801*H801</f>
        <v>0</v>
      </c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R801" s="168" t="s">
        <v>500</v>
      </c>
      <c r="AT801" s="168" t="s">
        <v>313</v>
      </c>
      <c r="AU801" s="168" t="s">
        <v>88</v>
      </c>
      <c r="AY801" s="17" t="s">
        <v>242</v>
      </c>
      <c r="BE801" s="169">
        <f>IF(N801="základná",J801,0)</f>
        <v>0</v>
      </c>
      <c r="BF801" s="169">
        <f>IF(N801="znížená",J801,0)</f>
        <v>629.67999999999995</v>
      </c>
      <c r="BG801" s="169">
        <f>IF(N801="zákl. prenesená",J801,0)</f>
        <v>0</v>
      </c>
      <c r="BH801" s="169">
        <f>IF(N801="zníž. prenesená",J801,0)</f>
        <v>0</v>
      </c>
      <c r="BI801" s="169">
        <f>IF(N801="nulová",J801,0)</f>
        <v>0</v>
      </c>
      <c r="BJ801" s="17" t="s">
        <v>88</v>
      </c>
      <c r="BK801" s="169">
        <f>ROUND(I801*H801,2)</f>
        <v>629.67999999999995</v>
      </c>
      <c r="BL801" s="17" t="s">
        <v>402</v>
      </c>
      <c r="BM801" s="168" t="s">
        <v>3598</v>
      </c>
    </row>
    <row r="802" spans="1:65" s="13" customFormat="1">
      <c r="B802" s="178"/>
      <c r="D802" s="171" t="s">
        <v>251</v>
      </c>
      <c r="E802" s="179"/>
      <c r="F802" s="180" t="s">
        <v>2869</v>
      </c>
      <c r="H802" s="181">
        <v>31.11</v>
      </c>
      <c r="I802" s="182"/>
      <c r="L802" s="178"/>
      <c r="M802" s="183"/>
      <c r="N802" s="184"/>
      <c r="O802" s="184"/>
      <c r="P802" s="184"/>
      <c r="Q802" s="184"/>
      <c r="R802" s="184"/>
      <c r="S802" s="184"/>
      <c r="T802" s="185"/>
      <c r="AT802" s="179" t="s">
        <v>251</v>
      </c>
      <c r="AU802" s="179" t="s">
        <v>88</v>
      </c>
      <c r="AV802" s="13" t="s">
        <v>88</v>
      </c>
      <c r="AW802" s="13" t="s">
        <v>32</v>
      </c>
      <c r="AX802" s="13" t="s">
        <v>83</v>
      </c>
      <c r="AY802" s="179" t="s">
        <v>242</v>
      </c>
    </row>
    <row r="803" spans="1:65" s="13" customFormat="1">
      <c r="B803" s="178"/>
      <c r="D803" s="171" t="s">
        <v>251</v>
      </c>
      <c r="F803" s="180" t="s">
        <v>3599</v>
      </c>
      <c r="H803" s="181">
        <v>35.777000000000001</v>
      </c>
      <c r="I803" s="182"/>
      <c r="L803" s="178"/>
      <c r="M803" s="183"/>
      <c r="N803" s="184"/>
      <c r="O803" s="184"/>
      <c r="P803" s="184"/>
      <c r="Q803" s="184"/>
      <c r="R803" s="184"/>
      <c r="S803" s="184"/>
      <c r="T803" s="185"/>
      <c r="AT803" s="179" t="s">
        <v>251</v>
      </c>
      <c r="AU803" s="179" t="s">
        <v>88</v>
      </c>
      <c r="AV803" s="13" t="s">
        <v>88</v>
      </c>
      <c r="AW803" s="13" t="s">
        <v>2</v>
      </c>
      <c r="AX803" s="13" t="s">
        <v>83</v>
      </c>
      <c r="AY803" s="179" t="s">
        <v>242</v>
      </c>
    </row>
    <row r="804" spans="1:65" s="1" customFormat="1" ht="24.2" customHeight="1">
      <c r="A804" s="30"/>
      <c r="B804" s="155"/>
      <c r="C804" s="194" t="s">
        <v>2110</v>
      </c>
      <c r="D804" s="194" t="s">
        <v>245</v>
      </c>
      <c r="E804" s="195" t="s">
        <v>716</v>
      </c>
      <c r="F804" s="196" t="s">
        <v>717</v>
      </c>
      <c r="G804" s="197" t="s">
        <v>718</v>
      </c>
      <c r="H804" s="237">
        <v>40.851999999999997</v>
      </c>
      <c r="I804" s="161">
        <v>2.7</v>
      </c>
      <c r="J804" s="162">
        <f>ROUND(I804*H804,2)</f>
        <v>110.3</v>
      </c>
      <c r="K804" s="163"/>
      <c r="L804" s="31"/>
      <c r="M804" s="164"/>
      <c r="N804" s="165" t="s">
        <v>42</v>
      </c>
      <c r="O804" s="57"/>
      <c r="P804" s="166">
        <f>O804*H804</f>
        <v>0</v>
      </c>
      <c r="Q804" s="166">
        <v>0</v>
      </c>
      <c r="R804" s="166">
        <f>Q804*H804</f>
        <v>0</v>
      </c>
      <c r="S804" s="166">
        <v>0</v>
      </c>
      <c r="T804" s="167">
        <f>S804*H804</f>
        <v>0</v>
      </c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R804" s="168" t="s">
        <v>402</v>
      </c>
      <c r="AT804" s="168" t="s">
        <v>245</v>
      </c>
      <c r="AU804" s="168" t="s">
        <v>88</v>
      </c>
      <c r="AY804" s="17" t="s">
        <v>242</v>
      </c>
      <c r="BE804" s="169">
        <f>IF(N804="základná",J804,0)</f>
        <v>0</v>
      </c>
      <c r="BF804" s="169">
        <f>IF(N804="znížená",J804,0)</f>
        <v>110.3</v>
      </c>
      <c r="BG804" s="169">
        <f>IF(N804="zákl. prenesená",J804,0)</f>
        <v>0</v>
      </c>
      <c r="BH804" s="169">
        <f>IF(N804="zníž. prenesená",J804,0)</f>
        <v>0</v>
      </c>
      <c r="BI804" s="169">
        <f>IF(N804="nulová",J804,0)</f>
        <v>0</v>
      </c>
      <c r="BJ804" s="17" t="s">
        <v>88</v>
      </c>
      <c r="BK804" s="169">
        <f>ROUND(I804*H804,2)</f>
        <v>110.3</v>
      </c>
      <c r="BL804" s="17" t="s">
        <v>402</v>
      </c>
      <c r="BM804" s="168" t="s">
        <v>3600</v>
      </c>
    </row>
    <row r="805" spans="1:65" s="11" customFormat="1" ht="22.9" customHeight="1">
      <c r="B805" s="142"/>
      <c r="D805" s="143" t="s">
        <v>75</v>
      </c>
      <c r="E805" s="153" t="s">
        <v>720</v>
      </c>
      <c r="F805" s="153" t="s">
        <v>721</v>
      </c>
      <c r="I805" s="145"/>
      <c r="J805" s="154">
        <f>SUBTOTAL(9,J806:J808)</f>
        <v>7.6999999999999993</v>
      </c>
      <c r="L805" s="142"/>
      <c r="M805" s="147"/>
      <c r="N805" s="148"/>
      <c r="O805" s="148"/>
      <c r="P805" s="149">
        <f>SUM(P806:P809)</f>
        <v>0</v>
      </c>
      <c r="Q805" s="148"/>
      <c r="R805" s="149">
        <f>SUM(R806:R809)</f>
        <v>0</v>
      </c>
      <c r="S805" s="148"/>
      <c r="T805" s="150">
        <f>SUM(T806:T809)</f>
        <v>0.27</v>
      </c>
      <c r="AR805" s="143" t="s">
        <v>88</v>
      </c>
      <c r="AT805" s="151" t="s">
        <v>75</v>
      </c>
      <c r="AU805" s="151" t="s">
        <v>83</v>
      </c>
      <c r="AY805" s="143" t="s">
        <v>242</v>
      </c>
      <c r="BK805" s="152">
        <f>SUM(BK806:BK809)</f>
        <v>7.6999999999999993</v>
      </c>
    </row>
    <row r="806" spans="1:65" s="1" customFormat="1" ht="24.2" customHeight="1">
      <c r="A806" s="30"/>
      <c r="B806" s="155"/>
      <c r="C806" s="194" t="s">
        <v>2116</v>
      </c>
      <c r="D806" s="194" t="s">
        <v>245</v>
      </c>
      <c r="E806" s="195" t="s">
        <v>1850</v>
      </c>
      <c r="F806" s="196" t="s">
        <v>1851</v>
      </c>
      <c r="G806" s="197" t="s">
        <v>281</v>
      </c>
      <c r="H806" s="198">
        <v>13.5</v>
      </c>
      <c r="I806" s="161">
        <v>0.52</v>
      </c>
      <c r="J806" s="162">
        <f>ROUND(I806*H806,2)</f>
        <v>7.02</v>
      </c>
      <c r="K806" s="163"/>
      <c r="L806" s="31"/>
      <c r="M806" s="164"/>
      <c r="N806" s="165" t="s">
        <v>42</v>
      </c>
      <c r="O806" s="57"/>
      <c r="P806" s="166">
        <f>O806*H806</f>
        <v>0</v>
      </c>
      <c r="Q806" s="166">
        <v>0</v>
      </c>
      <c r="R806" s="166">
        <f>Q806*H806</f>
        <v>0</v>
      </c>
      <c r="S806" s="166">
        <v>1.4E-2</v>
      </c>
      <c r="T806" s="167">
        <f>S806*H806</f>
        <v>0.189</v>
      </c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R806" s="168" t="s">
        <v>402</v>
      </c>
      <c r="AT806" s="168" t="s">
        <v>245</v>
      </c>
      <c r="AU806" s="168" t="s">
        <v>88</v>
      </c>
      <c r="AY806" s="17" t="s">
        <v>242</v>
      </c>
      <c r="BE806" s="169">
        <f>IF(N806="základná",J806,0)</f>
        <v>0</v>
      </c>
      <c r="BF806" s="169">
        <f>IF(N806="znížená",J806,0)</f>
        <v>7.02</v>
      </c>
      <c r="BG806" s="169">
        <f>IF(N806="zákl. prenesená",J806,0)</f>
        <v>0</v>
      </c>
      <c r="BH806" s="169">
        <f>IF(N806="zníž. prenesená",J806,0)</f>
        <v>0</v>
      </c>
      <c r="BI806" s="169">
        <f>IF(N806="nulová",J806,0)</f>
        <v>0</v>
      </c>
      <c r="BJ806" s="17" t="s">
        <v>88</v>
      </c>
      <c r="BK806" s="169">
        <f>ROUND(I806*H806,2)</f>
        <v>7.02</v>
      </c>
      <c r="BL806" s="17" t="s">
        <v>402</v>
      </c>
      <c r="BM806" s="168" t="s">
        <v>3601</v>
      </c>
    </row>
    <row r="807" spans="1:65" s="13" customFormat="1">
      <c r="B807" s="178"/>
      <c r="D807" s="171" t="s">
        <v>251</v>
      </c>
      <c r="E807" s="179"/>
      <c r="F807" s="180" t="s">
        <v>3602</v>
      </c>
      <c r="H807" s="181">
        <v>13.5</v>
      </c>
      <c r="I807" s="182"/>
      <c r="L807" s="178"/>
      <c r="M807" s="183"/>
      <c r="N807" s="184"/>
      <c r="O807" s="184"/>
      <c r="P807" s="184"/>
      <c r="Q807" s="184"/>
      <c r="R807" s="184"/>
      <c r="S807" s="184"/>
      <c r="T807" s="185"/>
      <c r="AT807" s="179" t="s">
        <v>251</v>
      </c>
      <c r="AU807" s="179" t="s">
        <v>88</v>
      </c>
      <c r="AV807" s="13" t="s">
        <v>88</v>
      </c>
      <c r="AW807" s="13" t="s">
        <v>32</v>
      </c>
      <c r="AX807" s="13" t="s">
        <v>83</v>
      </c>
      <c r="AY807" s="179" t="s">
        <v>242</v>
      </c>
    </row>
    <row r="808" spans="1:65" s="1" customFormat="1" ht="24.2" customHeight="1">
      <c r="A808" s="30"/>
      <c r="B808" s="155"/>
      <c r="C808" s="194" t="s">
        <v>2121</v>
      </c>
      <c r="D808" s="194" t="s">
        <v>245</v>
      </c>
      <c r="E808" s="195" t="s">
        <v>1856</v>
      </c>
      <c r="F808" s="196" t="s">
        <v>1857</v>
      </c>
      <c r="G808" s="197" t="s">
        <v>281</v>
      </c>
      <c r="H808" s="198">
        <v>13.5</v>
      </c>
      <c r="I808" s="161">
        <v>0.05</v>
      </c>
      <c r="J808" s="162">
        <f>ROUND(I808*H808,2)</f>
        <v>0.68</v>
      </c>
      <c r="K808" s="163"/>
      <c r="L808" s="31"/>
      <c r="M808" s="164"/>
      <c r="N808" s="165" t="s">
        <v>42</v>
      </c>
      <c r="O808" s="57"/>
      <c r="P808" s="166">
        <f>O808*H808</f>
        <v>0</v>
      </c>
      <c r="Q808" s="166">
        <v>0</v>
      </c>
      <c r="R808" s="166">
        <f>Q808*H808</f>
        <v>0</v>
      </c>
      <c r="S808" s="166">
        <v>6.0000000000000001E-3</v>
      </c>
      <c r="T808" s="167">
        <f>S808*H808</f>
        <v>8.1000000000000003E-2</v>
      </c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R808" s="168" t="s">
        <v>402</v>
      </c>
      <c r="AT808" s="168" t="s">
        <v>245</v>
      </c>
      <c r="AU808" s="168" t="s">
        <v>88</v>
      </c>
      <c r="AY808" s="17" t="s">
        <v>242</v>
      </c>
      <c r="BE808" s="169">
        <f>IF(N808="základná",J808,0)</f>
        <v>0</v>
      </c>
      <c r="BF808" s="169">
        <f>IF(N808="znížená",J808,0)</f>
        <v>0.68</v>
      </c>
      <c r="BG808" s="169">
        <f>IF(N808="zákl. prenesená",J808,0)</f>
        <v>0</v>
      </c>
      <c r="BH808" s="169">
        <f>IF(N808="zníž. prenesená",J808,0)</f>
        <v>0</v>
      </c>
      <c r="BI808" s="169">
        <f>IF(N808="nulová",J808,0)</f>
        <v>0</v>
      </c>
      <c r="BJ808" s="17" t="s">
        <v>88</v>
      </c>
      <c r="BK808" s="169">
        <f>ROUND(I808*H808,2)</f>
        <v>0.68</v>
      </c>
      <c r="BL808" s="17" t="s">
        <v>402</v>
      </c>
      <c r="BM808" s="168" t="s">
        <v>3603</v>
      </c>
    </row>
    <row r="809" spans="1:65" s="13" customFormat="1">
      <c r="B809" s="178"/>
      <c r="D809" s="171" t="s">
        <v>251</v>
      </c>
      <c r="E809" s="179"/>
      <c r="F809" s="180" t="s">
        <v>3602</v>
      </c>
      <c r="H809" s="181">
        <v>13.5</v>
      </c>
      <c r="I809" s="182"/>
      <c r="L809" s="178"/>
      <c r="M809" s="183"/>
      <c r="N809" s="184"/>
      <c r="O809" s="184"/>
      <c r="P809" s="184"/>
      <c r="Q809" s="184"/>
      <c r="R809" s="184"/>
      <c r="S809" s="184"/>
      <c r="T809" s="185"/>
      <c r="AT809" s="179" t="s">
        <v>251</v>
      </c>
      <c r="AU809" s="179" t="s">
        <v>88</v>
      </c>
      <c r="AV809" s="13" t="s">
        <v>88</v>
      </c>
      <c r="AW809" s="13" t="s">
        <v>32</v>
      </c>
      <c r="AX809" s="13" t="s">
        <v>83</v>
      </c>
      <c r="AY809" s="179" t="s">
        <v>242</v>
      </c>
    </row>
    <row r="810" spans="1:65" s="11" customFormat="1" ht="22.9" customHeight="1">
      <c r="B810" s="142"/>
      <c r="D810" s="143" t="s">
        <v>75</v>
      </c>
      <c r="E810" s="153" t="s">
        <v>745</v>
      </c>
      <c r="F810" s="153" t="s">
        <v>746</v>
      </c>
      <c r="I810" s="145"/>
      <c r="J810" s="154">
        <f>SUBTOTAL(9,J811:J832)</f>
        <v>4460.6099999999997</v>
      </c>
      <c r="L810" s="142"/>
      <c r="M810" s="147"/>
      <c r="N810" s="148"/>
      <c r="O810" s="148"/>
      <c r="P810" s="149">
        <f>SUM(P811:P832)</f>
        <v>0</v>
      </c>
      <c r="Q810" s="148"/>
      <c r="R810" s="149">
        <f>SUM(R811:R832)</f>
        <v>0.4091244</v>
      </c>
      <c r="S810" s="148"/>
      <c r="T810" s="150">
        <f>SUM(T811:T832)</f>
        <v>7.5600000000000001E-2</v>
      </c>
      <c r="AR810" s="143" t="s">
        <v>88</v>
      </c>
      <c r="AT810" s="151" t="s">
        <v>75</v>
      </c>
      <c r="AU810" s="151" t="s">
        <v>83</v>
      </c>
      <c r="AY810" s="143" t="s">
        <v>242</v>
      </c>
      <c r="BK810" s="152">
        <f>SUM(BK811:BK832)</f>
        <v>4460.6099999999997</v>
      </c>
    </row>
    <row r="811" spans="1:65" s="1" customFormat="1" ht="37.9" customHeight="1">
      <c r="A811" s="30"/>
      <c r="B811" s="155"/>
      <c r="C811" s="194" t="s">
        <v>2127</v>
      </c>
      <c r="D811" s="194" t="s">
        <v>245</v>
      </c>
      <c r="E811" s="195" t="s">
        <v>1864</v>
      </c>
      <c r="F811" s="196" t="s">
        <v>1865</v>
      </c>
      <c r="G811" s="197" t="s">
        <v>281</v>
      </c>
      <c r="H811" s="198">
        <v>27</v>
      </c>
      <c r="I811" s="161">
        <v>0.44</v>
      </c>
      <c r="J811" s="162">
        <f>ROUND(I811*H811,2)</f>
        <v>11.88</v>
      </c>
      <c r="K811" s="163"/>
      <c r="L811" s="31"/>
      <c r="M811" s="164"/>
      <c r="N811" s="165" t="s">
        <v>42</v>
      </c>
      <c r="O811" s="57"/>
      <c r="P811" s="166">
        <f>O811*H811</f>
        <v>0</v>
      </c>
      <c r="Q811" s="166">
        <v>0</v>
      </c>
      <c r="R811" s="166">
        <f>Q811*H811</f>
        <v>0</v>
      </c>
      <c r="S811" s="166">
        <v>2.8E-3</v>
      </c>
      <c r="T811" s="167">
        <f>S811*H811</f>
        <v>7.5600000000000001E-2</v>
      </c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R811" s="168" t="s">
        <v>402</v>
      </c>
      <c r="AT811" s="168" t="s">
        <v>245</v>
      </c>
      <c r="AU811" s="168" t="s">
        <v>88</v>
      </c>
      <c r="AY811" s="17" t="s">
        <v>242</v>
      </c>
      <c r="BE811" s="169">
        <f>IF(N811="základná",J811,0)</f>
        <v>0</v>
      </c>
      <c r="BF811" s="169">
        <f>IF(N811="znížená",J811,0)</f>
        <v>11.88</v>
      </c>
      <c r="BG811" s="169">
        <f>IF(N811="zákl. prenesená",J811,0)</f>
        <v>0</v>
      </c>
      <c r="BH811" s="169">
        <f>IF(N811="zníž. prenesená",J811,0)</f>
        <v>0</v>
      </c>
      <c r="BI811" s="169">
        <f>IF(N811="nulová",J811,0)</f>
        <v>0</v>
      </c>
      <c r="BJ811" s="17" t="s">
        <v>88</v>
      </c>
      <c r="BK811" s="169">
        <f>ROUND(I811*H811,2)</f>
        <v>11.88</v>
      </c>
      <c r="BL811" s="17" t="s">
        <v>402</v>
      </c>
      <c r="BM811" s="168" t="s">
        <v>3604</v>
      </c>
    </row>
    <row r="812" spans="1:65" s="13" customFormat="1">
      <c r="B812" s="178"/>
      <c r="D812" s="171" t="s">
        <v>251</v>
      </c>
      <c r="E812" s="179"/>
      <c r="F812" s="180" t="s">
        <v>3605</v>
      </c>
      <c r="H812" s="181">
        <v>27</v>
      </c>
      <c r="I812" s="182"/>
      <c r="L812" s="178"/>
      <c r="M812" s="183"/>
      <c r="N812" s="184"/>
      <c r="O812" s="184"/>
      <c r="P812" s="184"/>
      <c r="Q812" s="184"/>
      <c r="R812" s="184"/>
      <c r="S812" s="184"/>
      <c r="T812" s="185"/>
      <c r="AT812" s="179" t="s">
        <v>251</v>
      </c>
      <c r="AU812" s="179" t="s">
        <v>88</v>
      </c>
      <c r="AV812" s="13" t="s">
        <v>88</v>
      </c>
      <c r="AW812" s="13" t="s">
        <v>32</v>
      </c>
      <c r="AX812" s="13" t="s">
        <v>83</v>
      </c>
      <c r="AY812" s="179" t="s">
        <v>242</v>
      </c>
    </row>
    <row r="813" spans="1:65" s="1" customFormat="1" ht="24.2" customHeight="1">
      <c r="A813" s="30"/>
      <c r="B813" s="155"/>
      <c r="C813" s="194" t="s">
        <v>2132</v>
      </c>
      <c r="D813" s="194" t="s">
        <v>245</v>
      </c>
      <c r="E813" s="195" t="s">
        <v>3606</v>
      </c>
      <c r="F813" s="196" t="s">
        <v>3607</v>
      </c>
      <c r="G813" s="197" t="s">
        <v>281</v>
      </c>
      <c r="H813" s="198">
        <v>31.11</v>
      </c>
      <c r="I813" s="161">
        <v>5.66</v>
      </c>
      <c r="J813" s="162">
        <f>ROUND(I813*H813,2)</f>
        <v>176.08</v>
      </c>
      <c r="K813" s="163"/>
      <c r="L813" s="31"/>
      <c r="M813" s="164"/>
      <c r="N813" s="165" t="s">
        <v>42</v>
      </c>
      <c r="O813" s="57"/>
      <c r="P813" s="166">
        <f>O813*H813</f>
        <v>0</v>
      </c>
      <c r="Q813" s="166">
        <v>5.0000000000000001E-3</v>
      </c>
      <c r="R813" s="166">
        <f>Q813*H813</f>
        <v>0.15554999999999999</v>
      </c>
      <c r="S813" s="166">
        <v>0</v>
      </c>
      <c r="T813" s="167">
        <f>S813*H813</f>
        <v>0</v>
      </c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R813" s="168" t="s">
        <v>402</v>
      </c>
      <c r="AT813" s="168" t="s">
        <v>245</v>
      </c>
      <c r="AU813" s="168" t="s">
        <v>88</v>
      </c>
      <c r="AY813" s="17" t="s">
        <v>242</v>
      </c>
      <c r="BE813" s="169">
        <f>IF(N813="základná",J813,0)</f>
        <v>0</v>
      </c>
      <c r="BF813" s="169">
        <f>IF(N813="znížená",J813,0)</f>
        <v>176.08</v>
      </c>
      <c r="BG813" s="169">
        <f>IF(N813="zákl. prenesená",J813,0)</f>
        <v>0</v>
      </c>
      <c r="BH813" s="169">
        <f>IF(N813="zníž. prenesená",J813,0)</f>
        <v>0</v>
      </c>
      <c r="BI813" s="169">
        <f>IF(N813="nulová",J813,0)</f>
        <v>0</v>
      </c>
      <c r="BJ813" s="17" t="s">
        <v>88</v>
      </c>
      <c r="BK813" s="169">
        <f>ROUND(I813*H813,2)</f>
        <v>176.08</v>
      </c>
      <c r="BL813" s="17" t="s">
        <v>402</v>
      </c>
      <c r="BM813" s="168" t="s">
        <v>3608</v>
      </c>
    </row>
    <row r="814" spans="1:65" s="13" customFormat="1">
      <c r="B814" s="178"/>
      <c r="D814" s="171" t="s">
        <v>251</v>
      </c>
      <c r="E814" s="179"/>
      <c r="F814" s="180" t="s">
        <v>3176</v>
      </c>
      <c r="H814" s="181">
        <v>31.11</v>
      </c>
      <c r="I814" s="182"/>
      <c r="L814" s="178"/>
      <c r="M814" s="183"/>
      <c r="N814" s="184"/>
      <c r="O814" s="184"/>
      <c r="P814" s="184"/>
      <c r="Q814" s="184"/>
      <c r="R814" s="184"/>
      <c r="S814" s="184"/>
      <c r="T814" s="185"/>
      <c r="AT814" s="179" t="s">
        <v>251</v>
      </c>
      <c r="AU814" s="179" t="s">
        <v>88</v>
      </c>
      <c r="AV814" s="13" t="s">
        <v>88</v>
      </c>
      <c r="AW814" s="13" t="s">
        <v>32</v>
      </c>
      <c r="AX814" s="13" t="s">
        <v>83</v>
      </c>
      <c r="AY814" s="179" t="s">
        <v>242</v>
      </c>
    </row>
    <row r="815" spans="1:65" s="1" customFormat="1" ht="33" customHeight="1">
      <c r="A815" s="30"/>
      <c r="B815" s="155"/>
      <c r="C815" s="218" t="s">
        <v>2138</v>
      </c>
      <c r="D815" s="218" t="s">
        <v>313</v>
      </c>
      <c r="E815" s="219" t="s">
        <v>1069</v>
      </c>
      <c r="F815" s="220" t="s">
        <v>1070</v>
      </c>
      <c r="G815" s="221" t="s">
        <v>248</v>
      </c>
      <c r="H815" s="222">
        <v>2.8559999999999999</v>
      </c>
      <c r="I815" s="204">
        <v>135.4</v>
      </c>
      <c r="J815" s="205">
        <f>ROUND(I815*H815,2)</f>
        <v>386.7</v>
      </c>
      <c r="K815" s="206"/>
      <c r="L815" s="207"/>
      <c r="M815" s="208"/>
      <c r="N815" s="209" t="s">
        <v>42</v>
      </c>
      <c r="O815" s="57"/>
      <c r="P815" s="166">
        <f>O815*H815</f>
        <v>0</v>
      </c>
      <c r="Q815" s="166">
        <v>2.5000000000000001E-2</v>
      </c>
      <c r="R815" s="166">
        <f>Q815*H815</f>
        <v>7.1400000000000005E-2</v>
      </c>
      <c r="S815" s="166">
        <v>0</v>
      </c>
      <c r="T815" s="167">
        <f>S815*H815</f>
        <v>0</v>
      </c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R815" s="168" t="s">
        <v>500</v>
      </c>
      <c r="AT815" s="168" t="s">
        <v>313</v>
      </c>
      <c r="AU815" s="168" t="s">
        <v>88</v>
      </c>
      <c r="AY815" s="17" t="s">
        <v>242</v>
      </c>
      <c r="BE815" s="169">
        <f>IF(N815="základná",J815,0)</f>
        <v>0</v>
      </c>
      <c r="BF815" s="169">
        <f>IF(N815="znížená",J815,0)</f>
        <v>386.7</v>
      </c>
      <c r="BG815" s="169">
        <f>IF(N815="zákl. prenesená",J815,0)</f>
        <v>0</v>
      </c>
      <c r="BH815" s="169">
        <f>IF(N815="zníž. prenesená",J815,0)</f>
        <v>0</v>
      </c>
      <c r="BI815" s="169">
        <f>IF(N815="nulová",J815,0)</f>
        <v>0</v>
      </c>
      <c r="BJ815" s="17" t="s">
        <v>88</v>
      </c>
      <c r="BK815" s="169">
        <f>ROUND(I815*H815,2)</f>
        <v>386.7</v>
      </c>
      <c r="BL815" s="17" t="s">
        <v>402</v>
      </c>
      <c r="BM815" s="168" t="s">
        <v>3609</v>
      </c>
    </row>
    <row r="816" spans="1:65" s="13" customFormat="1">
      <c r="B816" s="178"/>
      <c r="D816" s="171" t="s">
        <v>251</v>
      </c>
      <c r="E816" s="179"/>
      <c r="F816" s="180" t="s">
        <v>3610</v>
      </c>
      <c r="H816" s="181">
        <v>2.8</v>
      </c>
      <c r="I816" s="182"/>
      <c r="L816" s="178"/>
      <c r="M816" s="183"/>
      <c r="N816" s="184"/>
      <c r="O816" s="184"/>
      <c r="P816" s="184"/>
      <c r="Q816" s="184"/>
      <c r="R816" s="184"/>
      <c r="S816" s="184"/>
      <c r="T816" s="185"/>
      <c r="AT816" s="179" t="s">
        <v>251</v>
      </c>
      <c r="AU816" s="179" t="s">
        <v>88</v>
      </c>
      <c r="AV816" s="13" t="s">
        <v>88</v>
      </c>
      <c r="AW816" s="13" t="s">
        <v>32</v>
      </c>
      <c r="AX816" s="13" t="s">
        <v>83</v>
      </c>
      <c r="AY816" s="179" t="s">
        <v>242</v>
      </c>
    </row>
    <row r="817" spans="1:65" s="13" customFormat="1">
      <c r="B817" s="178"/>
      <c r="D817" s="171" t="s">
        <v>251</v>
      </c>
      <c r="F817" s="180" t="s">
        <v>3611</v>
      </c>
      <c r="H817" s="181">
        <v>2.8559999999999999</v>
      </c>
      <c r="I817" s="182"/>
      <c r="L817" s="178"/>
      <c r="M817" s="183"/>
      <c r="N817" s="184"/>
      <c r="O817" s="184"/>
      <c r="P817" s="184"/>
      <c r="Q817" s="184"/>
      <c r="R817" s="184"/>
      <c r="S817" s="184"/>
      <c r="T817" s="185"/>
      <c r="AT817" s="179" t="s">
        <v>251</v>
      </c>
      <c r="AU817" s="179" t="s">
        <v>88</v>
      </c>
      <c r="AV817" s="13" t="s">
        <v>88</v>
      </c>
      <c r="AW817" s="13" t="s">
        <v>2</v>
      </c>
      <c r="AX817" s="13" t="s">
        <v>83</v>
      </c>
      <c r="AY817" s="179" t="s">
        <v>242</v>
      </c>
    </row>
    <row r="818" spans="1:65" s="1" customFormat="1" ht="37.9" customHeight="1">
      <c r="A818" s="30"/>
      <c r="B818" s="155"/>
      <c r="C818" s="194" t="s">
        <v>2676</v>
      </c>
      <c r="D818" s="194" t="s">
        <v>245</v>
      </c>
      <c r="E818" s="195" t="s">
        <v>1117</v>
      </c>
      <c r="F818" s="196" t="s">
        <v>1118</v>
      </c>
      <c r="G818" s="197" t="s">
        <v>310</v>
      </c>
      <c r="H818" s="198">
        <v>29</v>
      </c>
      <c r="I818" s="161">
        <v>43.38</v>
      </c>
      <c r="J818" s="162">
        <f>ROUND(I818*H818,2)</f>
        <v>1258.02</v>
      </c>
      <c r="K818" s="163"/>
      <c r="L818" s="31"/>
      <c r="M818" s="164"/>
      <c r="N818" s="165" t="s">
        <v>42</v>
      </c>
      <c r="O818" s="57"/>
      <c r="P818" s="166">
        <f>O818*H818</f>
        <v>0</v>
      </c>
      <c r="Q818" s="166">
        <v>1E-4</v>
      </c>
      <c r="R818" s="166">
        <f>Q818*H818</f>
        <v>2.9000000000000002E-3</v>
      </c>
      <c r="S818" s="166">
        <v>0</v>
      </c>
      <c r="T818" s="167">
        <f>S818*H818</f>
        <v>0</v>
      </c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R818" s="168" t="s">
        <v>402</v>
      </c>
      <c r="AT818" s="168" t="s">
        <v>245</v>
      </c>
      <c r="AU818" s="168" t="s">
        <v>88</v>
      </c>
      <c r="AY818" s="17" t="s">
        <v>242</v>
      </c>
      <c r="BE818" s="169">
        <f>IF(N818="základná",J818,0)</f>
        <v>0</v>
      </c>
      <c r="BF818" s="169">
        <f>IF(N818="znížená",J818,0)</f>
        <v>1258.02</v>
      </c>
      <c r="BG818" s="169">
        <f>IF(N818="zákl. prenesená",J818,0)</f>
        <v>0</v>
      </c>
      <c r="BH818" s="169">
        <f>IF(N818="zníž. prenesená",J818,0)</f>
        <v>0</v>
      </c>
      <c r="BI818" s="169">
        <f>IF(N818="nulová",J818,0)</f>
        <v>0</v>
      </c>
      <c r="BJ818" s="17" t="s">
        <v>88</v>
      </c>
      <c r="BK818" s="169">
        <f>ROUND(I818*H818,2)</f>
        <v>1258.02</v>
      </c>
      <c r="BL818" s="17" t="s">
        <v>402</v>
      </c>
      <c r="BM818" s="168" t="s">
        <v>3612</v>
      </c>
    </row>
    <row r="819" spans="1:65" s="13" customFormat="1">
      <c r="B819" s="178"/>
      <c r="D819" s="171" t="s">
        <v>251</v>
      </c>
      <c r="E819" s="179"/>
      <c r="F819" s="180" t="s">
        <v>3613</v>
      </c>
      <c r="H819" s="181">
        <v>29</v>
      </c>
      <c r="I819" s="182"/>
      <c r="L819" s="178"/>
      <c r="M819" s="183"/>
      <c r="N819" s="184"/>
      <c r="O819" s="184"/>
      <c r="P819" s="184"/>
      <c r="Q819" s="184"/>
      <c r="R819" s="184"/>
      <c r="S819" s="184"/>
      <c r="T819" s="185"/>
      <c r="AT819" s="179" t="s">
        <v>251</v>
      </c>
      <c r="AU819" s="179" t="s">
        <v>88</v>
      </c>
      <c r="AV819" s="13" t="s">
        <v>88</v>
      </c>
      <c r="AW819" s="13" t="s">
        <v>32</v>
      </c>
      <c r="AX819" s="13" t="s">
        <v>76</v>
      </c>
      <c r="AY819" s="179" t="s">
        <v>242</v>
      </c>
    </row>
    <row r="820" spans="1:65" s="14" customFormat="1">
      <c r="B820" s="186"/>
      <c r="D820" s="171" t="s">
        <v>251</v>
      </c>
      <c r="E820" s="187"/>
      <c r="F820" s="188" t="s">
        <v>254</v>
      </c>
      <c r="H820" s="189">
        <v>29</v>
      </c>
      <c r="I820" s="190"/>
      <c r="L820" s="186"/>
      <c r="M820" s="191"/>
      <c r="N820" s="192"/>
      <c r="O820" s="192"/>
      <c r="P820" s="192"/>
      <c r="Q820" s="192"/>
      <c r="R820" s="192"/>
      <c r="S820" s="192"/>
      <c r="T820" s="193"/>
      <c r="AT820" s="187" t="s">
        <v>251</v>
      </c>
      <c r="AU820" s="187" t="s">
        <v>88</v>
      </c>
      <c r="AV820" s="14" t="s">
        <v>249</v>
      </c>
      <c r="AW820" s="14" t="s">
        <v>32</v>
      </c>
      <c r="AX820" s="14" t="s">
        <v>83</v>
      </c>
      <c r="AY820" s="187" t="s">
        <v>242</v>
      </c>
    </row>
    <row r="821" spans="1:65" s="1" customFormat="1" ht="33" customHeight="1">
      <c r="A821" s="30"/>
      <c r="B821" s="155"/>
      <c r="C821" s="218" t="s">
        <v>2405</v>
      </c>
      <c r="D821" s="218" t="s">
        <v>313</v>
      </c>
      <c r="E821" s="219" t="s">
        <v>1121</v>
      </c>
      <c r="F821" s="220" t="s">
        <v>1122</v>
      </c>
      <c r="G821" s="221" t="s">
        <v>310</v>
      </c>
      <c r="H821" s="222">
        <v>11.6</v>
      </c>
      <c r="I821" s="204">
        <v>11.26</v>
      </c>
      <c r="J821" s="205">
        <f>ROUND(I821*H821,2)</f>
        <v>130.62</v>
      </c>
      <c r="K821" s="206"/>
      <c r="L821" s="207"/>
      <c r="M821" s="208"/>
      <c r="N821" s="209" t="s">
        <v>42</v>
      </c>
      <c r="O821" s="57"/>
      <c r="P821" s="166">
        <f>O821*H821</f>
        <v>0</v>
      </c>
      <c r="Q821" s="166">
        <v>5.4000000000000001E-4</v>
      </c>
      <c r="R821" s="166">
        <f>Q821*H821</f>
        <v>6.2639999999999996E-3</v>
      </c>
      <c r="S821" s="166">
        <v>0</v>
      </c>
      <c r="T821" s="167">
        <f>S821*H821</f>
        <v>0</v>
      </c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R821" s="168" t="s">
        <v>500</v>
      </c>
      <c r="AT821" s="168" t="s">
        <v>313</v>
      </c>
      <c r="AU821" s="168" t="s">
        <v>88</v>
      </c>
      <c r="AY821" s="17" t="s">
        <v>242</v>
      </c>
      <c r="BE821" s="169">
        <f>IF(N821="základná",J821,0)</f>
        <v>0</v>
      </c>
      <c r="BF821" s="169">
        <f>IF(N821="znížená",J821,0)</f>
        <v>130.62</v>
      </c>
      <c r="BG821" s="169">
        <f>IF(N821="zákl. prenesená",J821,0)</f>
        <v>0</v>
      </c>
      <c r="BH821" s="169">
        <f>IF(N821="zníž. prenesená",J821,0)</f>
        <v>0</v>
      </c>
      <c r="BI821" s="169">
        <f>IF(N821="nulová",J821,0)</f>
        <v>0</v>
      </c>
      <c r="BJ821" s="17" t="s">
        <v>88</v>
      </c>
      <c r="BK821" s="169">
        <f>ROUND(I821*H821,2)</f>
        <v>130.62</v>
      </c>
      <c r="BL821" s="17" t="s">
        <v>402</v>
      </c>
      <c r="BM821" s="168" t="s">
        <v>3614</v>
      </c>
    </row>
    <row r="822" spans="1:65" s="1" customFormat="1" ht="37.9" customHeight="1">
      <c r="A822" s="30"/>
      <c r="B822" s="155"/>
      <c r="C822" s="218" t="s">
        <v>2683</v>
      </c>
      <c r="D822" s="218" t="s">
        <v>313</v>
      </c>
      <c r="E822" s="219" t="s">
        <v>1124</v>
      </c>
      <c r="F822" s="220" t="s">
        <v>1125</v>
      </c>
      <c r="G822" s="221" t="s">
        <v>281</v>
      </c>
      <c r="H822" s="222">
        <v>14.558</v>
      </c>
      <c r="I822" s="204">
        <v>17.48</v>
      </c>
      <c r="J822" s="205">
        <f>ROUND(I822*H822,2)</f>
        <v>254.47</v>
      </c>
      <c r="K822" s="206"/>
      <c r="L822" s="207"/>
      <c r="M822" s="208"/>
      <c r="N822" s="209" t="s">
        <v>42</v>
      </c>
      <c r="O822" s="57"/>
      <c r="P822" s="166">
        <f>O822*H822</f>
        <v>0</v>
      </c>
      <c r="Q822" s="166">
        <v>4.7999999999999996E-3</v>
      </c>
      <c r="R822" s="166">
        <f>Q822*H822</f>
        <v>6.9878399999999993E-2</v>
      </c>
      <c r="S822" s="166">
        <v>0</v>
      </c>
      <c r="T822" s="167">
        <f>S822*H822</f>
        <v>0</v>
      </c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R822" s="168" t="s">
        <v>500</v>
      </c>
      <c r="AT822" s="168" t="s">
        <v>313</v>
      </c>
      <c r="AU822" s="168" t="s">
        <v>88</v>
      </c>
      <c r="AY822" s="17" t="s">
        <v>242</v>
      </c>
      <c r="BE822" s="169">
        <f>IF(N822="základná",J822,0)</f>
        <v>0</v>
      </c>
      <c r="BF822" s="169">
        <f>IF(N822="znížená",J822,0)</f>
        <v>254.47</v>
      </c>
      <c r="BG822" s="169">
        <f>IF(N822="zákl. prenesená",J822,0)</f>
        <v>0</v>
      </c>
      <c r="BH822" s="169">
        <f>IF(N822="zníž. prenesená",J822,0)</f>
        <v>0</v>
      </c>
      <c r="BI822" s="169">
        <f>IF(N822="nulová",J822,0)</f>
        <v>0</v>
      </c>
      <c r="BJ822" s="17" t="s">
        <v>88</v>
      </c>
      <c r="BK822" s="169">
        <f>ROUND(I822*H822,2)</f>
        <v>254.47</v>
      </c>
      <c r="BL822" s="17" t="s">
        <v>402</v>
      </c>
      <c r="BM822" s="168" t="s">
        <v>3615</v>
      </c>
    </row>
    <row r="823" spans="1:65" s="1" customFormat="1" ht="37.9" customHeight="1">
      <c r="A823" s="30"/>
      <c r="B823" s="155"/>
      <c r="C823" s="194" t="s">
        <v>2408</v>
      </c>
      <c r="D823" s="194" t="s">
        <v>245</v>
      </c>
      <c r="E823" s="195" t="s">
        <v>3616</v>
      </c>
      <c r="F823" s="196" t="s">
        <v>3617</v>
      </c>
      <c r="G823" s="197" t="s">
        <v>310</v>
      </c>
      <c r="H823" s="198">
        <v>19</v>
      </c>
      <c r="I823" s="161">
        <v>77.86</v>
      </c>
      <c r="J823" s="162">
        <f>ROUND(I823*H823,2)</f>
        <v>1479.34</v>
      </c>
      <c r="K823" s="163"/>
      <c r="L823" s="31"/>
      <c r="M823" s="164"/>
      <c r="N823" s="165" t="s">
        <v>42</v>
      </c>
      <c r="O823" s="57"/>
      <c r="P823" s="166">
        <f>O823*H823</f>
        <v>0</v>
      </c>
      <c r="Q823" s="166">
        <v>1E-4</v>
      </c>
      <c r="R823" s="166">
        <f>Q823*H823</f>
        <v>1.9E-3</v>
      </c>
      <c r="S823" s="166">
        <v>0</v>
      </c>
      <c r="T823" s="167">
        <f>S823*H823</f>
        <v>0</v>
      </c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R823" s="168" t="s">
        <v>402</v>
      </c>
      <c r="AT823" s="168" t="s">
        <v>245</v>
      </c>
      <c r="AU823" s="168" t="s">
        <v>88</v>
      </c>
      <c r="AY823" s="17" t="s">
        <v>242</v>
      </c>
      <c r="BE823" s="169">
        <f>IF(N823="základná",J823,0)</f>
        <v>0</v>
      </c>
      <c r="BF823" s="169">
        <f>IF(N823="znížená",J823,0)</f>
        <v>1479.34</v>
      </c>
      <c r="BG823" s="169">
        <f>IF(N823="zákl. prenesená",J823,0)</f>
        <v>0</v>
      </c>
      <c r="BH823" s="169">
        <f>IF(N823="zníž. prenesená",J823,0)</f>
        <v>0</v>
      </c>
      <c r="BI823" s="169">
        <f>IF(N823="nulová",J823,0)</f>
        <v>0</v>
      </c>
      <c r="BJ823" s="17" t="s">
        <v>88</v>
      </c>
      <c r="BK823" s="169">
        <f>ROUND(I823*H823,2)</f>
        <v>1479.34</v>
      </c>
      <c r="BL823" s="17" t="s">
        <v>402</v>
      </c>
      <c r="BM823" s="168" t="s">
        <v>3618</v>
      </c>
    </row>
    <row r="824" spans="1:65" s="13" customFormat="1">
      <c r="B824" s="178"/>
      <c r="D824" s="171" t="s">
        <v>251</v>
      </c>
      <c r="E824" s="179"/>
      <c r="F824" s="180" t="s">
        <v>3418</v>
      </c>
      <c r="H824" s="181">
        <v>2</v>
      </c>
      <c r="I824" s="182"/>
      <c r="L824" s="178"/>
      <c r="M824" s="183"/>
      <c r="N824" s="184"/>
      <c r="O824" s="184"/>
      <c r="P824" s="184"/>
      <c r="Q824" s="184"/>
      <c r="R824" s="184"/>
      <c r="S824" s="184"/>
      <c r="T824" s="185"/>
      <c r="AT824" s="179" t="s">
        <v>251</v>
      </c>
      <c r="AU824" s="179" t="s">
        <v>88</v>
      </c>
      <c r="AV824" s="13" t="s">
        <v>88</v>
      </c>
      <c r="AW824" s="13" t="s">
        <v>32</v>
      </c>
      <c r="AX824" s="13" t="s">
        <v>76</v>
      </c>
      <c r="AY824" s="179" t="s">
        <v>242</v>
      </c>
    </row>
    <row r="825" spans="1:65" s="13" customFormat="1">
      <c r="B825" s="178"/>
      <c r="D825" s="171" t="s">
        <v>251</v>
      </c>
      <c r="E825" s="179"/>
      <c r="F825" s="180" t="s">
        <v>3483</v>
      </c>
      <c r="H825" s="181">
        <v>2</v>
      </c>
      <c r="I825" s="182"/>
      <c r="L825" s="178"/>
      <c r="M825" s="183"/>
      <c r="N825" s="184"/>
      <c r="O825" s="184"/>
      <c r="P825" s="184"/>
      <c r="Q825" s="184"/>
      <c r="R825" s="184"/>
      <c r="S825" s="184"/>
      <c r="T825" s="185"/>
      <c r="AT825" s="179" t="s">
        <v>251</v>
      </c>
      <c r="AU825" s="179" t="s">
        <v>88</v>
      </c>
      <c r="AV825" s="13" t="s">
        <v>88</v>
      </c>
      <c r="AW825" s="13" t="s">
        <v>32</v>
      </c>
      <c r="AX825" s="13" t="s">
        <v>76</v>
      </c>
      <c r="AY825" s="179" t="s">
        <v>242</v>
      </c>
    </row>
    <row r="826" spans="1:65" s="13" customFormat="1">
      <c r="B826" s="178"/>
      <c r="D826" s="171" t="s">
        <v>251</v>
      </c>
      <c r="E826" s="179"/>
      <c r="F826" s="180" t="s">
        <v>3484</v>
      </c>
      <c r="H826" s="181">
        <v>14</v>
      </c>
      <c r="I826" s="182"/>
      <c r="L826" s="178"/>
      <c r="M826" s="183"/>
      <c r="N826" s="184"/>
      <c r="O826" s="184"/>
      <c r="P826" s="184"/>
      <c r="Q826" s="184"/>
      <c r="R826" s="184"/>
      <c r="S826" s="184"/>
      <c r="T826" s="185"/>
      <c r="AT826" s="179" t="s">
        <v>251</v>
      </c>
      <c r="AU826" s="179" t="s">
        <v>88</v>
      </c>
      <c r="AV826" s="13" t="s">
        <v>88</v>
      </c>
      <c r="AW826" s="13" t="s">
        <v>32</v>
      </c>
      <c r="AX826" s="13" t="s">
        <v>76</v>
      </c>
      <c r="AY826" s="179" t="s">
        <v>242</v>
      </c>
    </row>
    <row r="827" spans="1:65" s="13" customFormat="1">
      <c r="B827" s="178"/>
      <c r="D827" s="171" t="s">
        <v>251</v>
      </c>
      <c r="E827" s="179"/>
      <c r="F827" s="180" t="s">
        <v>3485</v>
      </c>
      <c r="H827" s="181">
        <v>1</v>
      </c>
      <c r="I827" s="182"/>
      <c r="L827" s="178"/>
      <c r="M827" s="183"/>
      <c r="N827" s="184"/>
      <c r="O827" s="184"/>
      <c r="P827" s="184"/>
      <c r="Q827" s="184"/>
      <c r="R827" s="184"/>
      <c r="S827" s="184"/>
      <c r="T827" s="185"/>
      <c r="AT827" s="179" t="s">
        <v>251</v>
      </c>
      <c r="AU827" s="179" t="s">
        <v>88</v>
      </c>
      <c r="AV827" s="13" t="s">
        <v>88</v>
      </c>
      <c r="AW827" s="13" t="s">
        <v>32</v>
      </c>
      <c r="AX827" s="13" t="s">
        <v>76</v>
      </c>
      <c r="AY827" s="179" t="s">
        <v>242</v>
      </c>
    </row>
    <row r="828" spans="1:65" s="14" customFormat="1">
      <c r="B828" s="186"/>
      <c r="D828" s="171" t="s">
        <v>251</v>
      </c>
      <c r="E828" s="187"/>
      <c r="F828" s="188" t="s">
        <v>254</v>
      </c>
      <c r="H828" s="189">
        <v>19</v>
      </c>
      <c r="I828" s="190"/>
      <c r="L828" s="186"/>
      <c r="M828" s="191"/>
      <c r="N828" s="192"/>
      <c r="O828" s="192"/>
      <c r="P828" s="192"/>
      <c r="Q828" s="192"/>
      <c r="R828" s="192"/>
      <c r="S828" s="192"/>
      <c r="T828" s="193"/>
      <c r="AT828" s="187" t="s">
        <v>251</v>
      </c>
      <c r="AU828" s="187" t="s">
        <v>88</v>
      </c>
      <c r="AV828" s="14" t="s">
        <v>249</v>
      </c>
      <c r="AW828" s="14" t="s">
        <v>32</v>
      </c>
      <c r="AX828" s="14" t="s">
        <v>83</v>
      </c>
      <c r="AY828" s="187" t="s">
        <v>242</v>
      </c>
    </row>
    <row r="829" spans="1:65" s="1" customFormat="1" ht="33" customHeight="1">
      <c r="A829" s="30"/>
      <c r="B829" s="155"/>
      <c r="C829" s="218" t="s">
        <v>2690</v>
      </c>
      <c r="D829" s="218" t="s">
        <v>313</v>
      </c>
      <c r="E829" s="219" t="s">
        <v>1121</v>
      </c>
      <c r="F829" s="220" t="s">
        <v>1122</v>
      </c>
      <c r="G829" s="221" t="s">
        <v>310</v>
      </c>
      <c r="H829" s="222">
        <v>15.2</v>
      </c>
      <c r="I829" s="204">
        <v>11.26</v>
      </c>
      <c r="J829" s="205">
        <f>ROUND(I829*H829,2)</f>
        <v>171.15</v>
      </c>
      <c r="K829" s="206"/>
      <c r="L829" s="207"/>
      <c r="M829" s="208"/>
      <c r="N829" s="209" t="s">
        <v>42</v>
      </c>
      <c r="O829" s="57"/>
      <c r="P829" s="166">
        <f>O829*H829</f>
        <v>0</v>
      </c>
      <c r="Q829" s="166">
        <v>5.4000000000000001E-4</v>
      </c>
      <c r="R829" s="166">
        <f>Q829*H829</f>
        <v>8.208E-3</v>
      </c>
      <c r="S829" s="166">
        <v>0</v>
      </c>
      <c r="T829" s="167">
        <f>S829*H829</f>
        <v>0</v>
      </c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R829" s="168" t="s">
        <v>500</v>
      </c>
      <c r="AT829" s="168" t="s">
        <v>313</v>
      </c>
      <c r="AU829" s="168" t="s">
        <v>88</v>
      </c>
      <c r="AY829" s="17" t="s">
        <v>242</v>
      </c>
      <c r="BE829" s="169">
        <f>IF(N829="základná",J829,0)</f>
        <v>0</v>
      </c>
      <c r="BF829" s="169">
        <f>IF(N829="znížená",J829,0)</f>
        <v>171.15</v>
      </c>
      <c r="BG829" s="169">
        <f>IF(N829="zákl. prenesená",J829,0)</f>
        <v>0</v>
      </c>
      <c r="BH829" s="169">
        <f>IF(N829="zníž. prenesená",J829,0)</f>
        <v>0</v>
      </c>
      <c r="BI829" s="169">
        <f>IF(N829="nulová",J829,0)</f>
        <v>0</v>
      </c>
      <c r="BJ829" s="17" t="s">
        <v>88</v>
      </c>
      <c r="BK829" s="169">
        <f>ROUND(I829*H829,2)</f>
        <v>171.15</v>
      </c>
      <c r="BL829" s="17" t="s">
        <v>402</v>
      </c>
      <c r="BM829" s="168" t="s">
        <v>3619</v>
      </c>
    </row>
    <row r="830" spans="1:65" s="1" customFormat="1" ht="37.9" customHeight="1">
      <c r="A830" s="30"/>
      <c r="B830" s="155"/>
      <c r="C830" s="218" t="s">
        <v>2411</v>
      </c>
      <c r="D830" s="218" t="s">
        <v>313</v>
      </c>
      <c r="E830" s="219" t="s">
        <v>1124</v>
      </c>
      <c r="F830" s="220" t="s">
        <v>1125</v>
      </c>
      <c r="G830" s="221" t="s">
        <v>281</v>
      </c>
      <c r="H830" s="222">
        <v>19.38</v>
      </c>
      <c r="I830" s="204">
        <v>17.48</v>
      </c>
      <c r="J830" s="205">
        <f>ROUND(I830*H830,2)</f>
        <v>338.76</v>
      </c>
      <c r="K830" s="206"/>
      <c r="L830" s="207"/>
      <c r="M830" s="208"/>
      <c r="N830" s="209" t="s">
        <v>42</v>
      </c>
      <c r="O830" s="57"/>
      <c r="P830" s="166">
        <f>O830*H830</f>
        <v>0</v>
      </c>
      <c r="Q830" s="166">
        <v>4.7999999999999996E-3</v>
      </c>
      <c r="R830" s="166">
        <f>Q830*H830</f>
        <v>9.3023999999999982E-2</v>
      </c>
      <c r="S830" s="166">
        <v>0</v>
      </c>
      <c r="T830" s="167">
        <f>S830*H830</f>
        <v>0</v>
      </c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R830" s="168" t="s">
        <v>500</v>
      </c>
      <c r="AT830" s="168" t="s">
        <v>313</v>
      </c>
      <c r="AU830" s="168" t="s">
        <v>88</v>
      </c>
      <c r="AY830" s="17" t="s">
        <v>242</v>
      </c>
      <c r="BE830" s="169">
        <f>IF(N830="základná",J830,0)</f>
        <v>0</v>
      </c>
      <c r="BF830" s="169">
        <f>IF(N830="znížená",J830,0)</f>
        <v>338.76</v>
      </c>
      <c r="BG830" s="169">
        <f>IF(N830="zákl. prenesená",J830,0)</f>
        <v>0</v>
      </c>
      <c r="BH830" s="169">
        <f>IF(N830="zníž. prenesená",J830,0)</f>
        <v>0</v>
      </c>
      <c r="BI830" s="169">
        <f>IF(N830="nulová",J830,0)</f>
        <v>0</v>
      </c>
      <c r="BJ830" s="17" t="s">
        <v>88</v>
      </c>
      <c r="BK830" s="169">
        <f>ROUND(I830*H830,2)</f>
        <v>338.76</v>
      </c>
      <c r="BL830" s="17" t="s">
        <v>402</v>
      </c>
      <c r="BM830" s="168" t="s">
        <v>3620</v>
      </c>
    </row>
    <row r="831" spans="1:65" s="1" customFormat="1" ht="21.75" customHeight="1">
      <c r="A831" s="30"/>
      <c r="B831" s="155"/>
      <c r="C831" s="218" t="s">
        <v>2697</v>
      </c>
      <c r="D831" s="218" t="s">
        <v>313</v>
      </c>
      <c r="E831" s="219" t="s">
        <v>3621</v>
      </c>
      <c r="F831" s="220" t="s">
        <v>3622</v>
      </c>
      <c r="G831" s="221" t="s">
        <v>310</v>
      </c>
      <c r="H831" s="222">
        <v>48</v>
      </c>
      <c r="I831" s="204">
        <v>4</v>
      </c>
      <c r="J831" s="205">
        <f>ROUND(I831*H831,2)</f>
        <v>192</v>
      </c>
      <c r="K831" s="206"/>
      <c r="L831" s="207"/>
      <c r="M831" s="208"/>
      <c r="N831" s="209" t="s">
        <v>42</v>
      </c>
      <c r="O831" s="57"/>
      <c r="P831" s="166">
        <f>O831*H831</f>
        <v>0</v>
      </c>
      <c r="Q831" s="166">
        <v>0</v>
      </c>
      <c r="R831" s="166">
        <f>Q831*H831</f>
        <v>0</v>
      </c>
      <c r="S831" s="166">
        <v>0</v>
      </c>
      <c r="T831" s="167">
        <f>S831*H831</f>
        <v>0</v>
      </c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R831" s="168" t="s">
        <v>500</v>
      </c>
      <c r="AT831" s="168" t="s">
        <v>313</v>
      </c>
      <c r="AU831" s="168" t="s">
        <v>88</v>
      </c>
      <c r="AY831" s="17" t="s">
        <v>242</v>
      </c>
      <c r="BE831" s="169">
        <f>IF(N831="základná",J831,0)</f>
        <v>0</v>
      </c>
      <c r="BF831" s="169">
        <f>IF(N831="znížená",J831,0)</f>
        <v>192</v>
      </c>
      <c r="BG831" s="169">
        <f>IF(N831="zákl. prenesená",J831,0)</f>
        <v>0</v>
      </c>
      <c r="BH831" s="169">
        <f>IF(N831="zníž. prenesená",J831,0)</f>
        <v>0</v>
      </c>
      <c r="BI831" s="169">
        <f>IF(N831="nulová",J831,0)</f>
        <v>0</v>
      </c>
      <c r="BJ831" s="17" t="s">
        <v>88</v>
      </c>
      <c r="BK831" s="169">
        <f>ROUND(I831*H831,2)</f>
        <v>192</v>
      </c>
      <c r="BL831" s="17" t="s">
        <v>402</v>
      </c>
      <c r="BM831" s="168" t="s">
        <v>3623</v>
      </c>
    </row>
    <row r="832" spans="1:65" s="1" customFormat="1" ht="24.2" customHeight="1">
      <c r="A832" s="30"/>
      <c r="B832" s="155"/>
      <c r="C832" s="194" t="s">
        <v>2414</v>
      </c>
      <c r="D832" s="194" t="s">
        <v>245</v>
      </c>
      <c r="E832" s="195" t="s">
        <v>778</v>
      </c>
      <c r="F832" s="196" t="s">
        <v>779</v>
      </c>
      <c r="G832" s="197" t="s">
        <v>718</v>
      </c>
      <c r="H832" s="237">
        <v>43.99</v>
      </c>
      <c r="I832" s="161">
        <v>1.4</v>
      </c>
      <c r="J832" s="162">
        <f>ROUND(I832*H832,2)</f>
        <v>61.59</v>
      </c>
      <c r="K832" s="163"/>
      <c r="L832" s="31"/>
      <c r="M832" s="164"/>
      <c r="N832" s="165" t="s">
        <v>42</v>
      </c>
      <c r="O832" s="57"/>
      <c r="P832" s="166">
        <f>O832*H832</f>
        <v>0</v>
      </c>
      <c r="Q832" s="166">
        <v>0</v>
      </c>
      <c r="R832" s="166">
        <f>Q832*H832</f>
        <v>0</v>
      </c>
      <c r="S832" s="166">
        <v>0</v>
      </c>
      <c r="T832" s="167">
        <f>S832*H832</f>
        <v>0</v>
      </c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R832" s="168" t="s">
        <v>402</v>
      </c>
      <c r="AT832" s="168" t="s">
        <v>245</v>
      </c>
      <c r="AU832" s="168" t="s">
        <v>88</v>
      </c>
      <c r="AY832" s="17" t="s">
        <v>242</v>
      </c>
      <c r="BE832" s="169">
        <f>IF(N832="základná",J832,0)</f>
        <v>0</v>
      </c>
      <c r="BF832" s="169">
        <f>IF(N832="znížená",J832,0)</f>
        <v>61.59</v>
      </c>
      <c r="BG832" s="169">
        <f>IF(N832="zákl. prenesená",J832,0)</f>
        <v>0</v>
      </c>
      <c r="BH832" s="169">
        <f>IF(N832="zníž. prenesená",J832,0)</f>
        <v>0</v>
      </c>
      <c r="BI832" s="169">
        <f>IF(N832="nulová",J832,0)</f>
        <v>0</v>
      </c>
      <c r="BJ832" s="17" t="s">
        <v>88</v>
      </c>
      <c r="BK832" s="169">
        <f>ROUND(I832*H832,2)</f>
        <v>61.59</v>
      </c>
      <c r="BL832" s="17" t="s">
        <v>402</v>
      </c>
      <c r="BM832" s="168" t="s">
        <v>3624</v>
      </c>
    </row>
    <row r="833" spans="1:65" s="11" customFormat="1" ht="22.9" customHeight="1">
      <c r="B833" s="142"/>
      <c r="D833" s="143" t="s">
        <v>75</v>
      </c>
      <c r="E833" s="153" t="s">
        <v>1869</v>
      </c>
      <c r="F833" s="153" t="s">
        <v>1870</v>
      </c>
      <c r="I833" s="145"/>
      <c r="J833" s="154">
        <f>SUBTOTAL(9,J834:J857)</f>
        <v>1613.2800000000002</v>
      </c>
      <c r="L833" s="142"/>
      <c r="M833" s="147"/>
      <c r="N833" s="148"/>
      <c r="O833" s="148"/>
      <c r="P833" s="149">
        <f>SUM(P834:P857)</f>
        <v>0</v>
      </c>
      <c r="Q833" s="148"/>
      <c r="R833" s="149">
        <f>SUM(R834:R857)</f>
        <v>1.42252885</v>
      </c>
      <c r="S833" s="148"/>
      <c r="T833" s="150">
        <f>SUM(T834:T857)</f>
        <v>0.26468000000000003</v>
      </c>
      <c r="AR833" s="143" t="s">
        <v>88</v>
      </c>
      <c r="AT833" s="151" t="s">
        <v>75</v>
      </c>
      <c r="AU833" s="151" t="s">
        <v>83</v>
      </c>
      <c r="AY833" s="143" t="s">
        <v>242</v>
      </c>
      <c r="BK833" s="152">
        <f>SUM(BK834:BK857)</f>
        <v>1613.2800000000002</v>
      </c>
    </row>
    <row r="834" spans="1:65" s="1" customFormat="1" ht="37.9" customHeight="1">
      <c r="A834" s="30"/>
      <c r="B834" s="155"/>
      <c r="C834" s="194" t="s">
        <v>2704</v>
      </c>
      <c r="D834" s="194" t="s">
        <v>245</v>
      </c>
      <c r="E834" s="195" t="s">
        <v>3625</v>
      </c>
      <c r="F834" s="196" t="s">
        <v>3626</v>
      </c>
      <c r="G834" s="197" t="s">
        <v>281</v>
      </c>
      <c r="H834" s="198">
        <v>3.35</v>
      </c>
      <c r="I834" s="161">
        <v>45.88</v>
      </c>
      <c r="J834" s="162">
        <f>ROUND(I834*H834,2)</f>
        <v>153.69999999999999</v>
      </c>
      <c r="K834" s="163"/>
      <c r="L834" s="31"/>
      <c r="M834" s="164"/>
      <c r="N834" s="165" t="s">
        <v>42</v>
      </c>
      <c r="O834" s="57"/>
      <c r="P834" s="166">
        <f>O834*H834</f>
        <v>0</v>
      </c>
      <c r="Q834" s="166">
        <v>4.8070000000000002E-2</v>
      </c>
      <c r="R834" s="166">
        <f>Q834*H834</f>
        <v>0.1610345</v>
      </c>
      <c r="S834" s="166">
        <v>0</v>
      </c>
      <c r="T834" s="167">
        <f>S834*H834</f>
        <v>0</v>
      </c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R834" s="168" t="s">
        <v>402</v>
      </c>
      <c r="AT834" s="168" t="s">
        <v>245</v>
      </c>
      <c r="AU834" s="168" t="s">
        <v>88</v>
      </c>
      <c r="AY834" s="17" t="s">
        <v>242</v>
      </c>
      <c r="BE834" s="169">
        <f>IF(N834="základná",J834,0)</f>
        <v>0</v>
      </c>
      <c r="BF834" s="169">
        <f>IF(N834="znížená",J834,0)</f>
        <v>153.69999999999999</v>
      </c>
      <c r="BG834" s="169">
        <f>IF(N834="zákl. prenesená",J834,0)</f>
        <v>0</v>
      </c>
      <c r="BH834" s="169">
        <f>IF(N834="zníž. prenesená",J834,0)</f>
        <v>0</v>
      </c>
      <c r="BI834" s="169">
        <f>IF(N834="nulová",J834,0)</f>
        <v>0</v>
      </c>
      <c r="BJ834" s="17" t="s">
        <v>88</v>
      </c>
      <c r="BK834" s="169">
        <f>ROUND(I834*H834,2)</f>
        <v>153.69999999999999</v>
      </c>
      <c r="BL834" s="17" t="s">
        <v>402</v>
      </c>
      <c r="BM834" s="168" t="s">
        <v>3627</v>
      </c>
    </row>
    <row r="835" spans="1:65" s="12" customFormat="1">
      <c r="B835" s="170"/>
      <c r="D835" s="171" t="s">
        <v>251</v>
      </c>
      <c r="E835" s="172"/>
      <c r="F835" s="173" t="s">
        <v>3628</v>
      </c>
      <c r="H835" s="172"/>
      <c r="I835" s="174"/>
      <c r="L835" s="170"/>
      <c r="M835" s="175"/>
      <c r="N835" s="176"/>
      <c r="O835" s="176"/>
      <c r="P835" s="176"/>
      <c r="Q835" s="176"/>
      <c r="R835" s="176"/>
      <c r="S835" s="176"/>
      <c r="T835" s="177"/>
      <c r="AT835" s="172" t="s">
        <v>251</v>
      </c>
      <c r="AU835" s="172" t="s">
        <v>88</v>
      </c>
      <c r="AV835" s="12" t="s">
        <v>83</v>
      </c>
      <c r="AW835" s="12" t="s">
        <v>32</v>
      </c>
      <c r="AX835" s="12" t="s">
        <v>76</v>
      </c>
      <c r="AY835" s="172" t="s">
        <v>242</v>
      </c>
    </row>
    <row r="836" spans="1:65" s="13" customFormat="1">
      <c r="B836" s="178"/>
      <c r="D836" s="171" t="s">
        <v>251</v>
      </c>
      <c r="E836" s="179"/>
      <c r="F836" s="180" t="s">
        <v>3629</v>
      </c>
      <c r="H836" s="181">
        <v>3.35</v>
      </c>
      <c r="I836" s="182"/>
      <c r="L836" s="178"/>
      <c r="M836" s="183"/>
      <c r="N836" s="184"/>
      <c r="O836" s="184"/>
      <c r="P836" s="184"/>
      <c r="Q836" s="184"/>
      <c r="R836" s="184"/>
      <c r="S836" s="184"/>
      <c r="T836" s="185"/>
      <c r="AT836" s="179" t="s">
        <v>251</v>
      </c>
      <c r="AU836" s="179" t="s">
        <v>88</v>
      </c>
      <c r="AV836" s="13" t="s">
        <v>88</v>
      </c>
      <c r="AW836" s="13" t="s">
        <v>32</v>
      </c>
      <c r="AX836" s="13" t="s">
        <v>83</v>
      </c>
      <c r="AY836" s="179" t="s">
        <v>242</v>
      </c>
    </row>
    <row r="837" spans="1:65" s="1" customFormat="1" ht="37.9" customHeight="1">
      <c r="A837" s="30"/>
      <c r="B837" s="155"/>
      <c r="C837" s="194" t="s">
        <v>2417</v>
      </c>
      <c r="D837" s="194" t="s">
        <v>245</v>
      </c>
      <c r="E837" s="195" t="s">
        <v>3630</v>
      </c>
      <c r="F837" s="196" t="s">
        <v>3631</v>
      </c>
      <c r="G837" s="197" t="s">
        <v>281</v>
      </c>
      <c r="H837" s="198">
        <v>13.6</v>
      </c>
      <c r="I837" s="161">
        <v>48.03</v>
      </c>
      <c r="J837" s="162">
        <f>ROUND(I837*H837,2)</f>
        <v>653.21</v>
      </c>
      <c r="K837" s="163"/>
      <c r="L837" s="31"/>
      <c r="M837" s="164"/>
      <c r="N837" s="165" t="s">
        <v>42</v>
      </c>
      <c r="O837" s="57"/>
      <c r="P837" s="166">
        <f>O837*H837</f>
        <v>0</v>
      </c>
      <c r="Q837" s="166">
        <v>4.8739999999999999E-2</v>
      </c>
      <c r="R837" s="166">
        <f>Q837*H837</f>
        <v>0.66286400000000001</v>
      </c>
      <c r="S837" s="166">
        <v>0</v>
      </c>
      <c r="T837" s="167">
        <f>S837*H837</f>
        <v>0</v>
      </c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R837" s="168" t="s">
        <v>402</v>
      </c>
      <c r="AT837" s="168" t="s">
        <v>245</v>
      </c>
      <c r="AU837" s="168" t="s">
        <v>88</v>
      </c>
      <c r="AY837" s="17" t="s">
        <v>242</v>
      </c>
      <c r="BE837" s="169">
        <f>IF(N837="základná",J837,0)</f>
        <v>0</v>
      </c>
      <c r="BF837" s="169">
        <f>IF(N837="znížená",J837,0)</f>
        <v>653.21</v>
      </c>
      <c r="BG837" s="169">
        <f>IF(N837="zákl. prenesená",J837,0)</f>
        <v>0</v>
      </c>
      <c r="BH837" s="169">
        <f>IF(N837="zníž. prenesená",J837,0)</f>
        <v>0</v>
      </c>
      <c r="BI837" s="169">
        <f>IF(N837="nulová",J837,0)</f>
        <v>0</v>
      </c>
      <c r="BJ837" s="17" t="s">
        <v>88</v>
      </c>
      <c r="BK837" s="169">
        <f>ROUND(I837*H837,2)</f>
        <v>653.21</v>
      </c>
      <c r="BL837" s="17" t="s">
        <v>402</v>
      </c>
      <c r="BM837" s="168" t="s">
        <v>3632</v>
      </c>
    </row>
    <row r="838" spans="1:65" s="12" customFormat="1">
      <c r="B838" s="170"/>
      <c r="D838" s="171" t="s">
        <v>251</v>
      </c>
      <c r="E838" s="172"/>
      <c r="F838" s="173" t="s">
        <v>3633</v>
      </c>
      <c r="H838" s="172"/>
      <c r="I838" s="174"/>
      <c r="L838" s="170"/>
      <c r="M838" s="175"/>
      <c r="N838" s="176"/>
      <c r="O838" s="176"/>
      <c r="P838" s="176"/>
      <c r="Q838" s="176"/>
      <c r="R838" s="176"/>
      <c r="S838" s="176"/>
      <c r="T838" s="177"/>
      <c r="AT838" s="172" t="s">
        <v>251</v>
      </c>
      <c r="AU838" s="172" t="s">
        <v>88</v>
      </c>
      <c r="AV838" s="12" t="s">
        <v>83</v>
      </c>
      <c r="AW838" s="12" t="s">
        <v>32</v>
      </c>
      <c r="AX838" s="12" t="s">
        <v>76</v>
      </c>
      <c r="AY838" s="172" t="s">
        <v>242</v>
      </c>
    </row>
    <row r="839" spans="1:65" s="13" customFormat="1">
      <c r="B839" s="178"/>
      <c r="D839" s="171" t="s">
        <v>251</v>
      </c>
      <c r="E839" s="179"/>
      <c r="F839" s="180" t="s">
        <v>3634</v>
      </c>
      <c r="H839" s="181">
        <v>13.6</v>
      </c>
      <c r="I839" s="182"/>
      <c r="L839" s="178"/>
      <c r="M839" s="183"/>
      <c r="N839" s="184"/>
      <c r="O839" s="184"/>
      <c r="P839" s="184"/>
      <c r="Q839" s="184"/>
      <c r="R839" s="184"/>
      <c r="S839" s="184"/>
      <c r="T839" s="185"/>
      <c r="AT839" s="179" t="s">
        <v>251</v>
      </c>
      <c r="AU839" s="179" t="s">
        <v>88</v>
      </c>
      <c r="AV839" s="13" t="s">
        <v>88</v>
      </c>
      <c r="AW839" s="13" t="s">
        <v>32</v>
      </c>
      <c r="AX839" s="13" t="s">
        <v>76</v>
      </c>
      <c r="AY839" s="179" t="s">
        <v>242</v>
      </c>
    </row>
    <row r="840" spans="1:65" s="14" customFormat="1">
      <c r="B840" s="186"/>
      <c r="D840" s="171" t="s">
        <v>251</v>
      </c>
      <c r="E840" s="187"/>
      <c r="F840" s="188" t="s">
        <v>254</v>
      </c>
      <c r="H840" s="189">
        <v>13.6</v>
      </c>
      <c r="I840" s="190"/>
      <c r="L840" s="186"/>
      <c r="M840" s="191"/>
      <c r="N840" s="192"/>
      <c r="O840" s="192"/>
      <c r="P840" s="192"/>
      <c r="Q840" s="192"/>
      <c r="R840" s="192"/>
      <c r="S840" s="192"/>
      <c r="T840" s="193"/>
      <c r="AT840" s="187" t="s">
        <v>251</v>
      </c>
      <c r="AU840" s="187" t="s">
        <v>88</v>
      </c>
      <c r="AV840" s="14" t="s">
        <v>249</v>
      </c>
      <c r="AW840" s="14" t="s">
        <v>32</v>
      </c>
      <c r="AX840" s="14" t="s">
        <v>83</v>
      </c>
      <c r="AY840" s="187" t="s">
        <v>242</v>
      </c>
    </row>
    <row r="841" spans="1:65" s="1" customFormat="1" ht="37.9" customHeight="1">
      <c r="A841" s="30"/>
      <c r="B841" s="155"/>
      <c r="C841" s="194" t="s">
        <v>2711</v>
      </c>
      <c r="D841" s="194" t="s">
        <v>245</v>
      </c>
      <c r="E841" s="195" t="s">
        <v>3635</v>
      </c>
      <c r="F841" s="196" t="s">
        <v>3636</v>
      </c>
      <c r="G841" s="197" t="s">
        <v>281</v>
      </c>
      <c r="H841" s="198">
        <v>3.35</v>
      </c>
      <c r="I841" s="161">
        <v>49.91</v>
      </c>
      <c r="J841" s="162">
        <f>ROUND(I841*H841,2)</f>
        <v>167.2</v>
      </c>
      <c r="K841" s="163"/>
      <c r="L841" s="31"/>
      <c r="M841" s="164"/>
      <c r="N841" s="165" t="s">
        <v>42</v>
      </c>
      <c r="O841" s="57"/>
      <c r="P841" s="166">
        <f>O841*H841</f>
        <v>0</v>
      </c>
      <c r="Q841" s="166">
        <v>4.9439999999999998E-2</v>
      </c>
      <c r="R841" s="166">
        <f>Q841*H841</f>
        <v>0.16562399999999999</v>
      </c>
      <c r="S841" s="166">
        <v>0</v>
      </c>
      <c r="T841" s="167">
        <f>S841*H841</f>
        <v>0</v>
      </c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R841" s="168" t="s">
        <v>402</v>
      </c>
      <c r="AT841" s="168" t="s">
        <v>245</v>
      </c>
      <c r="AU841" s="168" t="s">
        <v>88</v>
      </c>
      <c r="AY841" s="17" t="s">
        <v>242</v>
      </c>
      <c r="BE841" s="169">
        <f>IF(N841="základná",J841,0)</f>
        <v>0</v>
      </c>
      <c r="BF841" s="169">
        <f>IF(N841="znížená",J841,0)</f>
        <v>167.2</v>
      </c>
      <c r="BG841" s="169">
        <f>IF(N841="zákl. prenesená",J841,0)</f>
        <v>0</v>
      </c>
      <c r="BH841" s="169">
        <f>IF(N841="zníž. prenesená",J841,0)</f>
        <v>0</v>
      </c>
      <c r="BI841" s="169">
        <f>IF(N841="nulová",J841,0)</f>
        <v>0</v>
      </c>
      <c r="BJ841" s="17" t="s">
        <v>88</v>
      </c>
      <c r="BK841" s="169">
        <f>ROUND(I841*H841,2)</f>
        <v>167.2</v>
      </c>
      <c r="BL841" s="17" t="s">
        <v>402</v>
      </c>
      <c r="BM841" s="168" t="s">
        <v>3637</v>
      </c>
    </row>
    <row r="842" spans="1:65" s="12" customFormat="1">
      <c r="B842" s="170"/>
      <c r="D842" s="171" t="s">
        <v>251</v>
      </c>
      <c r="E842" s="172"/>
      <c r="F842" s="173" t="s">
        <v>3638</v>
      </c>
      <c r="H842" s="172"/>
      <c r="I842" s="174"/>
      <c r="L842" s="170"/>
      <c r="M842" s="175"/>
      <c r="N842" s="176"/>
      <c r="O842" s="176"/>
      <c r="P842" s="176"/>
      <c r="Q842" s="176"/>
      <c r="R842" s="176"/>
      <c r="S842" s="176"/>
      <c r="T842" s="177"/>
      <c r="AT842" s="172" t="s">
        <v>251</v>
      </c>
      <c r="AU842" s="172" t="s">
        <v>88</v>
      </c>
      <c r="AV842" s="12" t="s">
        <v>83</v>
      </c>
      <c r="AW842" s="12" t="s">
        <v>32</v>
      </c>
      <c r="AX842" s="12" t="s">
        <v>76</v>
      </c>
      <c r="AY842" s="172" t="s">
        <v>242</v>
      </c>
    </row>
    <row r="843" spans="1:65" s="13" customFormat="1">
      <c r="B843" s="178"/>
      <c r="D843" s="171" t="s">
        <v>251</v>
      </c>
      <c r="E843" s="179"/>
      <c r="F843" s="180" t="s">
        <v>3639</v>
      </c>
      <c r="H843" s="181">
        <v>3.35</v>
      </c>
      <c r="I843" s="182"/>
      <c r="L843" s="178"/>
      <c r="M843" s="183"/>
      <c r="N843" s="184"/>
      <c r="O843" s="184"/>
      <c r="P843" s="184"/>
      <c r="Q843" s="184"/>
      <c r="R843" s="184"/>
      <c r="S843" s="184"/>
      <c r="T843" s="185"/>
      <c r="AT843" s="179" t="s">
        <v>251</v>
      </c>
      <c r="AU843" s="179" t="s">
        <v>88</v>
      </c>
      <c r="AV843" s="13" t="s">
        <v>88</v>
      </c>
      <c r="AW843" s="13" t="s">
        <v>32</v>
      </c>
      <c r="AX843" s="13" t="s">
        <v>83</v>
      </c>
      <c r="AY843" s="179" t="s">
        <v>242</v>
      </c>
    </row>
    <row r="844" spans="1:65" s="1" customFormat="1" ht="37.9" customHeight="1">
      <c r="A844" s="30"/>
      <c r="B844" s="155"/>
      <c r="C844" s="194" t="s">
        <v>2420</v>
      </c>
      <c r="D844" s="194" t="s">
        <v>245</v>
      </c>
      <c r="E844" s="195" t="s">
        <v>3640</v>
      </c>
      <c r="F844" s="196" t="s">
        <v>3641</v>
      </c>
      <c r="G844" s="197" t="s">
        <v>281</v>
      </c>
      <c r="H844" s="198">
        <v>2.68</v>
      </c>
      <c r="I844" s="161">
        <v>32.9</v>
      </c>
      <c r="J844" s="162">
        <f>ROUND(I844*H844,2)</f>
        <v>88.17</v>
      </c>
      <c r="K844" s="163"/>
      <c r="L844" s="31"/>
      <c r="M844" s="164"/>
      <c r="N844" s="165" t="s">
        <v>42</v>
      </c>
      <c r="O844" s="57"/>
      <c r="P844" s="166">
        <f>O844*H844</f>
        <v>0</v>
      </c>
      <c r="Q844" s="166">
        <v>2.4629999999999999E-2</v>
      </c>
      <c r="R844" s="166">
        <f>Q844*H844</f>
        <v>6.6008399999999995E-2</v>
      </c>
      <c r="S844" s="166">
        <v>0</v>
      </c>
      <c r="T844" s="167">
        <f>S844*H844</f>
        <v>0</v>
      </c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R844" s="168" t="s">
        <v>402</v>
      </c>
      <c r="AT844" s="168" t="s">
        <v>245</v>
      </c>
      <c r="AU844" s="168" t="s">
        <v>88</v>
      </c>
      <c r="AY844" s="17" t="s">
        <v>242</v>
      </c>
      <c r="BE844" s="169">
        <f>IF(N844="základná",J844,0)</f>
        <v>0</v>
      </c>
      <c r="BF844" s="169">
        <f>IF(N844="znížená",J844,0)</f>
        <v>88.17</v>
      </c>
      <c r="BG844" s="169">
        <f>IF(N844="zákl. prenesená",J844,0)</f>
        <v>0</v>
      </c>
      <c r="BH844" s="169">
        <f>IF(N844="zníž. prenesená",J844,0)</f>
        <v>0</v>
      </c>
      <c r="BI844" s="169">
        <f>IF(N844="nulová",J844,0)</f>
        <v>0</v>
      </c>
      <c r="BJ844" s="17" t="s">
        <v>88</v>
      </c>
      <c r="BK844" s="169">
        <f>ROUND(I844*H844,2)</f>
        <v>88.17</v>
      </c>
      <c r="BL844" s="17" t="s">
        <v>402</v>
      </c>
      <c r="BM844" s="168" t="s">
        <v>3642</v>
      </c>
    </row>
    <row r="845" spans="1:65" s="12" customFormat="1">
      <c r="B845" s="170"/>
      <c r="D845" s="171" t="s">
        <v>251</v>
      </c>
      <c r="E845" s="172"/>
      <c r="F845" s="173" t="s">
        <v>3628</v>
      </c>
      <c r="H845" s="172"/>
      <c r="I845" s="174"/>
      <c r="L845" s="170"/>
      <c r="M845" s="175"/>
      <c r="N845" s="176"/>
      <c r="O845" s="176"/>
      <c r="P845" s="176"/>
      <c r="Q845" s="176"/>
      <c r="R845" s="176"/>
      <c r="S845" s="176"/>
      <c r="T845" s="177"/>
      <c r="AT845" s="172" t="s">
        <v>251</v>
      </c>
      <c r="AU845" s="172" t="s">
        <v>88</v>
      </c>
      <c r="AV845" s="12" t="s">
        <v>83</v>
      </c>
      <c r="AW845" s="12" t="s">
        <v>32</v>
      </c>
      <c r="AX845" s="12" t="s">
        <v>76</v>
      </c>
      <c r="AY845" s="172" t="s">
        <v>242</v>
      </c>
    </row>
    <row r="846" spans="1:65" s="13" customFormat="1">
      <c r="B846" s="178"/>
      <c r="D846" s="171" t="s">
        <v>251</v>
      </c>
      <c r="E846" s="179"/>
      <c r="F846" s="180" t="s">
        <v>3643</v>
      </c>
      <c r="H846" s="181">
        <v>2.68</v>
      </c>
      <c r="I846" s="182"/>
      <c r="L846" s="178"/>
      <c r="M846" s="183"/>
      <c r="N846" s="184"/>
      <c r="O846" s="184"/>
      <c r="P846" s="184"/>
      <c r="Q846" s="184"/>
      <c r="R846" s="184"/>
      <c r="S846" s="184"/>
      <c r="T846" s="185"/>
      <c r="AT846" s="179" t="s">
        <v>251</v>
      </c>
      <c r="AU846" s="179" t="s">
        <v>88</v>
      </c>
      <c r="AV846" s="13" t="s">
        <v>88</v>
      </c>
      <c r="AW846" s="13" t="s">
        <v>32</v>
      </c>
      <c r="AX846" s="13" t="s">
        <v>83</v>
      </c>
      <c r="AY846" s="179" t="s">
        <v>242</v>
      </c>
    </row>
    <row r="847" spans="1:65" s="1" customFormat="1" ht="37.9" customHeight="1">
      <c r="A847" s="30"/>
      <c r="B847" s="155"/>
      <c r="C847" s="194" t="s">
        <v>2718</v>
      </c>
      <c r="D847" s="194" t="s">
        <v>245</v>
      </c>
      <c r="E847" s="195" t="s">
        <v>3644</v>
      </c>
      <c r="F847" s="196" t="s">
        <v>3645</v>
      </c>
      <c r="G847" s="197" t="s">
        <v>281</v>
      </c>
      <c r="H847" s="198">
        <v>10.24</v>
      </c>
      <c r="I847" s="161">
        <v>35.89</v>
      </c>
      <c r="J847" s="162">
        <f>ROUND(I847*H847,2)</f>
        <v>367.51</v>
      </c>
      <c r="K847" s="163"/>
      <c r="L847" s="31"/>
      <c r="M847" s="164"/>
      <c r="N847" s="165" t="s">
        <v>42</v>
      </c>
      <c r="O847" s="57"/>
      <c r="P847" s="166">
        <f>O847*H847</f>
        <v>0</v>
      </c>
      <c r="Q847" s="166">
        <v>2.4629999999999999E-2</v>
      </c>
      <c r="R847" s="166">
        <f>Q847*H847</f>
        <v>0.25221119999999997</v>
      </c>
      <c r="S847" s="166">
        <v>0</v>
      </c>
      <c r="T847" s="167">
        <f>S847*H847</f>
        <v>0</v>
      </c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R847" s="168" t="s">
        <v>402</v>
      </c>
      <c r="AT847" s="168" t="s">
        <v>245</v>
      </c>
      <c r="AU847" s="168" t="s">
        <v>88</v>
      </c>
      <c r="AY847" s="17" t="s">
        <v>242</v>
      </c>
      <c r="BE847" s="169">
        <f>IF(N847="základná",J847,0)</f>
        <v>0</v>
      </c>
      <c r="BF847" s="169">
        <f>IF(N847="znížená",J847,0)</f>
        <v>367.51</v>
      </c>
      <c r="BG847" s="169">
        <f>IF(N847="zákl. prenesená",J847,0)</f>
        <v>0</v>
      </c>
      <c r="BH847" s="169">
        <f>IF(N847="zníž. prenesená",J847,0)</f>
        <v>0</v>
      </c>
      <c r="BI847" s="169">
        <f>IF(N847="nulová",J847,0)</f>
        <v>0</v>
      </c>
      <c r="BJ847" s="17" t="s">
        <v>88</v>
      </c>
      <c r="BK847" s="169">
        <f>ROUND(I847*H847,2)</f>
        <v>367.51</v>
      </c>
      <c r="BL847" s="17" t="s">
        <v>402</v>
      </c>
      <c r="BM847" s="168" t="s">
        <v>3646</v>
      </c>
    </row>
    <row r="848" spans="1:65" s="12" customFormat="1">
      <c r="B848" s="170"/>
      <c r="D848" s="171" t="s">
        <v>251</v>
      </c>
      <c r="E848" s="172"/>
      <c r="F848" s="173" t="s">
        <v>3647</v>
      </c>
      <c r="H848" s="172"/>
      <c r="I848" s="174"/>
      <c r="L848" s="170"/>
      <c r="M848" s="175"/>
      <c r="N848" s="176"/>
      <c r="O848" s="176"/>
      <c r="P848" s="176"/>
      <c r="Q848" s="176"/>
      <c r="R848" s="176"/>
      <c r="S848" s="176"/>
      <c r="T848" s="177"/>
      <c r="AT848" s="172" t="s">
        <v>251</v>
      </c>
      <c r="AU848" s="172" t="s">
        <v>88</v>
      </c>
      <c r="AV848" s="12" t="s">
        <v>83</v>
      </c>
      <c r="AW848" s="12" t="s">
        <v>32</v>
      </c>
      <c r="AX848" s="12" t="s">
        <v>76</v>
      </c>
      <c r="AY848" s="172" t="s">
        <v>242</v>
      </c>
    </row>
    <row r="849" spans="1:65" s="13" customFormat="1">
      <c r="B849" s="178"/>
      <c r="D849" s="171" t="s">
        <v>251</v>
      </c>
      <c r="E849" s="179"/>
      <c r="F849" s="180" t="s">
        <v>3648</v>
      </c>
      <c r="H849" s="181">
        <v>10.24</v>
      </c>
      <c r="I849" s="182"/>
      <c r="L849" s="178"/>
      <c r="M849" s="183"/>
      <c r="N849" s="184"/>
      <c r="O849" s="184"/>
      <c r="P849" s="184"/>
      <c r="Q849" s="184"/>
      <c r="R849" s="184"/>
      <c r="S849" s="184"/>
      <c r="T849" s="185"/>
      <c r="AT849" s="179" t="s">
        <v>251</v>
      </c>
      <c r="AU849" s="179" t="s">
        <v>88</v>
      </c>
      <c r="AV849" s="13" t="s">
        <v>88</v>
      </c>
      <c r="AW849" s="13" t="s">
        <v>32</v>
      </c>
      <c r="AX849" s="13" t="s">
        <v>83</v>
      </c>
      <c r="AY849" s="179" t="s">
        <v>242</v>
      </c>
    </row>
    <row r="850" spans="1:65" s="1" customFormat="1" ht="37.9" customHeight="1">
      <c r="A850" s="30"/>
      <c r="B850" s="155"/>
      <c r="C850" s="194" t="s">
        <v>2423</v>
      </c>
      <c r="D850" s="194" t="s">
        <v>245</v>
      </c>
      <c r="E850" s="195" t="s">
        <v>1876</v>
      </c>
      <c r="F850" s="196" t="s">
        <v>1877</v>
      </c>
      <c r="G850" s="197" t="s">
        <v>281</v>
      </c>
      <c r="H850" s="198">
        <v>3.25</v>
      </c>
      <c r="I850" s="161">
        <v>1.98</v>
      </c>
      <c r="J850" s="162">
        <f>ROUND(I850*H850,2)</f>
        <v>6.44</v>
      </c>
      <c r="K850" s="163"/>
      <c r="L850" s="31"/>
      <c r="M850" s="164"/>
      <c r="N850" s="165" t="s">
        <v>42</v>
      </c>
      <c r="O850" s="57"/>
      <c r="P850" s="166">
        <f>O850*H850</f>
        <v>0</v>
      </c>
      <c r="Q850" s="166">
        <v>0</v>
      </c>
      <c r="R850" s="166">
        <f>Q850*H850</f>
        <v>0</v>
      </c>
      <c r="S850" s="166">
        <v>5.8639999999999998E-2</v>
      </c>
      <c r="T850" s="167">
        <f>S850*H850</f>
        <v>0.19058</v>
      </c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R850" s="168" t="s">
        <v>402</v>
      </c>
      <c r="AT850" s="168" t="s">
        <v>245</v>
      </c>
      <c r="AU850" s="168" t="s">
        <v>88</v>
      </c>
      <c r="AY850" s="17" t="s">
        <v>242</v>
      </c>
      <c r="BE850" s="169">
        <f>IF(N850="základná",J850,0)</f>
        <v>0</v>
      </c>
      <c r="BF850" s="169">
        <f>IF(N850="znížená",J850,0)</f>
        <v>6.44</v>
      </c>
      <c r="BG850" s="169">
        <f>IF(N850="zákl. prenesená",J850,0)</f>
        <v>0</v>
      </c>
      <c r="BH850" s="169">
        <f>IF(N850="zníž. prenesená",J850,0)</f>
        <v>0</v>
      </c>
      <c r="BI850" s="169">
        <f>IF(N850="nulová",J850,0)</f>
        <v>0</v>
      </c>
      <c r="BJ850" s="17" t="s">
        <v>88</v>
      </c>
      <c r="BK850" s="169">
        <f>ROUND(I850*H850,2)</f>
        <v>6.44</v>
      </c>
      <c r="BL850" s="17" t="s">
        <v>402</v>
      </c>
      <c r="BM850" s="168" t="s">
        <v>3649</v>
      </c>
    </row>
    <row r="851" spans="1:65" s="13" customFormat="1">
      <c r="B851" s="178"/>
      <c r="D851" s="171" t="s">
        <v>251</v>
      </c>
      <c r="E851" s="179"/>
      <c r="F851" s="180" t="s">
        <v>3650</v>
      </c>
      <c r="H851" s="181">
        <v>3.25</v>
      </c>
      <c r="I851" s="182"/>
      <c r="L851" s="178"/>
      <c r="M851" s="183"/>
      <c r="N851" s="184"/>
      <c r="O851" s="184"/>
      <c r="P851" s="184"/>
      <c r="Q851" s="184"/>
      <c r="R851" s="184"/>
      <c r="S851" s="184"/>
      <c r="T851" s="185"/>
      <c r="AT851" s="179" t="s">
        <v>251</v>
      </c>
      <c r="AU851" s="179" t="s">
        <v>88</v>
      </c>
      <c r="AV851" s="13" t="s">
        <v>88</v>
      </c>
      <c r="AW851" s="13" t="s">
        <v>32</v>
      </c>
      <c r="AX851" s="13" t="s">
        <v>83</v>
      </c>
      <c r="AY851" s="179" t="s">
        <v>242</v>
      </c>
    </row>
    <row r="852" spans="1:65" s="1" customFormat="1" ht="37.9" customHeight="1">
      <c r="A852" s="30"/>
      <c r="B852" s="155"/>
      <c r="C852" s="194" t="s">
        <v>2725</v>
      </c>
      <c r="D852" s="194" t="s">
        <v>245</v>
      </c>
      <c r="E852" s="195" t="s">
        <v>3651</v>
      </c>
      <c r="F852" s="196" t="s">
        <v>3652</v>
      </c>
      <c r="G852" s="197" t="s">
        <v>281</v>
      </c>
      <c r="H852" s="198">
        <v>4.5750000000000002</v>
      </c>
      <c r="I852" s="161">
        <v>33.24</v>
      </c>
      <c r="J852" s="162">
        <f>ROUND(I852*H852,2)</f>
        <v>152.07</v>
      </c>
      <c r="K852" s="163"/>
      <c r="L852" s="31"/>
      <c r="M852" s="164"/>
      <c r="N852" s="165" t="s">
        <v>42</v>
      </c>
      <c r="O852" s="57"/>
      <c r="P852" s="166">
        <f>O852*H852</f>
        <v>0</v>
      </c>
      <c r="Q852" s="166">
        <v>2.5090000000000001E-2</v>
      </c>
      <c r="R852" s="166">
        <f>Q852*H852</f>
        <v>0.11478675000000001</v>
      </c>
      <c r="S852" s="166">
        <v>0</v>
      </c>
      <c r="T852" s="167">
        <f>S852*H852</f>
        <v>0</v>
      </c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R852" s="168" t="s">
        <v>402</v>
      </c>
      <c r="AT852" s="168" t="s">
        <v>245</v>
      </c>
      <c r="AU852" s="168" t="s">
        <v>88</v>
      </c>
      <c r="AY852" s="17" t="s">
        <v>242</v>
      </c>
      <c r="BE852" s="169">
        <f>IF(N852="základná",J852,0)</f>
        <v>0</v>
      </c>
      <c r="BF852" s="169">
        <f>IF(N852="znížená",J852,0)</f>
        <v>152.07</v>
      </c>
      <c r="BG852" s="169">
        <f>IF(N852="zákl. prenesená",J852,0)</f>
        <v>0</v>
      </c>
      <c r="BH852" s="169">
        <f>IF(N852="zníž. prenesená",J852,0)</f>
        <v>0</v>
      </c>
      <c r="BI852" s="169">
        <f>IF(N852="nulová",J852,0)</f>
        <v>0</v>
      </c>
      <c r="BJ852" s="17" t="s">
        <v>88</v>
      </c>
      <c r="BK852" s="169">
        <f>ROUND(I852*H852,2)</f>
        <v>152.07</v>
      </c>
      <c r="BL852" s="17" t="s">
        <v>402</v>
      </c>
      <c r="BM852" s="168" t="s">
        <v>3653</v>
      </c>
    </row>
    <row r="853" spans="1:65" s="12" customFormat="1">
      <c r="B853" s="170"/>
      <c r="D853" s="171" t="s">
        <v>251</v>
      </c>
      <c r="E853" s="172"/>
      <c r="F853" s="173" t="s">
        <v>3654</v>
      </c>
      <c r="H853" s="172"/>
      <c r="I853" s="174"/>
      <c r="L853" s="170"/>
      <c r="M853" s="175"/>
      <c r="N853" s="176"/>
      <c r="O853" s="176"/>
      <c r="P853" s="176"/>
      <c r="Q853" s="176"/>
      <c r="R853" s="176"/>
      <c r="S853" s="176"/>
      <c r="T853" s="177"/>
      <c r="AT853" s="172" t="s">
        <v>251</v>
      </c>
      <c r="AU853" s="172" t="s">
        <v>88</v>
      </c>
      <c r="AV853" s="12" t="s">
        <v>83</v>
      </c>
      <c r="AW853" s="12" t="s">
        <v>32</v>
      </c>
      <c r="AX853" s="12" t="s">
        <v>76</v>
      </c>
      <c r="AY853" s="172" t="s">
        <v>242</v>
      </c>
    </row>
    <row r="854" spans="1:65" s="13" customFormat="1">
      <c r="B854" s="178"/>
      <c r="D854" s="171" t="s">
        <v>251</v>
      </c>
      <c r="E854" s="179"/>
      <c r="F854" s="180" t="s">
        <v>3655</v>
      </c>
      <c r="H854" s="181">
        <v>4.5750000000000002</v>
      </c>
      <c r="I854" s="182"/>
      <c r="L854" s="178"/>
      <c r="M854" s="183"/>
      <c r="N854" s="184"/>
      <c r="O854" s="184"/>
      <c r="P854" s="184"/>
      <c r="Q854" s="184"/>
      <c r="R854" s="184"/>
      <c r="S854" s="184"/>
      <c r="T854" s="185"/>
      <c r="AT854" s="179" t="s">
        <v>251</v>
      </c>
      <c r="AU854" s="179" t="s">
        <v>88</v>
      </c>
      <c r="AV854" s="13" t="s">
        <v>88</v>
      </c>
      <c r="AW854" s="13" t="s">
        <v>32</v>
      </c>
      <c r="AX854" s="13" t="s">
        <v>83</v>
      </c>
      <c r="AY854" s="179" t="s">
        <v>242</v>
      </c>
    </row>
    <row r="855" spans="1:65" s="1" customFormat="1" ht="37.9" customHeight="1">
      <c r="A855" s="30"/>
      <c r="B855" s="155"/>
      <c r="C855" s="194" t="s">
        <v>2426</v>
      </c>
      <c r="D855" s="194" t="s">
        <v>245</v>
      </c>
      <c r="E855" s="195" t="s">
        <v>3656</v>
      </c>
      <c r="F855" s="196" t="s">
        <v>3657</v>
      </c>
      <c r="G855" s="197" t="s">
        <v>281</v>
      </c>
      <c r="H855" s="198">
        <v>2.5</v>
      </c>
      <c r="I855" s="161">
        <v>2.34</v>
      </c>
      <c r="J855" s="162">
        <f>ROUND(I855*H855,2)</f>
        <v>5.85</v>
      </c>
      <c r="K855" s="163"/>
      <c r="L855" s="31"/>
      <c r="M855" s="164"/>
      <c r="N855" s="165" t="s">
        <v>42</v>
      </c>
      <c r="O855" s="57"/>
      <c r="P855" s="166">
        <f>O855*H855</f>
        <v>0</v>
      </c>
      <c r="Q855" s="166">
        <v>0</v>
      </c>
      <c r="R855" s="166">
        <f>Q855*H855</f>
        <v>0</v>
      </c>
      <c r="S855" s="166">
        <v>2.964E-2</v>
      </c>
      <c r="T855" s="167">
        <f>S855*H855</f>
        <v>7.4099999999999999E-2</v>
      </c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R855" s="168" t="s">
        <v>402</v>
      </c>
      <c r="AT855" s="168" t="s">
        <v>245</v>
      </c>
      <c r="AU855" s="168" t="s">
        <v>88</v>
      </c>
      <c r="AY855" s="17" t="s">
        <v>242</v>
      </c>
      <c r="BE855" s="169">
        <f>IF(N855="základná",J855,0)</f>
        <v>0</v>
      </c>
      <c r="BF855" s="169">
        <f>IF(N855="znížená",J855,0)</f>
        <v>5.85</v>
      </c>
      <c r="BG855" s="169">
        <f>IF(N855="zákl. prenesená",J855,0)</f>
        <v>0</v>
      </c>
      <c r="BH855" s="169">
        <f>IF(N855="zníž. prenesená",J855,0)</f>
        <v>0</v>
      </c>
      <c r="BI855" s="169">
        <f>IF(N855="nulová",J855,0)</f>
        <v>0</v>
      </c>
      <c r="BJ855" s="17" t="s">
        <v>88</v>
      </c>
      <c r="BK855" s="169">
        <f>ROUND(I855*H855,2)</f>
        <v>5.85</v>
      </c>
      <c r="BL855" s="17" t="s">
        <v>402</v>
      </c>
      <c r="BM855" s="168" t="s">
        <v>3658</v>
      </c>
    </row>
    <row r="856" spans="1:65" s="13" customFormat="1">
      <c r="B856" s="178"/>
      <c r="D856" s="171" t="s">
        <v>251</v>
      </c>
      <c r="E856" s="179"/>
      <c r="F856" s="180" t="s">
        <v>3659</v>
      </c>
      <c r="H856" s="181">
        <v>2.5</v>
      </c>
      <c r="I856" s="182"/>
      <c r="L856" s="178"/>
      <c r="M856" s="183"/>
      <c r="N856" s="184"/>
      <c r="O856" s="184"/>
      <c r="P856" s="184"/>
      <c r="Q856" s="184"/>
      <c r="R856" s="184"/>
      <c r="S856" s="184"/>
      <c r="T856" s="185"/>
      <c r="AT856" s="179" t="s">
        <v>251</v>
      </c>
      <c r="AU856" s="179" t="s">
        <v>88</v>
      </c>
      <c r="AV856" s="13" t="s">
        <v>88</v>
      </c>
      <c r="AW856" s="13" t="s">
        <v>32</v>
      </c>
      <c r="AX856" s="13" t="s">
        <v>83</v>
      </c>
      <c r="AY856" s="179" t="s">
        <v>242</v>
      </c>
    </row>
    <row r="857" spans="1:65" s="1" customFormat="1" ht="24.2" customHeight="1">
      <c r="A857" s="30"/>
      <c r="B857" s="155"/>
      <c r="C857" s="194" t="s">
        <v>2732</v>
      </c>
      <c r="D857" s="194" t="s">
        <v>245</v>
      </c>
      <c r="E857" s="195" t="s">
        <v>1879</v>
      </c>
      <c r="F857" s="196" t="s">
        <v>1880</v>
      </c>
      <c r="G857" s="197" t="s">
        <v>718</v>
      </c>
      <c r="H857" s="237">
        <v>15.942</v>
      </c>
      <c r="I857" s="161">
        <v>1.2</v>
      </c>
      <c r="J857" s="162">
        <f>ROUND(I857*H857,2)</f>
        <v>19.13</v>
      </c>
      <c r="K857" s="163"/>
      <c r="L857" s="31"/>
      <c r="M857" s="164"/>
      <c r="N857" s="165" t="s">
        <v>42</v>
      </c>
      <c r="O857" s="57"/>
      <c r="P857" s="166">
        <f>O857*H857</f>
        <v>0</v>
      </c>
      <c r="Q857" s="166">
        <v>0</v>
      </c>
      <c r="R857" s="166">
        <f>Q857*H857</f>
        <v>0</v>
      </c>
      <c r="S857" s="166">
        <v>0</v>
      </c>
      <c r="T857" s="167">
        <f>S857*H857</f>
        <v>0</v>
      </c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R857" s="168" t="s">
        <v>402</v>
      </c>
      <c r="AT857" s="168" t="s">
        <v>245</v>
      </c>
      <c r="AU857" s="168" t="s">
        <v>88</v>
      </c>
      <c r="AY857" s="17" t="s">
        <v>242</v>
      </c>
      <c r="BE857" s="169">
        <f>IF(N857="základná",J857,0)</f>
        <v>0</v>
      </c>
      <c r="BF857" s="169">
        <f>IF(N857="znížená",J857,0)</f>
        <v>19.13</v>
      </c>
      <c r="BG857" s="169">
        <f>IF(N857="zákl. prenesená",J857,0)</f>
        <v>0</v>
      </c>
      <c r="BH857" s="169">
        <f>IF(N857="zníž. prenesená",J857,0)</f>
        <v>0</v>
      </c>
      <c r="BI857" s="169">
        <f>IF(N857="nulová",J857,0)</f>
        <v>0</v>
      </c>
      <c r="BJ857" s="17" t="s">
        <v>88</v>
      </c>
      <c r="BK857" s="169">
        <f>ROUND(I857*H857,2)</f>
        <v>19.13</v>
      </c>
      <c r="BL857" s="17" t="s">
        <v>402</v>
      </c>
      <c r="BM857" s="168" t="s">
        <v>3660</v>
      </c>
    </row>
    <row r="858" spans="1:65" s="11" customFormat="1" ht="22.9" customHeight="1">
      <c r="B858" s="142"/>
      <c r="D858" s="143" t="s">
        <v>75</v>
      </c>
      <c r="E858" s="153" t="s">
        <v>781</v>
      </c>
      <c r="F858" s="153" t="s">
        <v>782</v>
      </c>
      <c r="I858" s="145"/>
      <c r="J858" s="154">
        <f>SUBTOTAL(9,J859:K874)</f>
        <v>232.17999999999998</v>
      </c>
      <c r="L858" s="142"/>
      <c r="M858" s="147"/>
      <c r="N858" s="148"/>
      <c r="O858" s="148"/>
      <c r="P858" s="149">
        <f>SUM(P859:P874)</f>
        <v>0</v>
      </c>
      <c r="Q858" s="148"/>
      <c r="R858" s="149">
        <f>SUM(R859:R874)</f>
        <v>1.4959999999999999E-2</v>
      </c>
      <c r="S858" s="148"/>
      <c r="T858" s="150">
        <f>SUM(T859:T874)</f>
        <v>0.23512599999999997</v>
      </c>
      <c r="AR858" s="143" t="s">
        <v>88</v>
      </c>
      <c r="AT858" s="151" t="s">
        <v>75</v>
      </c>
      <c r="AU858" s="151" t="s">
        <v>83</v>
      </c>
      <c r="AY858" s="143" t="s">
        <v>242</v>
      </c>
      <c r="BK858" s="152">
        <f>SUM(BK859:BK874)</f>
        <v>232.17999999999998</v>
      </c>
    </row>
    <row r="859" spans="1:65" s="1" customFormat="1" ht="24.2" customHeight="1">
      <c r="A859" s="30"/>
      <c r="B859" s="155"/>
      <c r="C859" s="194" t="s">
        <v>2429</v>
      </c>
      <c r="D859" s="194" t="s">
        <v>245</v>
      </c>
      <c r="E859" s="195" t="s">
        <v>3661</v>
      </c>
      <c r="F859" s="196" t="s">
        <v>3662</v>
      </c>
      <c r="G859" s="197" t="s">
        <v>297</v>
      </c>
      <c r="H859" s="198">
        <v>27.5</v>
      </c>
      <c r="I859" s="161">
        <v>0.64</v>
      </c>
      <c r="J859" s="162">
        <f>ROUND(I859*H859,2)</f>
        <v>17.600000000000001</v>
      </c>
      <c r="K859" s="163"/>
      <c r="L859" s="31"/>
      <c r="M859" s="164"/>
      <c r="N859" s="165" t="s">
        <v>42</v>
      </c>
      <c r="O859" s="57"/>
      <c r="P859" s="166">
        <f>O859*H859</f>
        <v>0</v>
      </c>
      <c r="Q859" s="166">
        <v>0</v>
      </c>
      <c r="R859" s="166">
        <f>Q859*H859</f>
        <v>0</v>
      </c>
      <c r="S859" s="166">
        <v>3.2000000000000002E-3</v>
      </c>
      <c r="T859" s="167">
        <f>S859*H859</f>
        <v>8.8000000000000009E-2</v>
      </c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R859" s="168" t="s">
        <v>402</v>
      </c>
      <c r="AT859" s="168" t="s">
        <v>245</v>
      </c>
      <c r="AU859" s="168" t="s">
        <v>88</v>
      </c>
      <c r="AY859" s="17" t="s">
        <v>242</v>
      </c>
      <c r="BE859" s="169">
        <f>IF(N859="základná",J859,0)</f>
        <v>0</v>
      </c>
      <c r="BF859" s="169">
        <f>IF(N859="znížená",J859,0)</f>
        <v>17.600000000000001</v>
      </c>
      <c r="BG859" s="169">
        <f>IF(N859="zákl. prenesená",J859,0)</f>
        <v>0</v>
      </c>
      <c r="BH859" s="169">
        <f>IF(N859="zníž. prenesená",J859,0)</f>
        <v>0</v>
      </c>
      <c r="BI859" s="169">
        <f>IF(N859="nulová",J859,0)</f>
        <v>0</v>
      </c>
      <c r="BJ859" s="17" t="s">
        <v>88</v>
      </c>
      <c r="BK859" s="169">
        <f>ROUND(I859*H859,2)</f>
        <v>17.600000000000001</v>
      </c>
      <c r="BL859" s="17" t="s">
        <v>402</v>
      </c>
      <c r="BM859" s="168" t="s">
        <v>3663</v>
      </c>
    </row>
    <row r="860" spans="1:65" s="13" customFormat="1">
      <c r="B860" s="178"/>
      <c r="D860" s="171" t="s">
        <v>251</v>
      </c>
      <c r="E860" s="179"/>
      <c r="F860" s="180" t="s">
        <v>3664</v>
      </c>
      <c r="H860" s="181">
        <v>27.5</v>
      </c>
      <c r="I860" s="182"/>
      <c r="L860" s="178"/>
      <c r="M860" s="183"/>
      <c r="N860" s="184"/>
      <c r="O860" s="184"/>
      <c r="P860" s="184"/>
      <c r="Q860" s="184"/>
      <c r="R860" s="184"/>
      <c r="S860" s="184"/>
      <c r="T860" s="185"/>
      <c r="AT860" s="179" t="s">
        <v>251</v>
      </c>
      <c r="AU860" s="179" t="s">
        <v>88</v>
      </c>
      <c r="AV860" s="13" t="s">
        <v>88</v>
      </c>
      <c r="AW860" s="13" t="s">
        <v>32</v>
      </c>
      <c r="AX860" s="13" t="s">
        <v>83</v>
      </c>
      <c r="AY860" s="179" t="s">
        <v>242</v>
      </c>
    </row>
    <row r="861" spans="1:65" s="1" customFormat="1" ht="24.2" customHeight="1">
      <c r="A861" s="30"/>
      <c r="B861" s="155"/>
      <c r="C861" s="194" t="s">
        <v>2739</v>
      </c>
      <c r="D861" s="194" t="s">
        <v>245</v>
      </c>
      <c r="E861" s="195" t="s">
        <v>3665</v>
      </c>
      <c r="F861" s="196" t="s">
        <v>3666</v>
      </c>
      <c r="G861" s="197" t="s">
        <v>310</v>
      </c>
      <c r="H861" s="198">
        <v>7</v>
      </c>
      <c r="I861" s="161">
        <v>0.84</v>
      </c>
      <c r="J861" s="162">
        <f>ROUND(I861*H861,2)</f>
        <v>5.88</v>
      </c>
      <c r="K861" s="163"/>
      <c r="L861" s="31"/>
      <c r="M861" s="164"/>
      <c r="N861" s="165" t="s">
        <v>42</v>
      </c>
      <c r="O861" s="57"/>
      <c r="P861" s="166">
        <f>O861*H861</f>
        <v>0</v>
      </c>
      <c r="Q861" s="166">
        <v>0</v>
      </c>
      <c r="R861" s="166">
        <f>Q861*H861</f>
        <v>0</v>
      </c>
      <c r="S861" s="166">
        <v>1.1000000000000001E-3</v>
      </c>
      <c r="T861" s="167">
        <f>S861*H861</f>
        <v>7.7000000000000002E-3</v>
      </c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R861" s="168" t="s">
        <v>402</v>
      </c>
      <c r="AT861" s="168" t="s">
        <v>245</v>
      </c>
      <c r="AU861" s="168" t="s">
        <v>88</v>
      </c>
      <c r="AY861" s="17" t="s">
        <v>242</v>
      </c>
      <c r="BE861" s="169">
        <f>IF(N861="základná",J861,0)</f>
        <v>0</v>
      </c>
      <c r="BF861" s="169">
        <f>IF(N861="znížená",J861,0)</f>
        <v>5.88</v>
      </c>
      <c r="BG861" s="169">
        <f>IF(N861="zákl. prenesená",J861,0)</f>
        <v>0</v>
      </c>
      <c r="BH861" s="169">
        <f>IF(N861="zníž. prenesená",J861,0)</f>
        <v>0</v>
      </c>
      <c r="BI861" s="169">
        <f>IF(N861="nulová",J861,0)</f>
        <v>0</v>
      </c>
      <c r="BJ861" s="17" t="s">
        <v>88</v>
      </c>
      <c r="BK861" s="169">
        <f>ROUND(I861*H861,2)</f>
        <v>5.88</v>
      </c>
      <c r="BL861" s="17" t="s">
        <v>402</v>
      </c>
      <c r="BM861" s="168" t="s">
        <v>3667</v>
      </c>
    </row>
    <row r="862" spans="1:65" s="13" customFormat="1">
      <c r="B862" s="178"/>
      <c r="D862" s="171" t="s">
        <v>251</v>
      </c>
      <c r="E862" s="179"/>
      <c r="F862" s="180" t="s">
        <v>3668</v>
      </c>
      <c r="H862" s="181">
        <v>7</v>
      </c>
      <c r="I862" s="182"/>
      <c r="L862" s="178"/>
      <c r="M862" s="183"/>
      <c r="N862" s="184"/>
      <c r="O862" s="184"/>
      <c r="P862" s="184"/>
      <c r="Q862" s="184"/>
      <c r="R862" s="184"/>
      <c r="S862" s="184"/>
      <c r="T862" s="185"/>
      <c r="AT862" s="179" t="s">
        <v>251</v>
      </c>
      <c r="AU862" s="179" t="s">
        <v>88</v>
      </c>
      <c r="AV862" s="13" t="s">
        <v>88</v>
      </c>
      <c r="AW862" s="13" t="s">
        <v>32</v>
      </c>
      <c r="AX862" s="13" t="s">
        <v>83</v>
      </c>
      <c r="AY862" s="179" t="s">
        <v>242</v>
      </c>
    </row>
    <row r="863" spans="1:65" s="1" customFormat="1" ht="24.2" customHeight="1">
      <c r="A863" s="30"/>
      <c r="B863" s="155"/>
      <c r="C863" s="194" t="s">
        <v>2432</v>
      </c>
      <c r="D863" s="194" t="s">
        <v>245</v>
      </c>
      <c r="E863" s="195" t="s">
        <v>1923</v>
      </c>
      <c r="F863" s="196" t="s">
        <v>1924</v>
      </c>
      <c r="G863" s="197" t="s">
        <v>297</v>
      </c>
      <c r="H863" s="198">
        <v>11.3</v>
      </c>
      <c r="I863" s="161">
        <v>0.84</v>
      </c>
      <c r="J863" s="162">
        <f>ROUND(I863*H863,2)</f>
        <v>9.49</v>
      </c>
      <c r="K863" s="163"/>
      <c r="L863" s="31"/>
      <c r="M863" s="164"/>
      <c r="N863" s="165" t="s">
        <v>42</v>
      </c>
      <c r="O863" s="57"/>
      <c r="P863" s="166">
        <f>O863*H863</f>
        <v>0</v>
      </c>
      <c r="Q863" s="166">
        <v>0</v>
      </c>
      <c r="R863" s="166">
        <f>Q863*H863</f>
        <v>0</v>
      </c>
      <c r="S863" s="166">
        <v>2.3E-3</v>
      </c>
      <c r="T863" s="167">
        <f>S863*H863</f>
        <v>2.5990000000000003E-2</v>
      </c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R863" s="168" t="s">
        <v>402</v>
      </c>
      <c r="AT863" s="168" t="s">
        <v>245</v>
      </c>
      <c r="AU863" s="168" t="s">
        <v>88</v>
      </c>
      <c r="AY863" s="17" t="s">
        <v>242</v>
      </c>
      <c r="BE863" s="169">
        <f>IF(N863="základná",J863,0)</f>
        <v>0</v>
      </c>
      <c r="BF863" s="169">
        <f>IF(N863="znížená",J863,0)</f>
        <v>9.49</v>
      </c>
      <c r="BG863" s="169">
        <f>IF(N863="zákl. prenesená",J863,0)</f>
        <v>0</v>
      </c>
      <c r="BH863" s="169">
        <f>IF(N863="zníž. prenesená",J863,0)</f>
        <v>0</v>
      </c>
      <c r="BI863" s="169">
        <f>IF(N863="nulová",J863,0)</f>
        <v>0</v>
      </c>
      <c r="BJ863" s="17" t="s">
        <v>88</v>
      </c>
      <c r="BK863" s="169">
        <f>ROUND(I863*H863,2)</f>
        <v>9.49</v>
      </c>
      <c r="BL863" s="17" t="s">
        <v>402</v>
      </c>
      <c r="BM863" s="168" t="s">
        <v>3669</v>
      </c>
    </row>
    <row r="864" spans="1:65" s="13" customFormat="1">
      <c r="B864" s="178"/>
      <c r="D864" s="171" t="s">
        <v>251</v>
      </c>
      <c r="E864" s="179"/>
      <c r="F864" s="180" t="s">
        <v>3670</v>
      </c>
      <c r="H864" s="181">
        <v>11.3</v>
      </c>
      <c r="I864" s="182"/>
      <c r="L864" s="178"/>
      <c r="M864" s="183"/>
      <c r="N864" s="184"/>
      <c r="O864" s="184"/>
      <c r="P864" s="184"/>
      <c r="Q864" s="184"/>
      <c r="R864" s="184"/>
      <c r="S864" s="184"/>
      <c r="T864" s="185"/>
      <c r="AT864" s="179" t="s">
        <v>251</v>
      </c>
      <c r="AU864" s="179" t="s">
        <v>88</v>
      </c>
      <c r="AV864" s="13" t="s">
        <v>88</v>
      </c>
      <c r="AW864" s="13" t="s">
        <v>32</v>
      </c>
      <c r="AX864" s="13" t="s">
        <v>83</v>
      </c>
      <c r="AY864" s="179" t="s">
        <v>242</v>
      </c>
    </row>
    <row r="865" spans="1:65" s="1" customFormat="1" ht="33" customHeight="1">
      <c r="A865" s="30"/>
      <c r="B865" s="155"/>
      <c r="C865" s="194" t="s">
        <v>2746</v>
      </c>
      <c r="D865" s="194" t="s">
        <v>245</v>
      </c>
      <c r="E865" s="195" t="s">
        <v>3671</v>
      </c>
      <c r="F865" s="196" t="s">
        <v>3672</v>
      </c>
      <c r="G865" s="197" t="s">
        <v>310</v>
      </c>
      <c r="H865" s="198">
        <v>2</v>
      </c>
      <c r="I865" s="161">
        <v>4.99</v>
      </c>
      <c r="J865" s="162">
        <f>ROUND(I865*H865,2)</f>
        <v>9.98</v>
      </c>
      <c r="K865" s="163"/>
      <c r="L865" s="31"/>
      <c r="M865" s="164"/>
      <c r="N865" s="165" t="s">
        <v>42</v>
      </c>
      <c r="O865" s="57"/>
      <c r="P865" s="166">
        <f>O865*H865</f>
        <v>0</v>
      </c>
      <c r="Q865" s="166">
        <v>1E-4</v>
      </c>
      <c r="R865" s="166">
        <f>Q865*H865</f>
        <v>2.0000000000000001E-4</v>
      </c>
      <c r="S865" s="166">
        <v>0</v>
      </c>
      <c r="T865" s="167">
        <f>S865*H865</f>
        <v>0</v>
      </c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R865" s="168" t="s">
        <v>402</v>
      </c>
      <c r="AT865" s="168" t="s">
        <v>245</v>
      </c>
      <c r="AU865" s="168" t="s">
        <v>88</v>
      </c>
      <c r="AY865" s="17" t="s">
        <v>242</v>
      </c>
      <c r="BE865" s="169">
        <f>IF(N865="základná",J865,0)</f>
        <v>0</v>
      </c>
      <c r="BF865" s="169">
        <f>IF(N865="znížená",J865,0)</f>
        <v>9.98</v>
      </c>
      <c r="BG865" s="169">
        <f>IF(N865="zákl. prenesená",J865,0)</f>
        <v>0</v>
      </c>
      <c r="BH865" s="169">
        <f>IF(N865="zníž. prenesená",J865,0)</f>
        <v>0</v>
      </c>
      <c r="BI865" s="169">
        <f>IF(N865="nulová",J865,0)</f>
        <v>0</v>
      </c>
      <c r="BJ865" s="17" t="s">
        <v>88</v>
      </c>
      <c r="BK865" s="169">
        <f>ROUND(I865*H865,2)</f>
        <v>9.98</v>
      </c>
      <c r="BL865" s="17" t="s">
        <v>402</v>
      </c>
      <c r="BM865" s="168" t="s">
        <v>3673</v>
      </c>
    </row>
    <row r="866" spans="1:65" s="13" customFormat="1">
      <c r="B866" s="178"/>
      <c r="D866" s="171" t="s">
        <v>251</v>
      </c>
      <c r="E866" s="179"/>
      <c r="F866" s="180" t="s">
        <v>3674</v>
      </c>
      <c r="H866" s="181">
        <v>2</v>
      </c>
      <c r="I866" s="182"/>
      <c r="L866" s="178"/>
      <c r="M866" s="183"/>
      <c r="N866" s="184"/>
      <c r="O866" s="184"/>
      <c r="P866" s="184"/>
      <c r="Q866" s="184"/>
      <c r="R866" s="184"/>
      <c r="S866" s="184"/>
      <c r="T866" s="185"/>
      <c r="AT866" s="179" t="s">
        <v>251</v>
      </c>
      <c r="AU866" s="179" t="s">
        <v>88</v>
      </c>
      <c r="AV866" s="13" t="s">
        <v>88</v>
      </c>
      <c r="AW866" s="13" t="s">
        <v>32</v>
      </c>
      <c r="AX866" s="13" t="s">
        <v>83</v>
      </c>
      <c r="AY866" s="179" t="s">
        <v>242</v>
      </c>
    </row>
    <row r="867" spans="1:65" s="1" customFormat="1" ht="21.75" customHeight="1">
      <c r="A867" s="30"/>
      <c r="B867" s="155"/>
      <c r="C867" s="218" t="s">
        <v>2437</v>
      </c>
      <c r="D867" s="218" t="s">
        <v>313</v>
      </c>
      <c r="E867" s="219" t="s">
        <v>3675</v>
      </c>
      <c r="F867" s="220" t="s">
        <v>3676</v>
      </c>
      <c r="G867" s="221" t="s">
        <v>310</v>
      </c>
      <c r="H867" s="222">
        <v>2</v>
      </c>
      <c r="I867" s="204">
        <v>16.12</v>
      </c>
      <c r="J867" s="205">
        <f>ROUND(I867*H867,2)</f>
        <v>32.24</v>
      </c>
      <c r="K867" s="206"/>
      <c r="L867" s="207"/>
      <c r="M867" s="208"/>
      <c r="N867" s="209" t="s">
        <v>42</v>
      </c>
      <c r="O867" s="57"/>
      <c r="P867" s="166">
        <f>O867*H867</f>
        <v>0</v>
      </c>
      <c r="Q867" s="166">
        <v>1.5200000000000001E-3</v>
      </c>
      <c r="R867" s="166">
        <f>Q867*H867</f>
        <v>3.0400000000000002E-3</v>
      </c>
      <c r="S867" s="166">
        <v>0</v>
      </c>
      <c r="T867" s="167">
        <f>S867*H867</f>
        <v>0</v>
      </c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R867" s="168" t="s">
        <v>500</v>
      </c>
      <c r="AT867" s="168" t="s">
        <v>313</v>
      </c>
      <c r="AU867" s="168" t="s">
        <v>88</v>
      </c>
      <c r="AY867" s="17" t="s">
        <v>242</v>
      </c>
      <c r="BE867" s="169">
        <f>IF(N867="základná",J867,0)</f>
        <v>0</v>
      </c>
      <c r="BF867" s="169">
        <f>IF(N867="znížená",J867,0)</f>
        <v>32.24</v>
      </c>
      <c r="BG867" s="169">
        <f>IF(N867="zákl. prenesená",J867,0)</f>
        <v>0</v>
      </c>
      <c r="BH867" s="169">
        <f>IF(N867="zníž. prenesená",J867,0)</f>
        <v>0</v>
      </c>
      <c r="BI867" s="169">
        <f>IF(N867="nulová",J867,0)</f>
        <v>0</v>
      </c>
      <c r="BJ867" s="17" t="s">
        <v>88</v>
      </c>
      <c r="BK867" s="169">
        <f>ROUND(I867*H867,2)</f>
        <v>32.24</v>
      </c>
      <c r="BL867" s="17" t="s">
        <v>402</v>
      </c>
      <c r="BM867" s="168" t="s">
        <v>3677</v>
      </c>
    </row>
    <row r="868" spans="1:65" s="1" customFormat="1" ht="24.2" customHeight="1">
      <c r="A868" s="30"/>
      <c r="B868" s="155"/>
      <c r="C868" s="194" t="s">
        <v>2753</v>
      </c>
      <c r="D868" s="194" t="s">
        <v>245</v>
      </c>
      <c r="E868" s="195" t="s">
        <v>3678</v>
      </c>
      <c r="F868" s="196" t="s">
        <v>3679</v>
      </c>
      <c r="G868" s="197" t="s">
        <v>297</v>
      </c>
      <c r="H868" s="198">
        <v>4</v>
      </c>
      <c r="I868" s="161">
        <v>30.52</v>
      </c>
      <c r="J868" s="162">
        <f>ROUND(I868*H868,2)</f>
        <v>122.08</v>
      </c>
      <c r="K868" s="163"/>
      <c r="L868" s="31"/>
      <c r="M868" s="164"/>
      <c r="N868" s="165" t="s">
        <v>42</v>
      </c>
      <c r="O868" s="57"/>
      <c r="P868" s="166">
        <f>O868*H868</f>
        <v>0</v>
      </c>
      <c r="Q868" s="166">
        <v>2.9299999999999999E-3</v>
      </c>
      <c r="R868" s="166">
        <f>Q868*H868</f>
        <v>1.172E-2</v>
      </c>
      <c r="S868" s="166">
        <v>0</v>
      </c>
      <c r="T868" s="167">
        <f>S868*H868</f>
        <v>0</v>
      </c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R868" s="168" t="s">
        <v>402</v>
      </c>
      <c r="AT868" s="168" t="s">
        <v>245</v>
      </c>
      <c r="AU868" s="168" t="s">
        <v>88</v>
      </c>
      <c r="AY868" s="17" t="s">
        <v>242</v>
      </c>
      <c r="BE868" s="169">
        <f>IF(N868="základná",J868,0)</f>
        <v>0</v>
      </c>
      <c r="BF868" s="169">
        <f>IF(N868="znížená",J868,0)</f>
        <v>122.08</v>
      </c>
      <c r="BG868" s="169">
        <f>IF(N868="zákl. prenesená",J868,0)</f>
        <v>0</v>
      </c>
      <c r="BH868" s="169">
        <f>IF(N868="zníž. prenesená",J868,0)</f>
        <v>0</v>
      </c>
      <c r="BI868" s="169">
        <f>IF(N868="nulová",J868,0)</f>
        <v>0</v>
      </c>
      <c r="BJ868" s="17" t="s">
        <v>88</v>
      </c>
      <c r="BK868" s="169">
        <f>ROUND(I868*H868,2)</f>
        <v>122.08</v>
      </c>
      <c r="BL868" s="17" t="s">
        <v>402</v>
      </c>
      <c r="BM868" s="168" t="s">
        <v>3680</v>
      </c>
    </row>
    <row r="869" spans="1:65" s="13" customFormat="1">
      <c r="B869" s="178"/>
      <c r="D869" s="171" t="s">
        <v>251</v>
      </c>
      <c r="E869" s="179"/>
      <c r="F869" s="180" t="s">
        <v>3681</v>
      </c>
      <c r="H869" s="181">
        <v>4</v>
      </c>
      <c r="I869" s="182"/>
      <c r="L869" s="178"/>
      <c r="M869" s="183"/>
      <c r="N869" s="184"/>
      <c r="O869" s="184"/>
      <c r="P869" s="184"/>
      <c r="Q869" s="184"/>
      <c r="R869" s="184"/>
      <c r="S869" s="184"/>
      <c r="T869" s="185"/>
      <c r="AT869" s="179" t="s">
        <v>251</v>
      </c>
      <c r="AU869" s="179" t="s">
        <v>88</v>
      </c>
      <c r="AV869" s="13" t="s">
        <v>88</v>
      </c>
      <c r="AW869" s="13" t="s">
        <v>32</v>
      </c>
      <c r="AX869" s="13" t="s">
        <v>83</v>
      </c>
      <c r="AY869" s="179" t="s">
        <v>242</v>
      </c>
    </row>
    <row r="870" spans="1:65" s="1" customFormat="1" ht="24.2" customHeight="1">
      <c r="A870" s="30"/>
      <c r="B870" s="155"/>
      <c r="C870" s="194" t="s">
        <v>2440</v>
      </c>
      <c r="D870" s="194" t="s">
        <v>245</v>
      </c>
      <c r="E870" s="195" t="s">
        <v>3682</v>
      </c>
      <c r="F870" s="196" t="s">
        <v>3683</v>
      </c>
      <c r="G870" s="197" t="s">
        <v>297</v>
      </c>
      <c r="H870" s="198">
        <v>46.6</v>
      </c>
      <c r="I870" s="161">
        <v>0.53</v>
      </c>
      <c r="J870" s="162">
        <f>ROUND(I870*H870,2)</f>
        <v>24.7</v>
      </c>
      <c r="K870" s="163"/>
      <c r="L870" s="31"/>
      <c r="M870" s="164"/>
      <c r="N870" s="165" t="s">
        <v>42</v>
      </c>
      <c r="O870" s="57"/>
      <c r="P870" s="166">
        <f>O870*H870</f>
        <v>0</v>
      </c>
      <c r="Q870" s="166">
        <v>0</v>
      </c>
      <c r="R870" s="166">
        <f>Q870*H870</f>
        <v>0</v>
      </c>
      <c r="S870" s="166">
        <v>2.2599999999999999E-3</v>
      </c>
      <c r="T870" s="167">
        <f>S870*H870</f>
        <v>0.10531599999999999</v>
      </c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R870" s="168" t="s">
        <v>402</v>
      </c>
      <c r="AT870" s="168" t="s">
        <v>245</v>
      </c>
      <c r="AU870" s="168" t="s">
        <v>88</v>
      </c>
      <c r="AY870" s="17" t="s">
        <v>242</v>
      </c>
      <c r="BE870" s="169">
        <f>IF(N870="základná",J870,0)</f>
        <v>0</v>
      </c>
      <c r="BF870" s="169">
        <f>IF(N870="znížená",J870,0)</f>
        <v>24.7</v>
      </c>
      <c r="BG870" s="169">
        <f>IF(N870="zákl. prenesená",J870,0)</f>
        <v>0</v>
      </c>
      <c r="BH870" s="169">
        <f>IF(N870="zníž. prenesená",J870,0)</f>
        <v>0</v>
      </c>
      <c r="BI870" s="169">
        <f>IF(N870="nulová",J870,0)</f>
        <v>0</v>
      </c>
      <c r="BJ870" s="17" t="s">
        <v>88</v>
      </c>
      <c r="BK870" s="169">
        <f>ROUND(I870*H870,2)</f>
        <v>24.7</v>
      </c>
      <c r="BL870" s="17" t="s">
        <v>402</v>
      </c>
      <c r="BM870" s="168" t="s">
        <v>3684</v>
      </c>
    </row>
    <row r="871" spans="1:65" s="13" customFormat="1">
      <c r="B871" s="178"/>
      <c r="D871" s="171" t="s">
        <v>251</v>
      </c>
      <c r="E871" s="179"/>
      <c r="F871" s="180" t="s">
        <v>3685</v>
      </c>
      <c r="H871" s="181">
        <v>46.6</v>
      </c>
      <c r="I871" s="182"/>
      <c r="L871" s="178"/>
      <c r="M871" s="183"/>
      <c r="N871" s="184"/>
      <c r="O871" s="184"/>
      <c r="P871" s="184"/>
      <c r="Q871" s="184"/>
      <c r="R871" s="184"/>
      <c r="S871" s="184"/>
      <c r="T871" s="185"/>
      <c r="AT871" s="179" t="s">
        <v>251</v>
      </c>
      <c r="AU871" s="179" t="s">
        <v>88</v>
      </c>
      <c r="AV871" s="13" t="s">
        <v>88</v>
      </c>
      <c r="AW871" s="13" t="s">
        <v>32</v>
      </c>
      <c r="AX871" s="13" t="s">
        <v>83</v>
      </c>
      <c r="AY871" s="179" t="s">
        <v>242</v>
      </c>
    </row>
    <row r="872" spans="1:65" s="1" customFormat="1" ht="33" customHeight="1">
      <c r="A872" s="30"/>
      <c r="B872" s="155"/>
      <c r="C872" s="194" t="s">
        <v>2764</v>
      </c>
      <c r="D872" s="194" t="s">
        <v>245</v>
      </c>
      <c r="E872" s="195" t="s">
        <v>3686</v>
      </c>
      <c r="F872" s="196" t="s">
        <v>3687</v>
      </c>
      <c r="G872" s="197" t="s">
        <v>310</v>
      </c>
      <c r="H872" s="198">
        <v>7</v>
      </c>
      <c r="I872" s="161">
        <v>0.84</v>
      </c>
      <c r="J872" s="162">
        <f>ROUND(I872*H872,2)</f>
        <v>5.88</v>
      </c>
      <c r="K872" s="163"/>
      <c r="L872" s="31"/>
      <c r="M872" s="164"/>
      <c r="N872" s="165" t="s">
        <v>42</v>
      </c>
      <c r="O872" s="57"/>
      <c r="P872" s="166">
        <f>O872*H872</f>
        <v>0</v>
      </c>
      <c r="Q872" s="166">
        <v>0</v>
      </c>
      <c r="R872" s="166">
        <f>Q872*H872</f>
        <v>0</v>
      </c>
      <c r="S872" s="166">
        <v>1.16E-3</v>
      </c>
      <c r="T872" s="167">
        <f>S872*H872</f>
        <v>8.1200000000000005E-3</v>
      </c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R872" s="168" t="s">
        <v>402</v>
      </c>
      <c r="AT872" s="168" t="s">
        <v>245</v>
      </c>
      <c r="AU872" s="168" t="s">
        <v>88</v>
      </c>
      <c r="AY872" s="17" t="s">
        <v>242</v>
      </c>
      <c r="BE872" s="169">
        <f>IF(N872="základná",J872,0)</f>
        <v>0</v>
      </c>
      <c r="BF872" s="169">
        <f>IF(N872="znížená",J872,0)</f>
        <v>5.88</v>
      </c>
      <c r="BG872" s="169">
        <f>IF(N872="zákl. prenesená",J872,0)</f>
        <v>0</v>
      </c>
      <c r="BH872" s="169">
        <f>IF(N872="zníž. prenesená",J872,0)</f>
        <v>0</v>
      </c>
      <c r="BI872" s="169">
        <f>IF(N872="nulová",J872,0)</f>
        <v>0</v>
      </c>
      <c r="BJ872" s="17" t="s">
        <v>88</v>
      </c>
      <c r="BK872" s="169">
        <f>ROUND(I872*H872,2)</f>
        <v>5.88</v>
      </c>
      <c r="BL872" s="17" t="s">
        <v>402</v>
      </c>
      <c r="BM872" s="168" t="s">
        <v>3688</v>
      </c>
    </row>
    <row r="873" spans="1:65" s="13" customFormat="1">
      <c r="B873" s="178"/>
      <c r="D873" s="171" t="s">
        <v>251</v>
      </c>
      <c r="E873" s="179"/>
      <c r="F873" s="180" t="s">
        <v>3689</v>
      </c>
      <c r="H873" s="181">
        <v>7</v>
      </c>
      <c r="I873" s="182"/>
      <c r="L873" s="178"/>
      <c r="M873" s="183"/>
      <c r="N873" s="184"/>
      <c r="O873" s="184"/>
      <c r="P873" s="184"/>
      <c r="Q873" s="184"/>
      <c r="R873" s="184"/>
      <c r="S873" s="184"/>
      <c r="T873" s="185"/>
      <c r="AT873" s="179" t="s">
        <v>251</v>
      </c>
      <c r="AU873" s="179" t="s">
        <v>88</v>
      </c>
      <c r="AV873" s="13" t="s">
        <v>88</v>
      </c>
      <c r="AW873" s="13" t="s">
        <v>32</v>
      </c>
      <c r="AX873" s="13" t="s">
        <v>83</v>
      </c>
      <c r="AY873" s="179" t="s">
        <v>242</v>
      </c>
    </row>
    <row r="874" spans="1:65" s="1" customFormat="1" ht="24.2" customHeight="1">
      <c r="A874" s="30"/>
      <c r="B874" s="155"/>
      <c r="C874" s="194" t="s">
        <v>2443</v>
      </c>
      <c r="D874" s="194" t="s">
        <v>245</v>
      </c>
      <c r="E874" s="195" t="s">
        <v>814</v>
      </c>
      <c r="F874" s="196" t="s">
        <v>815</v>
      </c>
      <c r="G874" s="197" t="s">
        <v>718</v>
      </c>
      <c r="H874" s="237">
        <v>2.2789999999999999</v>
      </c>
      <c r="I874" s="161">
        <v>1.9</v>
      </c>
      <c r="J874" s="162">
        <f>ROUND(I874*H874,2)</f>
        <v>4.33</v>
      </c>
      <c r="K874" s="163"/>
      <c r="L874" s="31"/>
      <c r="M874" s="164"/>
      <c r="N874" s="165" t="s">
        <v>42</v>
      </c>
      <c r="O874" s="57"/>
      <c r="P874" s="166">
        <f>O874*H874</f>
        <v>0</v>
      </c>
      <c r="Q874" s="166">
        <v>0</v>
      </c>
      <c r="R874" s="166">
        <f>Q874*H874</f>
        <v>0</v>
      </c>
      <c r="S874" s="166">
        <v>0</v>
      </c>
      <c r="T874" s="167">
        <f>S874*H874</f>
        <v>0</v>
      </c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R874" s="168" t="s">
        <v>402</v>
      </c>
      <c r="AT874" s="168" t="s">
        <v>245</v>
      </c>
      <c r="AU874" s="168" t="s">
        <v>88</v>
      </c>
      <c r="AY874" s="17" t="s">
        <v>242</v>
      </c>
      <c r="BE874" s="169">
        <f>IF(N874="základná",J874,0)</f>
        <v>0</v>
      </c>
      <c r="BF874" s="169">
        <f>IF(N874="znížená",J874,0)</f>
        <v>4.33</v>
      </c>
      <c r="BG874" s="169">
        <f>IF(N874="zákl. prenesená",J874,0)</f>
        <v>0</v>
      </c>
      <c r="BH874" s="169">
        <f>IF(N874="zníž. prenesená",J874,0)</f>
        <v>0</v>
      </c>
      <c r="BI874" s="169">
        <f>IF(N874="nulová",J874,0)</f>
        <v>0</v>
      </c>
      <c r="BJ874" s="17" t="s">
        <v>88</v>
      </c>
      <c r="BK874" s="169">
        <f>ROUND(I874*H874,2)</f>
        <v>4.33</v>
      </c>
      <c r="BL874" s="17" t="s">
        <v>402</v>
      </c>
      <c r="BM874" s="168" t="s">
        <v>3690</v>
      </c>
    </row>
    <row r="875" spans="1:65" s="11" customFormat="1" ht="22.9" customHeight="1">
      <c r="B875" s="142"/>
      <c r="D875" s="143" t="s">
        <v>75</v>
      </c>
      <c r="E875" s="153" t="s">
        <v>817</v>
      </c>
      <c r="F875" s="153" t="s">
        <v>818</v>
      </c>
      <c r="I875" s="145"/>
      <c r="J875" s="154">
        <f>SUBTOTAL(9,J876:J894)</f>
        <v>3106.52</v>
      </c>
      <c r="L875" s="142"/>
      <c r="M875" s="147"/>
      <c r="N875" s="148"/>
      <c r="O875" s="148"/>
      <c r="P875" s="149">
        <f>SUM(P876:P894)</f>
        <v>0</v>
      </c>
      <c r="Q875" s="148"/>
      <c r="R875" s="149">
        <f>SUM(R876:R894)</f>
        <v>0.35</v>
      </c>
      <c r="S875" s="148"/>
      <c r="T875" s="150">
        <f>SUM(T876:T894)</f>
        <v>0.13841099999999998</v>
      </c>
      <c r="AR875" s="143" t="s">
        <v>88</v>
      </c>
      <c r="AT875" s="151" t="s">
        <v>75</v>
      </c>
      <c r="AU875" s="151" t="s">
        <v>83</v>
      </c>
      <c r="AY875" s="143" t="s">
        <v>242</v>
      </c>
      <c r="BK875" s="152">
        <f>SUM(BK876:BK894)</f>
        <v>3106.52</v>
      </c>
    </row>
    <row r="876" spans="1:65" s="1" customFormat="1" ht="16.5" customHeight="1">
      <c r="A876" s="30"/>
      <c r="B876" s="155"/>
      <c r="C876" s="194" t="s">
        <v>2772</v>
      </c>
      <c r="D876" s="194" t="s">
        <v>245</v>
      </c>
      <c r="E876" s="195" t="s">
        <v>3691</v>
      </c>
      <c r="F876" s="196" t="s">
        <v>3692</v>
      </c>
      <c r="G876" s="197" t="s">
        <v>281</v>
      </c>
      <c r="H876" s="198">
        <v>8.4499999999999993</v>
      </c>
      <c r="I876" s="161">
        <v>1.21</v>
      </c>
      <c r="J876" s="162">
        <f>ROUND(I876*H876,2)</f>
        <v>10.220000000000001</v>
      </c>
      <c r="K876" s="163"/>
      <c r="L876" s="31"/>
      <c r="M876" s="164"/>
      <c r="N876" s="165" t="s">
        <v>42</v>
      </c>
      <c r="O876" s="57"/>
      <c r="P876" s="166">
        <f>O876*H876</f>
        <v>0</v>
      </c>
      <c r="Q876" s="166">
        <v>0</v>
      </c>
      <c r="R876" s="166">
        <f>Q876*H876</f>
        <v>0</v>
      </c>
      <c r="S876" s="166">
        <v>1.6379999999999999E-2</v>
      </c>
      <c r="T876" s="167">
        <f>S876*H876</f>
        <v>0.13841099999999998</v>
      </c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R876" s="168" t="s">
        <v>402</v>
      </c>
      <c r="AT876" s="168" t="s">
        <v>245</v>
      </c>
      <c r="AU876" s="168" t="s">
        <v>88</v>
      </c>
      <c r="AY876" s="17" t="s">
        <v>242</v>
      </c>
      <c r="BE876" s="169">
        <f>IF(N876="základná",J876,0)</f>
        <v>0</v>
      </c>
      <c r="BF876" s="169">
        <f>IF(N876="znížená",J876,0)</f>
        <v>10.220000000000001</v>
      </c>
      <c r="BG876" s="169">
        <f>IF(N876="zákl. prenesená",J876,0)</f>
        <v>0</v>
      </c>
      <c r="BH876" s="169">
        <f>IF(N876="zníž. prenesená",J876,0)</f>
        <v>0</v>
      </c>
      <c r="BI876" s="169">
        <f>IF(N876="nulová",J876,0)</f>
        <v>0</v>
      </c>
      <c r="BJ876" s="17" t="s">
        <v>88</v>
      </c>
      <c r="BK876" s="169">
        <f>ROUND(I876*H876,2)</f>
        <v>10.220000000000001</v>
      </c>
      <c r="BL876" s="17" t="s">
        <v>402</v>
      </c>
      <c r="BM876" s="168" t="s">
        <v>3693</v>
      </c>
    </row>
    <row r="877" spans="1:65" s="13" customFormat="1">
      <c r="B877" s="178"/>
      <c r="D877" s="171" t="s">
        <v>251</v>
      </c>
      <c r="E877" s="179"/>
      <c r="F877" s="180" t="s">
        <v>3694</v>
      </c>
      <c r="H877" s="181">
        <v>8.4499999999999993</v>
      </c>
      <c r="I877" s="182"/>
      <c r="L877" s="178"/>
      <c r="M877" s="183"/>
      <c r="N877" s="184"/>
      <c r="O877" s="184"/>
      <c r="P877" s="184"/>
      <c r="Q877" s="184"/>
      <c r="R877" s="184"/>
      <c r="S877" s="184"/>
      <c r="T877" s="185"/>
      <c r="AT877" s="179" t="s">
        <v>251</v>
      </c>
      <c r="AU877" s="179" t="s">
        <v>88</v>
      </c>
      <c r="AV877" s="13" t="s">
        <v>88</v>
      </c>
      <c r="AW877" s="13" t="s">
        <v>32</v>
      </c>
      <c r="AX877" s="13" t="s">
        <v>83</v>
      </c>
      <c r="AY877" s="179" t="s">
        <v>242</v>
      </c>
    </row>
    <row r="878" spans="1:65" s="1" customFormat="1" ht="33" customHeight="1">
      <c r="A878" s="30"/>
      <c r="B878" s="155"/>
      <c r="C878" s="194" t="s">
        <v>2446</v>
      </c>
      <c r="D878" s="194" t="s">
        <v>245</v>
      </c>
      <c r="E878" s="195" t="s">
        <v>3695</v>
      </c>
      <c r="F878" s="196" t="s">
        <v>3696</v>
      </c>
      <c r="G878" s="197" t="s">
        <v>310</v>
      </c>
      <c r="H878" s="198">
        <v>14</v>
      </c>
      <c r="I878" s="161">
        <v>20.260000000000002</v>
      </c>
      <c r="J878" s="162">
        <f>ROUND(I878*H878,2)</f>
        <v>283.64</v>
      </c>
      <c r="K878" s="163"/>
      <c r="L878" s="31"/>
      <c r="M878" s="164"/>
      <c r="N878" s="165" t="s">
        <v>42</v>
      </c>
      <c r="O878" s="57"/>
      <c r="P878" s="166">
        <f>O878*H878</f>
        <v>0</v>
      </c>
      <c r="Q878" s="166">
        <v>0</v>
      </c>
      <c r="R878" s="166">
        <f>Q878*H878</f>
        <v>0</v>
      </c>
      <c r="S878" s="166">
        <v>0</v>
      </c>
      <c r="T878" s="167">
        <f>S878*H878</f>
        <v>0</v>
      </c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R878" s="168" t="s">
        <v>402</v>
      </c>
      <c r="AT878" s="168" t="s">
        <v>245</v>
      </c>
      <c r="AU878" s="168" t="s">
        <v>88</v>
      </c>
      <c r="AY878" s="17" t="s">
        <v>242</v>
      </c>
      <c r="BE878" s="169">
        <f>IF(N878="základná",J878,0)</f>
        <v>0</v>
      </c>
      <c r="BF878" s="169">
        <f>IF(N878="znížená",J878,0)</f>
        <v>283.64</v>
      </c>
      <c r="BG878" s="169">
        <f>IF(N878="zákl. prenesená",J878,0)</f>
        <v>0</v>
      </c>
      <c r="BH878" s="169">
        <f>IF(N878="zníž. prenesená",J878,0)</f>
        <v>0</v>
      </c>
      <c r="BI878" s="169">
        <f>IF(N878="nulová",J878,0)</f>
        <v>0</v>
      </c>
      <c r="BJ878" s="17" t="s">
        <v>88</v>
      </c>
      <c r="BK878" s="169">
        <f>ROUND(I878*H878,2)</f>
        <v>283.64</v>
      </c>
      <c r="BL878" s="17" t="s">
        <v>402</v>
      </c>
      <c r="BM878" s="168" t="s">
        <v>3697</v>
      </c>
    </row>
    <row r="879" spans="1:65" s="13" customFormat="1">
      <c r="B879" s="178"/>
      <c r="D879" s="171" t="s">
        <v>251</v>
      </c>
      <c r="E879" s="179"/>
      <c r="F879" s="180" t="s">
        <v>3208</v>
      </c>
      <c r="H879" s="181">
        <v>2</v>
      </c>
      <c r="I879" s="182"/>
      <c r="L879" s="178"/>
      <c r="M879" s="183"/>
      <c r="N879" s="184"/>
      <c r="O879" s="184"/>
      <c r="P879" s="184"/>
      <c r="Q879" s="184"/>
      <c r="R879" s="184"/>
      <c r="S879" s="184"/>
      <c r="T879" s="185"/>
      <c r="AT879" s="179" t="s">
        <v>251</v>
      </c>
      <c r="AU879" s="179" t="s">
        <v>88</v>
      </c>
      <c r="AV879" s="13" t="s">
        <v>88</v>
      </c>
      <c r="AW879" s="13" t="s">
        <v>32</v>
      </c>
      <c r="AX879" s="13" t="s">
        <v>76</v>
      </c>
      <c r="AY879" s="179" t="s">
        <v>242</v>
      </c>
    </row>
    <row r="880" spans="1:65" s="13" customFormat="1">
      <c r="B880" s="178"/>
      <c r="D880" s="171" t="s">
        <v>251</v>
      </c>
      <c r="E880" s="179"/>
      <c r="F880" s="180" t="s">
        <v>3698</v>
      </c>
      <c r="H880" s="181">
        <v>6</v>
      </c>
      <c r="I880" s="182"/>
      <c r="L880" s="178"/>
      <c r="M880" s="183"/>
      <c r="N880" s="184"/>
      <c r="O880" s="184"/>
      <c r="P880" s="184"/>
      <c r="Q880" s="184"/>
      <c r="R880" s="184"/>
      <c r="S880" s="184"/>
      <c r="T880" s="185"/>
      <c r="AT880" s="179" t="s">
        <v>251</v>
      </c>
      <c r="AU880" s="179" t="s">
        <v>88</v>
      </c>
      <c r="AV880" s="13" t="s">
        <v>88</v>
      </c>
      <c r="AW880" s="13" t="s">
        <v>32</v>
      </c>
      <c r="AX880" s="13" t="s">
        <v>76</v>
      </c>
      <c r="AY880" s="179" t="s">
        <v>242</v>
      </c>
    </row>
    <row r="881" spans="1:65" s="13" customFormat="1">
      <c r="B881" s="178"/>
      <c r="D881" s="171" t="s">
        <v>251</v>
      </c>
      <c r="E881" s="179"/>
      <c r="F881" s="180" t="s">
        <v>3699</v>
      </c>
      <c r="H881" s="181">
        <v>1</v>
      </c>
      <c r="I881" s="182"/>
      <c r="L881" s="178"/>
      <c r="M881" s="183"/>
      <c r="N881" s="184"/>
      <c r="O881" s="184"/>
      <c r="P881" s="184"/>
      <c r="Q881" s="184"/>
      <c r="R881" s="184"/>
      <c r="S881" s="184"/>
      <c r="T881" s="185"/>
      <c r="AT881" s="179" t="s">
        <v>251</v>
      </c>
      <c r="AU881" s="179" t="s">
        <v>88</v>
      </c>
      <c r="AV881" s="13" t="s">
        <v>88</v>
      </c>
      <c r="AW881" s="13" t="s">
        <v>32</v>
      </c>
      <c r="AX881" s="13" t="s">
        <v>76</v>
      </c>
      <c r="AY881" s="179" t="s">
        <v>242</v>
      </c>
    </row>
    <row r="882" spans="1:65" s="13" customFormat="1">
      <c r="B882" s="178"/>
      <c r="D882" s="171" t="s">
        <v>251</v>
      </c>
      <c r="E882" s="179"/>
      <c r="F882" s="180" t="s">
        <v>3211</v>
      </c>
      <c r="H882" s="181">
        <v>5</v>
      </c>
      <c r="I882" s="182"/>
      <c r="L882" s="178"/>
      <c r="M882" s="183"/>
      <c r="N882" s="184"/>
      <c r="O882" s="184"/>
      <c r="P882" s="184"/>
      <c r="Q882" s="184"/>
      <c r="R882" s="184"/>
      <c r="S882" s="184"/>
      <c r="T882" s="185"/>
      <c r="AT882" s="179" t="s">
        <v>251</v>
      </c>
      <c r="AU882" s="179" t="s">
        <v>88</v>
      </c>
      <c r="AV882" s="13" t="s">
        <v>88</v>
      </c>
      <c r="AW882" s="13" t="s">
        <v>32</v>
      </c>
      <c r="AX882" s="13" t="s">
        <v>76</v>
      </c>
      <c r="AY882" s="179" t="s">
        <v>242</v>
      </c>
    </row>
    <row r="883" spans="1:65" s="14" customFormat="1">
      <c r="B883" s="186"/>
      <c r="D883" s="171" t="s">
        <v>251</v>
      </c>
      <c r="E883" s="187"/>
      <c r="F883" s="188" t="s">
        <v>254</v>
      </c>
      <c r="H883" s="189">
        <v>14</v>
      </c>
      <c r="I883" s="190"/>
      <c r="L883" s="186"/>
      <c r="M883" s="191"/>
      <c r="N883" s="192"/>
      <c r="O883" s="192"/>
      <c r="P883" s="192"/>
      <c r="Q883" s="192"/>
      <c r="R883" s="192"/>
      <c r="S883" s="192"/>
      <c r="T883" s="193"/>
      <c r="AT883" s="187" t="s">
        <v>251</v>
      </c>
      <c r="AU883" s="187" t="s">
        <v>88</v>
      </c>
      <c r="AV883" s="14" t="s">
        <v>249</v>
      </c>
      <c r="AW883" s="14" t="s">
        <v>32</v>
      </c>
      <c r="AX883" s="14" t="s">
        <v>83</v>
      </c>
      <c r="AY883" s="187" t="s">
        <v>242</v>
      </c>
    </row>
    <row r="884" spans="1:65" s="1" customFormat="1" ht="55.5" customHeight="1">
      <c r="A884" s="30"/>
      <c r="B884" s="155"/>
      <c r="C884" s="254" t="s">
        <v>2779</v>
      </c>
      <c r="D884" s="254" t="s">
        <v>313</v>
      </c>
      <c r="E884" s="255" t="s">
        <v>3700</v>
      </c>
      <c r="F884" s="256" t="s">
        <v>3701</v>
      </c>
      <c r="G884" s="257" t="s">
        <v>310</v>
      </c>
      <c r="H884" s="258">
        <v>2</v>
      </c>
      <c r="I884" s="204">
        <v>192</v>
      </c>
      <c r="J884" s="205">
        <f>ROUND(I884*H884,2)</f>
        <v>384</v>
      </c>
      <c r="K884" s="206"/>
      <c r="L884" s="207"/>
      <c r="M884" s="208"/>
      <c r="N884" s="209" t="s">
        <v>42</v>
      </c>
      <c r="O884" s="57"/>
      <c r="P884" s="166">
        <f>O884*H884</f>
        <v>0</v>
      </c>
      <c r="Q884" s="166">
        <v>2.5000000000000001E-2</v>
      </c>
      <c r="R884" s="166">
        <f>Q884*H884</f>
        <v>0.05</v>
      </c>
      <c r="S884" s="166">
        <v>0</v>
      </c>
      <c r="T884" s="167">
        <f>S884*H884</f>
        <v>0</v>
      </c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R884" s="168" t="s">
        <v>500</v>
      </c>
      <c r="AT884" s="168" t="s">
        <v>313</v>
      </c>
      <c r="AU884" s="168" t="s">
        <v>88</v>
      </c>
      <c r="AY884" s="17" t="s">
        <v>242</v>
      </c>
      <c r="BE884" s="169">
        <f>IF(N884="základná",J884,0)</f>
        <v>0</v>
      </c>
      <c r="BF884" s="169">
        <f>IF(N884="znížená",J884,0)</f>
        <v>384</v>
      </c>
      <c r="BG884" s="169">
        <f>IF(N884="zákl. prenesená",J884,0)</f>
        <v>0</v>
      </c>
      <c r="BH884" s="169">
        <f>IF(N884="zníž. prenesená",J884,0)</f>
        <v>0</v>
      </c>
      <c r="BI884" s="169">
        <f>IF(N884="nulová",J884,0)</f>
        <v>0</v>
      </c>
      <c r="BJ884" s="17" t="s">
        <v>88</v>
      </c>
      <c r="BK884" s="169">
        <f>ROUND(I884*H884,2)</f>
        <v>384</v>
      </c>
      <c r="BL884" s="17" t="s">
        <v>402</v>
      </c>
      <c r="BM884" s="168" t="s">
        <v>3702</v>
      </c>
    </row>
    <row r="885" spans="1:65" s="13" customFormat="1">
      <c r="B885" s="178"/>
      <c r="C885" s="260"/>
      <c r="D885" s="261" t="s">
        <v>251</v>
      </c>
      <c r="E885" s="262"/>
      <c r="F885" s="263" t="s">
        <v>3208</v>
      </c>
      <c r="G885" s="260"/>
      <c r="H885" s="264">
        <v>2</v>
      </c>
      <c r="I885" s="182"/>
      <c r="L885" s="178"/>
      <c r="M885" s="183"/>
      <c r="N885" s="184"/>
      <c r="O885" s="184"/>
      <c r="P885" s="184"/>
      <c r="Q885" s="184"/>
      <c r="R885" s="184"/>
      <c r="S885" s="184"/>
      <c r="T885" s="185"/>
      <c r="AT885" s="179" t="s">
        <v>251</v>
      </c>
      <c r="AU885" s="179" t="s">
        <v>88</v>
      </c>
      <c r="AV885" s="13" t="s">
        <v>88</v>
      </c>
      <c r="AW885" s="13" t="s">
        <v>32</v>
      </c>
      <c r="AX885" s="13" t="s">
        <v>83</v>
      </c>
      <c r="AY885" s="179" t="s">
        <v>242</v>
      </c>
    </row>
    <row r="886" spans="1:65" s="1" customFormat="1" ht="55.5" customHeight="1">
      <c r="A886" s="30"/>
      <c r="B886" s="155"/>
      <c r="C886" s="254" t="s">
        <v>2449</v>
      </c>
      <c r="D886" s="254" t="s">
        <v>313</v>
      </c>
      <c r="E886" s="255" t="s">
        <v>3703</v>
      </c>
      <c r="F886" s="256" t="s">
        <v>3704</v>
      </c>
      <c r="G886" s="257" t="s">
        <v>310</v>
      </c>
      <c r="H886" s="258">
        <v>5</v>
      </c>
      <c r="I886" s="204">
        <v>192</v>
      </c>
      <c r="J886" s="205">
        <f>ROUND(I886*H886,2)</f>
        <v>960</v>
      </c>
      <c r="K886" s="206"/>
      <c r="L886" s="207"/>
      <c r="M886" s="208"/>
      <c r="N886" s="209" t="s">
        <v>42</v>
      </c>
      <c r="O886" s="57"/>
      <c r="P886" s="166">
        <f>O886*H886</f>
        <v>0</v>
      </c>
      <c r="Q886" s="166">
        <v>2.5000000000000001E-2</v>
      </c>
      <c r="R886" s="166">
        <f>Q886*H886</f>
        <v>0.125</v>
      </c>
      <c r="S886" s="166">
        <v>0</v>
      </c>
      <c r="T886" s="167">
        <f>S886*H886</f>
        <v>0</v>
      </c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R886" s="168" t="s">
        <v>500</v>
      </c>
      <c r="AT886" s="168" t="s">
        <v>313</v>
      </c>
      <c r="AU886" s="168" t="s">
        <v>88</v>
      </c>
      <c r="AY886" s="17" t="s">
        <v>242</v>
      </c>
      <c r="BE886" s="169">
        <f>IF(N886="základná",J886,0)</f>
        <v>0</v>
      </c>
      <c r="BF886" s="169">
        <f>IF(N886="znížená",J886,0)</f>
        <v>960</v>
      </c>
      <c r="BG886" s="169">
        <f>IF(N886="zákl. prenesená",J886,0)</f>
        <v>0</v>
      </c>
      <c r="BH886" s="169">
        <f>IF(N886="zníž. prenesená",J886,0)</f>
        <v>0</v>
      </c>
      <c r="BI886" s="169">
        <f>IF(N886="nulová",J886,0)</f>
        <v>0</v>
      </c>
      <c r="BJ886" s="17" t="s">
        <v>88</v>
      </c>
      <c r="BK886" s="169">
        <f>ROUND(I886*H886,2)</f>
        <v>960</v>
      </c>
      <c r="BL886" s="17" t="s">
        <v>402</v>
      </c>
      <c r="BM886" s="168" t="s">
        <v>3705</v>
      </c>
    </row>
    <row r="887" spans="1:65" s="13" customFormat="1">
      <c r="B887" s="178"/>
      <c r="C887" s="260"/>
      <c r="D887" s="261" t="s">
        <v>251</v>
      </c>
      <c r="E887" s="262"/>
      <c r="F887" s="263" t="s">
        <v>3706</v>
      </c>
      <c r="G887" s="260"/>
      <c r="H887" s="264">
        <v>5</v>
      </c>
      <c r="I887" s="182"/>
      <c r="L887" s="178"/>
      <c r="M887" s="183"/>
      <c r="N887" s="184"/>
      <c r="O887" s="184"/>
      <c r="P887" s="184"/>
      <c r="Q887" s="184"/>
      <c r="R887" s="184"/>
      <c r="S887" s="184"/>
      <c r="T887" s="185"/>
      <c r="AT887" s="179" t="s">
        <v>251</v>
      </c>
      <c r="AU887" s="179" t="s">
        <v>88</v>
      </c>
      <c r="AV887" s="13" t="s">
        <v>88</v>
      </c>
      <c r="AW887" s="13" t="s">
        <v>32</v>
      </c>
      <c r="AX887" s="13" t="s">
        <v>83</v>
      </c>
      <c r="AY887" s="179" t="s">
        <v>242</v>
      </c>
    </row>
    <row r="888" spans="1:65" s="1" customFormat="1" ht="76.349999999999994" customHeight="1">
      <c r="A888" s="30"/>
      <c r="B888" s="155"/>
      <c r="C888" s="254" t="s">
        <v>2786</v>
      </c>
      <c r="D888" s="254" t="s">
        <v>313</v>
      </c>
      <c r="E888" s="255" t="s">
        <v>3707</v>
      </c>
      <c r="F888" s="256" t="s">
        <v>3708</v>
      </c>
      <c r="G888" s="257" t="s">
        <v>310</v>
      </c>
      <c r="H888" s="258">
        <v>1</v>
      </c>
      <c r="I888" s="204">
        <v>224</v>
      </c>
      <c r="J888" s="205">
        <f>ROUND(I888*H888,2)</f>
        <v>224</v>
      </c>
      <c r="K888" s="206"/>
      <c r="L888" s="207"/>
      <c r="M888" s="208"/>
      <c r="N888" s="209" t="s">
        <v>42</v>
      </c>
      <c r="O888" s="57"/>
      <c r="P888" s="166">
        <f>O888*H888</f>
        <v>0</v>
      </c>
      <c r="Q888" s="166">
        <v>2.5000000000000001E-2</v>
      </c>
      <c r="R888" s="166">
        <f>Q888*H888</f>
        <v>2.5000000000000001E-2</v>
      </c>
      <c r="S888" s="166">
        <v>0</v>
      </c>
      <c r="T888" s="167">
        <f>S888*H888</f>
        <v>0</v>
      </c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R888" s="168" t="s">
        <v>500</v>
      </c>
      <c r="AT888" s="168" t="s">
        <v>313</v>
      </c>
      <c r="AU888" s="168" t="s">
        <v>88</v>
      </c>
      <c r="AY888" s="17" t="s">
        <v>242</v>
      </c>
      <c r="BE888" s="169">
        <f>IF(N888="základná",J888,0)</f>
        <v>0</v>
      </c>
      <c r="BF888" s="169">
        <f>IF(N888="znížená",J888,0)</f>
        <v>224</v>
      </c>
      <c r="BG888" s="169">
        <f>IF(N888="zákl. prenesená",J888,0)</f>
        <v>0</v>
      </c>
      <c r="BH888" s="169">
        <f>IF(N888="zníž. prenesená",J888,0)</f>
        <v>0</v>
      </c>
      <c r="BI888" s="169">
        <f>IF(N888="nulová",J888,0)</f>
        <v>0</v>
      </c>
      <c r="BJ888" s="17" t="s">
        <v>88</v>
      </c>
      <c r="BK888" s="169">
        <f>ROUND(I888*H888,2)</f>
        <v>224</v>
      </c>
      <c r="BL888" s="17" t="s">
        <v>402</v>
      </c>
      <c r="BM888" s="168" t="s">
        <v>3709</v>
      </c>
    </row>
    <row r="889" spans="1:65" s="13" customFormat="1">
      <c r="B889" s="178"/>
      <c r="C889" s="260"/>
      <c r="D889" s="261" t="s">
        <v>251</v>
      </c>
      <c r="E889" s="262"/>
      <c r="F889" s="263" t="s">
        <v>3710</v>
      </c>
      <c r="G889" s="260"/>
      <c r="H889" s="264">
        <v>1</v>
      </c>
      <c r="I889" s="182"/>
      <c r="L889" s="178"/>
      <c r="M889" s="183"/>
      <c r="N889" s="184"/>
      <c r="O889" s="184"/>
      <c r="P889" s="184"/>
      <c r="Q889" s="184"/>
      <c r="R889" s="184"/>
      <c r="S889" s="184"/>
      <c r="T889" s="185"/>
      <c r="AT889" s="179" t="s">
        <v>251</v>
      </c>
      <c r="AU889" s="179" t="s">
        <v>88</v>
      </c>
      <c r="AV889" s="13" t="s">
        <v>88</v>
      </c>
      <c r="AW889" s="13" t="s">
        <v>32</v>
      </c>
      <c r="AX889" s="13" t="s">
        <v>83</v>
      </c>
      <c r="AY889" s="179" t="s">
        <v>242</v>
      </c>
    </row>
    <row r="890" spans="1:65" s="1" customFormat="1" ht="66.75" customHeight="1">
      <c r="A890" s="30"/>
      <c r="B890" s="155"/>
      <c r="C890" s="254" t="s">
        <v>2351</v>
      </c>
      <c r="D890" s="254" t="s">
        <v>313</v>
      </c>
      <c r="E890" s="255" t="s">
        <v>3711</v>
      </c>
      <c r="F890" s="256" t="s">
        <v>3712</v>
      </c>
      <c r="G890" s="257" t="s">
        <v>310</v>
      </c>
      <c r="H890" s="258">
        <v>1</v>
      </c>
      <c r="I890" s="204">
        <v>260</v>
      </c>
      <c r="J890" s="205">
        <f>ROUND(I890*H890,2)</f>
        <v>260</v>
      </c>
      <c r="K890" s="206"/>
      <c r="L890" s="207"/>
      <c r="M890" s="208"/>
      <c r="N890" s="209" t="s">
        <v>42</v>
      </c>
      <c r="O890" s="57"/>
      <c r="P890" s="166">
        <f>O890*H890</f>
        <v>0</v>
      </c>
      <c r="Q890" s="166">
        <v>2.5000000000000001E-2</v>
      </c>
      <c r="R890" s="166">
        <f>Q890*H890</f>
        <v>2.5000000000000001E-2</v>
      </c>
      <c r="S890" s="166">
        <v>0</v>
      </c>
      <c r="T890" s="167">
        <f>S890*H890</f>
        <v>0</v>
      </c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R890" s="168" t="s">
        <v>500</v>
      </c>
      <c r="AT890" s="168" t="s">
        <v>313</v>
      </c>
      <c r="AU890" s="168" t="s">
        <v>88</v>
      </c>
      <c r="AY890" s="17" t="s">
        <v>242</v>
      </c>
      <c r="BE890" s="169">
        <f>IF(N890="základná",J890,0)</f>
        <v>0</v>
      </c>
      <c r="BF890" s="169">
        <f>IF(N890="znížená",J890,0)</f>
        <v>260</v>
      </c>
      <c r="BG890" s="169">
        <f>IF(N890="zákl. prenesená",J890,0)</f>
        <v>0</v>
      </c>
      <c r="BH890" s="169">
        <f>IF(N890="zníž. prenesená",J890,0)</f>
        <v>0</v>
      </c>
      <c r="BI890" s="169">
        <f>IF(N890="nulová",J890,0)</f>
        <v>0</v>
      </c>
      <c r="BJ890" s="17" t="s">
        <v>88</v>
      </c>
      <c r="BK890" s="169">
        <f>ROUND(I890*H890,2)</f>
        <v>260</v>
      </c>
      <c r="BL890" s="17" t="s">
        <v>402</v>
      </c>
      <c r="BM890" s="168" t="s">
        <v>3713</v>
      </c>
    </row>
    <row r="891" spans="1:65" s="13" customFormat="1">
      <c r="B891" s="178"/>
      <c r="C891" s="260"/>
      <c r="D891" s="261" t="s">
        <v>251</v>
      </c>
      <c r="E891" s="262"/>
      <c r="F891" s="263" t="s">
        <v>3699</v>
      </c>
      <c r="G891" s="260"/>
      <c r="H891" s="264">
        <v>1</v>
      </c>
      <c r="I891" s="182"/>
      <c r="L891" s="178"/>
      <c r="M891" s="183"/>
      <c r="N891" s="184"/>
      <c r="O891" s="184"/>
      <c r="P891" s="184"/>
      <c r="Q891" s="184"/>
      <c r="R891" s="184"/>
      <c r="S891" s="184"/>
      <c r="T891" s="185"/>
      <c r="AT891" s="179" t="s">
        <v>251</v>
      </c>
      <c r="AU891" s="179" t="s">
        <v>88</v>
      </c>
      <c r="AV891" s="13" t="s">
        <v>88</v>
      </c>
      <c r="AW891" s="13" t="s">
        <v>32</v>
      </c>
      <c r="AX891" s="13" t="s">
        <v>83</v>
      </c>
      <c r="AY891" s="179" t="s">
        <v>242</v>
      </c>
    </row>
    <row r="892" spans="1:65" s="1" customFormat="1" ht="55.5" customHeight="1">
      <c r="A892" s="30"/>
      <c r="B892" s="155"/>
      <c r="C892" s="254" t="s">
        <v>2354</v>
      </c>
      <c r="D892" s="254" t="s">
        <v>313</v>
      </c>
      <c r="E892" s="255" t="s">
        <v>3714</v>
      </c>
      <c r="F892" s="256" t="s">
        <v>3715</v>
      </c>
      <c r="G892" s="257" t="s">
        <v>310</v>
      </c>
      <c r="H892" s="258">
        <v>5</v>
      </c>
      <c r="I892" s="204">
        <v>192</v>
      </c>
      <c r="J892" s="205">
        <f>ROUND(I892*H892,2)</f>
        <v>960</v>
      </c>
      <c r="K892" s="206"/>
      <c r="L892" s="207"/>
      <c r="M892" s="208"/>
      <c r="N892" s="209" t="s">
        <v>42</v>
      </c>
      <c r="O892" s="57"/>
      <c r="P892" s="166">
        <f>O892*H892</f>
        <v>0</v>
      </c>
      <c r="Q892" s="166">
        <v>2.5000000000000001E-2</v>
      </c>
      <c r="R892" s="166">
        <f>Q892*H892</f>
        <v>0.125</v>
      </c>
      <c r="S892" s="166">
        <v>0</v>
      </c>
      <c r="T892" s="167">
        <f>S892*H892</f>
        <v>0</v>
      </c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R892" s="168" t="s">
        <v>500</v>
      </c>
      <c r="AT892" s="168" t="s">
        <v>313</v>
      </c>
      <c r="AU892" s="168" t="s">
        <v>88</v>
      </c>
      <c r="AY892" s="17" t="s">
        <v>242</v>
      </c>
      <c r="BE892" s="169">
        <f>IF(N892="základná",J892,0)</f>
        <v>0</v>
      </c>
      <c r="BF892" s="169">
        <f>IF(N892="znížená",J892,0)</f>
        <v>960</v>
      </c>
      <c r="BG892" s="169">
        <f>IF(N892="zákl. prenesená",J892,0)</f>
        <v>0</v>
      </c>
      <c r="BH892" s="169">
        <f>IF(N892="zníž. prenesená",J892,0)</f>
        <v>0</v>
      </c>
      <c r="BI892" s="169">
        <f>IF(N892="nulová",J892,0)</f>
        <v>0</v>
      </c>
      <c r="BJ892" s="17" t="s">
        <v>88</v>
      </c>
      <c r="BK892" s="169">
        <f>ROUND(I892*H892,2)</f>
        <v>960</v>
      </c>
      <c r="BL892" s="17" t="s">
        <v>402</v>
      </c>
      <c r="BM892" s="168" t="s">
        <v>3716</v>
      </c>
    </row>
    <row r="893" spans="1:65" s="13" customFormat="1">
      <c r="B893" s="178"/>
      <c r="D893" s="171" t="s">
        <v>251</v>
      </c>
      <c r="E893" s="179"/>
      <c r="F893" s="180" t="s">
        <v>3211</v>
      </c>
      <c r="H893" s="181">
        <v>5</v>
      </c>
      <c r="I893" s="182"/>
      <c r="L893" s="178"/>
      <c r="M893" s="183"/>
      <c r="N893" s="184"/>
      <c r="O893" s="184"/>
      <c r="P893" s="184"/>
      <c r="Q893" s="184"/>
      <c r="R893" s="184"/>
      <c r="S893" s="184"/>
      <c r="T893" s="185"/>
      <c r="AT893" s="179" t="s">
        <v>251</v>
      </c>
      <c r="AU893" s="179" t="s">
        <v>88</v>
      </c>
      <c r="AV893" s="13" t="s">
        <v>88</v>
      </c>
      <c r="AW893" s="13" t="s">
        <v>32</v>
      </c>
      <c r="AX893" s="13" t="s">
        <v>83</v>
      </c>
      <c r="AY893" s="179" t="s">
        <v>242</v>
      </c>
    </row>
    <row r="894" spans="1:65" s="1" customFormat="1" ht="24.2" customHeight="1">
      <c r="A894" s="30"/>
      <c r="B894" s="155"/>
      <c r="C894" s="194" t="s">
        <v>2357</v>
      </c>
      <c r="D894" s="194" t="s">
        <v>245</v>
      </c>
      <c r="E894" s="195" t="s">
        <v>837</v>
      </c>
      <c r="F894" s="196" t="s">
        <v>838</v>
      </c>
      <c r="G894" s="197" t="s">
        <v>718</v>
      </c>
      <c r="H894" s="237">
        <v>30.818999999999999</v>
      </c>
      <c r="I894" s="161">
        <v>0.8</v>
      </c>
      <c r="J894" s="162">
        <f>ROUND(I894*H894,2)</f>
        <v>24.66</v>
      </c>
      <c r="K894" s="163"/>
      <c r="L894" s="31"/>
      <c r="M894" s="164"/>
      <c r="N894" s="165" t="s">
        <v>42</v>
      </c>
      <c r="O894" s="57"/>
      <c r="P894" s="166">
        <f>O894*H894</f>
        <v>0</v>
      </c>
      <c r="Q894" s="166">
        <v>0</v>
      </c>
      <c r="R894" s="166">
        <f>Q894*H894</f>
        <v>0</v>
      </c>
      <c r="S894" s="166">
        <v>0</v>
      </c>
      <c r="T894" s="167">
        <f>S894*H894</f>
        <v>0</v>
      </c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R894" s="168" t="s">
        <v>402</v>
      </c>
      <c r="AT894" s="168" t="s">
        <v>245</v>
      </c>
      <c r="AU894" s="168" t="s">
        <v>88</v>
      </c>
      <c r="AY894" s="17" t="s">
        <v>242</v>
      </c>
      <c r="BE894" s="169">
        <f>IF(N894="základná",J894,0)</f>
        <v>0</v>
      </c>
      <c r="BF894" s="169">
        <f>IF(N894="znížená",J894,0)</f>
        <v>24.66</v>
      </c>
      <c r="BG894" s="169">
        <f>IF(N894="zákl. prenesená",J894,0)</f>
        <v>0</v>
      </c>
      <c r="BH894" s="169">
        <f>IF(N894="zníž. prenesená",J894,0)</f>
        <v>0</v>
      </c>
      <c r="BI894" s="169">
        <f>IF(N894="nulová",J894,0)</f>
        <v>0</v>
      </c>
      <c r="BJ894" s="17" t="s">
        <v>88</v>
      </c>
      <c r="BK894" s="169">
        <f>ROUND(I894*H894,2)</f>
        <v>24.66</v>
      </c>
      <c r="BL894" s="17" t="s">
        <v>402</v>
      </c>
      <c r="BM894" s="168" t="s">
        <v>3717</v>
      </c>
    </row>
    <row r="895" spans="1:65" s="11" customFormat="1" ht="22.9" customHeight="1">
      <c r="B895" s="142"/>
      <c r="D895" s="143" t="s">
        <v>75</v>
      </c>
      <c r="E895" s="153" t="s">
        <v>840</v>
      </c>
      <c r="F895" s="153" t="s">
        <v>841</v>
      </c>
      <c r="I895" s="145"/>
      <c r="J895" s="154">
        <f>SUBTOTAL(9,J896:J997)</f>
        <v>82304.310000000012</v>
      </c>
      <c r="L895" s="142"/>
      <c r="M895" s="147"/>
      <c r="N895" s="148"/>
      <c r="O895" s="148"/>
      <c r="P895" s="149">
        <f>SUM(P896:P997)</f>
        <v>0</v>
      </c>
      <c r="Q895" s="148"/>
      <c r="R895" s="149">
        <f>SUM(R896:R997)</f>
        <v>2.7836820099999997</v>
      </c>
      <c r="S895" s="148"/>
      <c r="T895" s="150">
        <f>SUM(T896:T997)</f>
        <v>15.31129</v>
      </c>
      <c r="AR895" s="143" t="s">
        <v>88</v>
      </c>
      <c r="AT895" s="151" t="s">
        <v>75</v>
      </c>
      <c r="AU895" s="151" t="s">
        <v>83</v>
      </c>
      <c r="AY895" s="143" t="s">
        <v>242</v>
      </c>
      <c r="BK895" s="152">
        <f>SUM(BK896:BK997)</f>
        <v>81053.940000000017</v>
      </c>
    </row>
    <row r="896" spans="1:65" s="1" customFormat="1" ht="24.2" customHeight="1">
      <c r="A896" s="30"/>
      <c r="B896" s="155"/>
      <c r="C896" s="194" t="s">
        <v>3718</v>
      </c>
      <c r="D896" s="194" t="s">
        <v>245</v>
      </c>
      <c r="E896" s="195" t="s">
        <v>3719</v>
      </c>
      <c r="F896" s="196" t="s">
        <v>3720</v>
      </c>
      <c r="G896" s="197" t="s">
        <v>297</v>
      </c>
      <c r="H896" s="198">
        <v>20.341000000000001</v>
      </c>
      <c r="I896" s="161">
        <v>43.62</v>
      </c>
      <c r="J896" s="162">
        <f>ROUND(I896*H896,2)</f>
        <v>887.27</v>
      </c>
      <c r="K896" s="163"/>
      <c r="L896" s="31"/>
      <c r="M896" s="164"/>
      <c r="N896" s="165" t="s">
        <v>42</v>
      </c>
      <c r="O896" s="57"/>
      <c r="P896" s="166">
        <f>O896*H896</f>
        <v>0</v>
      </c>
      <c r="Q896" s="166">
        <v>1.72E-3</v>
      </c>
      <c r="R896" s="166">
        <f>Q896*H896</f>
        <v>3.498652E-2</v>
      </c>
      <c r="S896" s="166">
        <v>0</v>
      </c>
      <c r="T896" s="167">
        <f>S896*H896</f>
        <v>0</v>
      </c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R896" s="168" t="s">
        <v>402</v>
      </c>
      <c r="AT896" s="168" t="s">
        <v>245</v>
      </c>
      <c r="AU896" s="168" t="s">
        <v>88</v>
      </c>
      <c r="AY896" s="17" t="s">
        <v>242</v>
      </c>
      <c r="BE896" s="169">
        <f>IF(N896="základná",J896,0)</f>
        <v>0</v>
      </c>
      <c r="BF896" s="169">
        <f>IF(N896="znížená",J896,0)</f>
        <v>887.27</v>
      </c>
      <c r="BG896" s="169">
        <f>IF(N896="zákl. prenesená",J896,0)</f>
        <v>0</v>
      </c>
      <c r="BH896" s="169">
        <f>IF(N896="zníž. prenesená",J896,0)</f>
        <v>0</v>
      </c>
      <c r="BI896" s="169">
        <f>IF(N896="nulová",J896,0)</f>
        <v>0</v>
      </c>
      <c r="BJ896" s="17" t="s">
        <v>88</v>
      </c>
      <c r="BK896" s="169">
        <f>ROUND(I896*H896,2)</f>
        <v>887.27</v>
      </c>
      <c r="BL896" s="17" t="s">
        <v>402</v>
      </c>
      <c r="BM896" s="168" t="s">
        <v>3721</v>
      </c>
    </row>
    <row r="897" spans="1:65" s="13" customFormat="1">
      <c r="B897" s="178"/>
      <c r="D897" s="171" t="s">
        <v>251</v>
      </c>
      <c r="E897" s="179"/>
      <c r="F897" s="180" t="s">
        <v>3722</v>
      </c>
      <c r="H897" s="181">
        <v>4.9050000000000002</v>
      </c>
      <c r="I897" s="182"/>
      <c r="L897" s="178"/>
      <c r="M897" s="183"/>
      <c r="N897" s="184"/>
      <c r="O897" s="184"/>
      <c r="P897" s="184"/>
      <c r="Q897" s="184"/>
      <c r="R897" s="184"/>
      <c r="S897" s="184"/>
      <c r="T897" s="185"/>
      <c r="AT897" s="179" t="s">
        <v>251</v>
      </c>
      <c r="AU897" s="179" t="s">
        <v>88</v>
      </c>
      <c r="AV897" s="13" t="s">
        <v>88</v>
      </c>
      <c r="AW897" s="13" t="s">
        <v>32</v>
      </c>
      <c r="AX897" s="13" t="s">
        <v>76</v>
      </c>
      <c r="AY897" s="179" t="s">
        <v>242</v>
      </c>
    </row>
    <row r="898" spans="1:65" s="13" customFormat="1">
      <c r="B898" s="178"/>
      <c r="D898" s="171" t="s">
        <v>251</v>
      </c>
      <c r="E898" s="179"/>
      <c r="F898" s="180" t="s">
        <v>3723</v>
      </c>
      <c r="H898" s="181">
        <v>5.81</v>
      </c>
      <c r="I898" s="182"/>
      <c r="L898" s="178"/>
      <c r="M898" s="183"/>
      <c r="N898" s="184"/>
      <c r="O898" s="184"/>
      <c r="P898" s="184"/>
      <c r="Q898" s="184"/>
      <c r="R898" s="184"/>
      <c r="S898" s="184"/>
      <c r="T898" s="185"/>
      <c r="AT898" s="179" t="s">
        <v>251</v>
      </c>
      <c r="AU898" s="179" t="s">
        <v>88</v>
      </c>
      <c r="AV898" s="13" t="s">
        <v>88</v>
      </c>
      <c r="AW898" s="13" t="s">
        <v>32</v>
      </c>
      <c r="AX898" s="13" t="s">
        <v>76</v>
      </c>
      <c r="AY898" s="179" t="s">
        <v>242</v>
      </c>
    </row>
    <row r="899" spans="1:65" s="13" customFormat="1">
      <c r="B899" s="178"/>
      <c r="D899" s="171" t="s">
        <v>251</v>
      </c>
      <c r="E899" s="179"/>
      <c r="F899" s="180" t="s">
        <v>3724</v>
      </c>
      <c r="H899" s="181">
        <v>9.6259999999999994</v>
      </c>
      <c r="I899" s="182"/>
      <c r="L899" s="178"/>
      <c r="M899" s="183"/>
      <c r="N899" s="184"/>
      <c r="O899" s="184"/>
      <c r="P899" s="184"/>
      <c r="Q899" s="184"/>
      <c r="R899" s="184"/>
      <c r="S899" s="184"/>
      <c r="T899" s="185"/>
      <c r="AT899" s="179" t="s">
        <v>251</v>
      </c>
      <c r="AU899" s="179" t="s">
        <v>88</v>
      </c>
      <c r="AV899" s="13" t="s">
        <v>88</v>
      </c>
      <c r="AW899" s="13" t="s">
        <v>32</v>
      </c>
      <c r="AX899" s="13" t="s">
        <v>76</v>
      </c>
      <c r="AY899" s="179" t="s">
        <v>242</v>
      </c>
    </row>
    <row r="900" spans="1:65" s="14" customFormat="1">
      <c r="B900" s="186"/>
      <c r="D900" s="171" t="s">
        <v>251</v>
      </c>
      <c r="E900" s="187"/>
      <c r="F900" s="188" t="s">
        <v>254</v>
      </c>
      <c r="H900" s="189">
        <v>20.341000000000001</v>
      </c>
      <c r="I900" s="190"/>
      <c r="L900" s="186"/>
      <c r="M900" s="191"/>
      <c r="N900" s="192"/>
      <c r="O900" s="192"/>
      <c r="P900" s="192"/>
      <c r="Q900" s="192"/>
      <c r="R900" s="192"/>
      <c r="S900" s="192"/>
      <c r="T900" s="193"/>
      <c r="AT900" s="187" t="s">
        <v>251</v>
      </c>
      <c r="AU900" s="187" t="s">
        <v>88</v>
      </c>
      <c r="AV900" s="14" t="s">
        <v>249</v>
      </c>
      <c r="AW900" s="14" t="s">
        <v>32</v>
      </c>
      <c r="AX900" s="14" t="s">
        <v>83</v>
      </c>
      <c r="AY900" s="187" t="s">
        <v>242</v>
      </c>
    </row>
    <row r="901" spans="1:65" s="1" customFormat="1" ht="24.2" customHeight="1">
      <c r="A901" s="30"/>
      <c r="B901" s="155"/>
      <c r="C901" s="156" t="s">
        <v>244</v>
      </c>
      <c r="D901" s="156" t="s">
        <v>245</v>
      </c>
      <c r="E901" s="157" t="s">
        <v>3725</v>
      </c>
      <c r="F901" s="158" t="s">
        <v>3726</v>
      </c>
      <c r="G901" s="159" t="s">
        <v>689</v>
      </c>
      <c r="H901" s="160">
        <v>559.1</v>
      </c>
      <c r="I901" s="161">
        <v>0.92</v>
      </c>
      <c r="J901" s="162">
        <f>ROUND(I901*H901,2)</f>
        <v>514.37</v>
      </c>
      <c r="K901" s="163"/>
      <c r="L901" s="31"/>
      <c r="M901" s="164"/>
      <c r="N901" s="165" t="s">
        <v>42</v>
      </c>
      <c r="O901" s="57"/>
      <c r="P901" s="166">
        <f>O901*H901</f>
        <v>0</v>
      </c>
      <c r="Q901" s="166">
        <v>5.0000000000000002E-5</v>
      </c>
      <c r="R901" s="166">
        <f>Q901*H901</f>
        <v>2.7955000000000004E-2</v>
      </c>
      <c r="S901" s="166">
        <v>0</v>
      </c>
      <c r="T901" s="167">
        <f>S901*H901</f>
        <v>0</v>
      </c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R901" s="168" t="s">
        <v>402</v>
      </c>
      <c r="AT901" s="168" t="s">
        <v>245</v>
      </c>
      <c r="AU901" s="168" t="s">
        <v>88</v>
      </c>
      <c r="AY901" s="17" t="s">
        <v>242</v>
      </c>
      <c r="BE901" s="169">
        <f>IF(N901="základná",J901,0)</f>
        <v>0</v>
      </c>
      <c r="BF901" s="169">
        <f>IF(N901="znížená",J901,0)</f>
        <v>514.37</v>
      </c>
      <c r="BG901" s="169">
        <f>IF(N901="zákl. prenesená",J901,0)</f>
        <v>0</v>
      </c>
      <c r="BH901" s="169">
        <f>IF(N901="zníž. prenesená",J901,0)</f>
        <v>0</v>
      </c>
      <c r="BI901" s="169">
        <f>IF(N901="nulová",J901,0)</f>
        <v>0</v>
      </c>
      <c r="BJ901" s="17" t="s">
        <v>88</v>
      </c>
      <c r="BK901" s="169">
        <f>ROUND(I901*H901,2)</f>
        <v>514.37</v>
      </c>
      <c r="BL901" s="17" t="s">
        <v>402</v>
      </c>
      <c r="BM901" s="168" t="s">
        <v>3727</v>
      </c>
    </row>
    <row r="902" spans="1:65" s="12" customFormat="1">
      <c r="B902" s="170"/>
      <c r="D902" s="171" t="s">
        <v>251</v>
      </c>
      <c r="E902" s="172"/>
      <c r="F902" s="173" t="s">
        <v>3728</v>
      </c>
      <c r="H902" s="172"/>
      <c r="I902" s="174"/>
      <c r="L902" s="170"/>
      <c r="M902" s="175"/>
      <c r="N902" s="176"/>
      <c r="O902" s="176"/>
      <c r="P902" s="176"/>
      <c r="Q902" s="176"/>
      <c r="R902" s="176"/>
      <c r="S902" s="176"/>
      <c r="T902" s="177"/>
      <c r="AT902" s="172" t="s">
        <v>251</v>
      </c>
      <c r="AU902" s="172" t="s">
        <v>88</v>
      </c>
      <c r="AV902" s="12" t="s">
        <v>83</v>
      </c>
      <c r="AW902" s="12" t="s">
        <v>32</v>
      </c>
      <c r="AX902" s="12" t="s">
        <v>76</v>
      </c>
      <c r="AY902" s="172" t="s">
        <v>242</v>
      </c>
    </row>
    <row r="903" spans="1:65" s="13" customFormat="1">
      <c r="B903" s="178"/>
      <c r="D903" s="171" t="s">
        <v>251</v>
      </c>
      <c r="E903" s="179"/>
      <c r="F903" s="180" t="s">
        <v>3729</v>
      </c>
      <c r="H903" s="181">
        <v>367.4</v>
      </c>
      <c r="I903" s="182"/>
      <c r="L903" s="178"/>
      <c r="M903" s="183"/>
      <c r="N903" s="184"/>
      <c r="O903" s="184"/>
      <c r="P903" s="184"/>
      <c r="Q903" s="184"/>
      <c r="R903" s="184"/>
      <c r="S903" s="184"/>
      <c r="T903" s="185"/>
      <c r="AT903" s="179" t="s">
        <v>251</v>
      </c>
      <c r="AU903" s="179" t="s">
        <v>88</v>
      </c>
      <c r="AV903" s="13" t="s">
        <v>88</v>
      </c>
      <c r="AW903" s="13" t="s">
        <v>32</v>
      </c>
      <c r="AX903" s="13" t="s">
        <v>76</v>
      </c>
      <c r="AY903" s="179" t="s">
        <v>242</v>
      </c>
    </row>
    <row r="904" spans="1:65" s="13" customFormat="1">
      <c r="B904" s="178"/>
      <c r="D904" s="171" t="s">
        <v>251</v>
      </c>
      <c r="E904" s="179"/>
      <c r="F904" s="180" t="s">
        <v>3730</v>
      </c>
      <c r="H904" s="181">
        <v>191.7</v>
      </c>
      <c r="I904" s="182"/>
      <c r="L904" s="178"/>
      <c r="M904" s="183"/>
      <c r="N904" s="184"/>
      <c r="O904" s="184"/>
      <c r="P904" s="184"/>
      <c r="Q904" s="184"/>
      <c r="R904" s="184"/>
      <c r="S904" s="184"/>
      <c r="T904" s="185"/>
      <c r="AT904" s="179" t="s">
        <v>251</v>
      </c>
      <c r="AU904" s="179" t="s">
        <v>88</v>
      </c>
      <c r="AV904" s="13" t="s">
        <v>88</v>
      </c>
      <c r="AW904" s="13" t="s">
        <v>32</v>
      </c>
      <c r="AX904" s="13" t="s">
        <v>76</v>
      </c>
      <c r="AY904" s="179" t="s">
        <v>242</v>
      </c>
    </row>
    <row r="905" spans="1:65" s="14" customFormat="1">
      <c r="B905" s="186"/>
      <c r="D905" s="171" t="s">
        <v>251</v>
      </c>
      <c r="E905" s="187"/>
      <c r="F905" s="188" t="s">
        <v>254</v>
      </c>
      <c r="H905" s="189">
        <v>559.1</v>
      </c>
      <c r="I905" s="190"/>
      <c r="L905" s="186"/>
      <c r="M905" s="191"/>
      <c r="N905" s="192"/>
      <c r="O905" s="192"/>
      <c r="P905" s="192"/>
      <c r="Q905" s="192"/>
      <c r="R905" s="192"/>
      <c r="S905" s="192"/>
      <c r="T905" s="193"/>
      <c r="AT905" s="187" t="s">
        <v>251</v>
      </c>
      <c r="AU905" s="187" t="s">
        <v>88</v>
      </c>
      <c r="AV905" s="14" t="s">
        <v>249</v>
      </c>
      <c r="AW905" s="14" t="s">
        <v>32</v>
      </c>
      <c r="AX905" s="14" t="s">
        <v>83</v>
      </c>
      <c r="AY905" s="187" t="s">
        <v>242</v>
      </c>
    </row>
    <row r="906" spans="1:65" s="1" customFormat="1" ht="24.2" customHeight="1">
      <c r="A906" s="30"/>
      <c r="B906" s="155"/>
      <c r="C906" s="199" t="s">
        <v>255</v>
      </c>
      <c r="D906" s="199" t="s">
        <v>313</v>
      </c>
      <c r="E906" s="200" t="s">
        <v>3731</v>
      </c>
      <c r="F906" s="201" t="s">
        <v>3732</v>
      </c>
      <c r="G906" s="202" t="s">
        <v>310</v>
      </c>
      <c r="H906" s="203">
        <v>9</v>
      </c>
      <c r="I906" s="204">
        <v>60.32</v>
      </c>
      <c r="J906" s="205">
        <f>ROUND(I906*H906,2)</f>
        <v>542.88</v>
      </c>
      <c r="K906" s="206"/>
      <c r="L906" s="207"/>
      <c r="M906" s="208"/>
      <c r="N906" s="209" t="s">
        <v>42</v>
      </c>
      <c r="O906" s="57"/>
      <c r="P906" s="166">
        <f>O906*H906</f>
        <v>0</v>
      </c>
      <c r="Q906" s="166">
        <v>7.1999999999999998E-3</v>
      </c>
      <c r="R906" s="166">
        <f>Q906*H906</f>
        <v>6.4799999999999996E-2</v>
      </c>
      <c r="S906" s="166">
        <v>0</v>
      </c>
      <c r="T906" s="167">
        <f>S906*H906</f>
        <v>0</v>
      </c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R906" s="168" t="s">
        <v>500</v>
      </c>
      <c r="AT906" s="168" t="s">
        <v>313</v>
      </c>
      <c r="AU906" s="168" t="s">
        <v>88</v>
      </c>
      <c r="AY906" s="17" t="s">
        <v>242</v>
      </c>
      <c r="BE906" s="169">
        <f>IF(N906="základná",J906,0)</f>
        <v>0</v>
      </c>
      <c r="BF906" s="169">
        <f>IF(N906="znížená",J906,0)</f>
        <v>542.88</v>
      </c>
      <c r="BG906" s="169">
        <f>IF(N906="zákl. prenesená",J906,0)</f>
        <v>0</v>
      </c>
      <c r="BH906" s="169">
        <f>IF(N906="zníž. prenesená",J906,0)</f>
        <v>0</v>
      </c>
      <c r="BI906" s="169">
        <f>IF(N906="nulová",J906,0)</f>
        <v>0</v>
      </c>
      <c r="BJ906" s="17" t="s">
        <v>88</v>
      </c>
      <c r="BK906" s="169">
        <f>ROUND(I906*H906,2)</f>
        <v>542.88</v>
      </c>
      <c r="BL906" s="17" t="s">
        <v>402</v>
      </c>
      <c r="BM906" s="168" t="s">
        <v>3733</v>
      </c>
    </row>
    <row r="907" spans="1:65" s="1" customFormat="1" ht="33" customHeight="1">
      <c r="A907" s="30"/>
      <c r="B907" s="155"/>
      <c r="C907" s="199" t="s">
        <v>261</v>
      </c>
      <c r="D907" s="199" t="s">
        <v>313</v>
      </c>
      <c r="E907" s="200" t="s">
        <v>3734</v>
      </c>
      <c r="F907" s="201" t="s">
        <v>3735</v>
      </c>
      <c r="G907" s="202" t="s">
        <v>291</v>
      </c>
      <c r="H907" s="203">
        <v>0.38600000000000001</v>
      </c>
      <c r="I907" s="204">
        <v>1347.5</v>
      </c>
      <c r="J907" s="205">
        <f>ROUND(I907*H907,2)</f>
        <v>520.14</v>
      </c>
      <c r="K907" s="206"/>
      <c r="L907" s="207"/>
      <c r="M907" s="208"/>
      <c r="N907" s="209" t="s">
        <v>42</v>
      </c>
      <c r="O907" s="57"/>
      <c r="P907" s="166">
        <f>O907*H907</f>
        <v>0</v>
      </c>
      <c r="Q907" s="166">
        <v>1</v>
      </c>
      <c r="R907" s="166">
        <f>Q907*H907</f>
        <v>0.38600000000000001</v>
      </c>
      <c r="S907" s="166">
        <v>0</v>
      </c>
      <c r="T907" s="167">
        <f>S907*H907</f>
        <v>0</v>
      </c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R907" s="168" t="s">
        <v>500</v>
      </c>
      <c r="AT907" s="168" t="s">
        <v>313</v>
      </c>
      <c r="AU907" s="168" t="s">
        <v>88</v>
      </c>
      <c r="AY907" s="17" t="s">
        <v>242</v>
      </c>
      <c r="BE907" s="169">
        <f>IF(N907="základná",J907,0)</f>
        <v>0</v>
      </c>
      <c r="BF907" s="169">
        <f>IF(N907="znížená",J907,0)</f>
        <v>520.14</v>
      </c>
      <c r="BG907" s="169">
        <f>IF(N907="zákl. prenesená",J907,0)</f>
        <v>0</v>
      </c>
      <c r="BH907" s="169">
        <f>IF(N907="zníž. prenesená",J907,0)</f>
        <v>0</v>
      </c>
      <c r="BI907" s="169">
        <f>IF(N907="nulová",J907,0)</f>
        <v>0</v>
      </c>
      <c r="BJ907" s="17" t="s">
        <v>88</v>
      </c>
      <c r="BK907" s="169">
        <f>ROUND(I907*H907,2)</f>
        <v>520.14</v>
      </c>
      <c r="BL907" s="17" t="s">
        <v>402</v>
      </c>
      <c r="BM907" s="168" t="s">
        <v>3736</v>
      </c>
    </row>
    <row r="908" spans="1:65" s="13" customFormat="1">
      <c r="B908" s="178"/>
      <c r="D908" s="171" t="s">
        <v>251</v>
      </c>
      <c r="E908" s="179"/>
      <c r="F908" s="180" t="s">
        <v>3737</v>
      </c>
      <c r="H908" s="181">
        <v>0.38600000000000001</v>
      </c>
      <c r="I908" s="182"/>
      <c r="L908" s="178"/>
      <c r="M908" s="183"/>
      <c r="N908" s="184"/>
      <c r="O908" s="184"/>
      <c r="P908" s="184"/>
      <c r="Q908" s="184"/>
      <c r="R908" s="184"/>
      <c r="S908" s="184"/>
      <c r="T908" s="185"/>
      <c r="AT908" s="179" t="s">
        <v>251</v>
      </c>
      <c r="AU908" s="179" t="s">
        <v>88</v>
      </c>
      <c r="AV908" s="13" t="s">
        <v>88</v>
      </c>
      <c r="AW908" s="13" t="s">
        <v>32</v>
      </c>
      <c r="AX908" s="13" t="s">
        <v>83</v>
      </c>
      <c r="AY908" s="179" t="s">
        <v>242</v>
      </c>
    </row>
    <row r="909" spans="1:65" s="1" customFormat="1" ht="24.2" customHeight="1">
      <c r="A909" s="30"/>
      <c r="B909" s="155"/>
      <c r="C909" s="194" t="s">
        <v>2456</v>
      </c>
      <c r="D909" s="194" t="s">
        <v>245</v>
      </c>
      <c r="E909" s="195" t="s">
        <v>3738</v>
      </c>
      <c r="F909" s="196" t="s">
        <v>3739</v>
      </c>
      <c r="G909" s="197" t="s">
        <v>297</v>
      </c>
      <c r="H909" s="198">
        <v>6.1219999999999999</v>
      </c>
      <c r="I909" s="161">
        <v>43.64</v>
      </c>
      <c r="J909" s="162">
        <f>ROUND(I909*H909,2)</f>
        <v>267.16000000000003</v>
      </c>
      <c r="K909" s="163"/>
      <c r="L909" s="31"/>
      <c r="M909" s="164"/>
      <c r="N909" s="165" t="s">
        <v>42</v>
      </c>
      <c r="O909" s="57"/>
      <c r="P909" s="166">
        <f>O909*H909</f>
        <v>0</v>
      </c>
      <c r="Q909" s="166">
        <v>1.72E-3</v>
      </c>
      <c r="R909" s="166">
        <f>Q909*H909</f>
        <v>1.052984E-2</v>
      </c>
      <c r="S909" s="166">
        <v>0</v>
      </c>
      <c r="T909" s="167">
        <f>S909*H909</f>
        <v>0</v>
      </c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R909" s="168" t="s">
        <v>402</v>
      </c>
      <c r="AT909" s="168" t="s">
        <v>245</v>
      </c>
      <c r="AU909" s="168" t="s">
        <v>88</v>
      </c>
      <c r="AY909" s="17" t="s">
        <v>242</v>
      </c>
      <c r="BE909" s="169">
        <f>IF(N909="základná",J909,0)</f>
        <v>0</v>
      </c>
      <c r="BF909" s="169">
        <f>IF(N909="znížená",J909,0)</f>
        <v>267.16000000000003</v>
      </c>
      <c r="BG909" s="169">
        <f>IF(N909="zákl. prenesená",J909,0)</f>
        <v>0</v>
      </c>
      <c r="BH909" s="169">
        <f>IF(N909="zníž. prenesená",J909,0)</f>
        <v>0</v>
      </c>
      <c r="BI909" s="169">
        <f>IF(N909="nulová",J909,0)</f>
        <v>0</v>
      </c>
      <c r="BJ909" s="17" t="s">
        <v>88</v>
      </c>
      <c r="BK909" s="169">
        <f>ROUND(I909*H909,2)</f>
        <v>267.16000000000003</v>
      </c>
      <c r="BL909" s="17" t="s">
        <v>402</v>
      </c>
      <c r="BM909" s="168" t="s">
        <v>3740</v>
      </c>
    </row>
    <row r="910" spans="1:65" s="13" customFormat="1">
      <c r="B910" s="178"/>
      <c r="D910" s="171" t="s">
        <v>251</v>
      </c>
      <c r="E910" s="179"/>
      <c r="F910" s="180" t="s">
        <v>3741</v>
      </c>
      <c r="H910" s="181">
        <v>3.0840000000000001</v>
      </c>
      <c r="I910" s="182"/>
      <c r="L910" s="178"/>
      <c r="M910" s="183"/>
      <c r="N910" s="184"/>
      <c r="O910" s="184"/>
      <c r="P910" s="184"/>
      <c r="Q910" s="184"/>
      <c r="R910" s="184"/>
      <c r="S910" s="184"/>
      <c r="T910" s="185"/>
      <c r="AT910" s="179" t="s">
        <v>251</v>
      </c>
      <c r="AU910" s="179" t="s">
        <v>88</v>
      </c>
      <c r="AV910" s="13" t="s">
        <v>88</v>
      </c>
      <c r="AW910" s="13" t="s">
        <v>32</v>
      </c>
      <c r="AX910" s="13" t="s">
        <v>76</v>
      </c>
      <c r="AY910" s="179" t="s">
        <v>242</v>
      </c>
    </row>
    <row r="911" spans="1:65" s="13" customFormat="1">
      <c r="B911" s="178"/>
      <c r="D911" s="171" t="s">
        <v>251</v>
      </c>
      <c r="E911" s="179"/>
      <c r="F911" s="180" t="s">
        <v>3742</v>
      </c>
      <c r="H911" s="181">
        <v>3.0379999999999998</v>
      </c>
      <c r="I911" s="182"/>
      <c r="L911" s="178"/>
      <c r="M911" s="183"/>
      <c r="N911" s="184"/>
      <c r="O911" s="184"/>
      <c r="P911" s="184"/>
      <c r="Q911" s="184"/>
      <c r="R911" s="184"/>
      <c r="S911" s="184"/>
      <c r="T911" s="185"/>
      <c r="AT911" s="179" t="s">
        <v>251</v>
      </c>
      <c r="AU911" s="179" t="s">
        <v>88</v>
      </c>
      <c r="AV911" s="13" t="s">
        <v>88</v>
      </c>
      <c r="AW911" s="13" t="s">
        <v>32</v>
      </c>
      <c r="AX911" s="13" t="s">
        <v>76</v>
      </c>
      <c r="AY911" s="179" t="s">
        <v>242</v>
      </c>
    </row>
    <row r="912" spans="1:65" s="14" customFormat="1">
      <c r="B912" s="186"/>
      <c r="D912" s="171" t="s">
        <v>251</v>
      </c>
      <c r="E912" s="187"/>
      <c r="F912" s="188" t="s">
        <v>254</v>
      </c>
      <c r="H912" s="189">
        <v>6.1219999999999999</v>
      </c>
      <c r="I912" s="190"/>
      <c r="L912" s="186"/>
      <c r="M912" s="191"/>
      <c r="N912" s="192"/>
      <c r="O912" s="192"/>
      <c r="P912" s="192"/>
      <c r="Q912" s="192"/>
      <c r="R912" s="192"/>
      <c r="S912" s="192"/>
      <c r="T912" s="193"/>
      <c r="AT912" s="187" t="s">
        <v>251</v>
      </c>
      <c r="AU912" s="187" t="s">
        <v>88</v>
      </c>
      <c r="AV912" s="14" t="s">
        <v>249</v>
      </c>
      <c r="AW912" s="14" t="s">
        <v>32</v>
      </c>
      <c r="AX912" s="14" t="s">
        <v>83</v>
      </c>
      <c r="AY912" s="187" t="s">
        <v>242</v>
      </c>
    </row>
    <row r="913" spans="1:65" s="1" customFormat="1" ht="37.9" customHeight="1">
      <c r="A913" s="30"/>
      <c r="B913" s="155"/>
      <c r="C913" s="218" t="s">
        <v>3743</v>
      </c>
      <c r="D913" s="218" t="s">
        <v>313</v>
      </c>
      <c r="E913" s="219" t="s">
        <v>3744</v>
      </c>
      <c r="F913" s="220" t="s">
        <v>3745</v>
      </c>
      <c r="G913" s="221" t="s">
        <v>689</v>
      </c>
      <c r="H913" s="222">
        <v>212.5</v>
      </c>
      <c r="I913" s="204">
        <v>3.08</v>
      </c>
      <c r="J913" s="205">
        <f>ROUND(I913*H913,2)</f>
        <v>654.5</v>
      </c>
      <c r="K913" s="206"/>
      <c r="L913" s="207"/>
      <c r="M913" s="208"/>
      <c r="N913" s="209" t="s">
        <v>42</v>
      </c>
      <c r="O913" s="57"/>
      <c r="P913" s="166">
        <f>O913*H913</f>
        <v>0</v>
      </c>
      <c r="Q913" s="166">
        <v>0</v>
      </c>
      <c r="R913" s="166">
        <f>Q913*H913</f>
        <v>0</v>
      </c>
      <c r="S913" s="166">
        <v>0</v>
      </c>
      <c r="T913" s="167">
        <f>S913*H913</f>
        <v>0</v>
      </c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R913" s="168" t="s">
        <v>500</v>
      </c>
      <c r="AT913" s="168" t="s">
        <v>313</v>
      </c>
      <c r="AU913" s="168" t="s">
        <v>88</v>
      </c>
      <c r="AY913" s="17" t="s">
        <v>242</v>
      </c>
      <c r="BE913" s="169">
        <f>IF(N913="základná",J913,0)</f>
        <v>0</v>
      </c>
      <c r="BF913" s="169">
        <f>IF(N913="znížená",J913,0)</f>
        <v>654.5</v>
      </c>
      <c r="BG913" s="169">
        <f>IF(N913="zákl. prenesená",J913,0)</f>
        <v>0</v>
      </c>
      <c r="BH913" s="169">
        <f>IF(N913="zníž. prenesená",J913,0)</f>
        <v>0</v>
      </c>
      <c r="BI913" s="169">
        <f>IF(N913="nulová",J913,0)</f>
        <v>0</v>
      </c>
      <c r="BJ913" s="17" t="s">
        <v>88</v>
      </c>
      <c r="BK913" s="169">
        <f>ROUND(I913*H913,2)</f>
        <v>654.5</v>
      </c>
      <c r="BL913" s="17" t="s">
        <v>402</v>
      </c>
      <c r="BM913" s="168" t="s">
        <v>3746</v>
      </c>
    </row>
    <row r="914" spans="1:65" s="13" customFormat="1">
      <c r="B914" s="178"/>
      <c r="D914" s="171" t="s">
        <v>251</v>
      </c>
      <c r="E914" s="179"/>
      <c r="F914" s="180" t="s">
        <v>3747</v>
      </c>
      <c r="H914" s="181">
        <v>212.5</v>
      </c>
      <c r="I914" s="182"/>
      <c r="L914" s="178"/>
      <c r="M914" s="183"/>
      <c r="N914" s="184"/>
      <c r="O914" s="184"/>
      <c r="P914" s="184"/>
      <c r="Q914" s="184"/>
      <c r="R914" s="184"/>
      <c r="S914" s="184"/>
      <c r="T914" s="185"/>
      <c r="AT914" s="179" t="s">
        <v>251</v>
      </c>
      <c r="AU914" s="179" t="s">
        <v>88</v>
      </c>
      <c r="AV914" s="13" t="s">
        <v>88</v>
      </c>
      <c r="AW914" s="13" t="s">
        <v>32</v>
      </c>
      <c r="AX914" s="13" t="s">
        <v>83</v>
      </c>
      <c r="AY914" s="179" t="s">
        <v>242</v>
      </c>
    </row>
    <row r="915" spans="1:65" s="1" customFormat="1" ht="37.9" customHeight="1">
      <c r="A915" s="30"/>
      <c r="B915" s="155"/>
      <c r="C915" s="218" t="s">
        <v>2459</v>
      </c>
      <c r="D915" s="218" t="s">
        <v>313</v>
      </c>
      <c r="E915" s="219" t="s">
        <v>3748</v>
      </c>
      <c r="F915" s="220" t="s">
        <v>3749</v>
      </c>
      <c r="G915" s="221" t="s">
        <v>689</v>
      </c>
      <c r="H915" s="222">
        <v>301.7</v>
      </c>
      <c r="I915" s="204">
        <v>3.08</v>
      </c>
      <c r="J915" s="205">
        <f>ROUND(I915*H915,2)</f>
        <v>929.24</v>
      </c>
      <c r="K915" s="206"/>
      <c r="L915" s="207"/>
      <c r="M915" s="208"/>
      <c r="N915" s="209" t="s">
        <v>42</v>
      </c>
      <c r="O915" s="57"/>
      <c r="P915" s="166">
        <f>O915*H915</f>
        <v>0</v>
      </c>
      <c r="Q915" s="166">
        <v>0</v>
      </c>
      <c r="R915" s="166">
        <f>Q915*H915</f>
        <v>0</v>
      </c>
      <c r="S915" s="166">
        <v>0</v>
      </c>
      <c r="T915" s="167">
        <f>S915*H915</f>
        <v>0</v>
      </c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R915" s="168" t="s">
        <v>500</v>
      </c>
      <c r="AT915" s="168" t="s">
        <v>313</v>
      </c>
      <c r="AU915" s="168" t="s">
        <v>88</v>
      </c>
      <c r="AY915" s="17" t="s">
        <v>242</v>
      </c>
      <c r="BE915" s="169">
        <f>IF(N915="základná",J915,0)</f>
        <v>0</v>
      </c>
      <c r="BF915" s="169">
        <f>IF(N915="znížená",J915,0)</f>
        <v>929.24</v>
      </c>
      <c r="BG915" s="169">
        <f>IF(N915="zákl. prenesená",J915,0)</f>
        <v>0</v>
      </c>
      <c r="BH915" s="169">
        <f>IF(N915="zníž. prenesená",J915,0)</f>
        <v>0</v>
      </c>
      <c r="BI915" s="169">
        <f>IF(N915="nulová",J915,0)</f>
        <v>0</v>
      </c>
      <c r="BJ915" s="17" t="s">
        <v>88</v>
      </c>
      <c r="BK915" s="169">
        <f>ROUND(I915*H915,2)</f>
        <v>929.24</v>
      </c>
      <c r="BL915" s="17" t="s">
        <v>402</v>
      </c>
      <c r="BM915" s="168" t="s">
        <v>3750</v>
      </c>
    </row>
    <row r="916" spans="1:65" s="13" customFormat="1">
      <c r="B916" s="178"/>
      <c r="D916" s="171" t="s">
        <v>251</v>
      </c>
      <c r="E916" s="179"/>
      <c r="F916" s="180" t="s">
        <v>3751</v>
      </c>
      <c r="H916" s="181">
        <v>301.7</v>
      </c>
      <c r="I916" s="182"/>
      <c r="L916" s="178"/>
      <c r="M916" s="183"/>
      <c r="N916" s="184"/>
      <c r="O916" s="184"/>
      <c r="P916" s="184"/>
      <c r="Q916" s="184"/>
      <c r="R916" s="184"/>
      <c r="S916" s="184"/>
      <c r="T916" s="185"/>
      <c r="AT916" s="179" t="s">
        <v>251</v>
      </c>
      <c r="AU916" s="179" t="s">
        <v>88</v>
      </c>
      <c r="AV916" s="13" t="s">
        <v>88</v>
      </c>
      <c r="AW916" s="13" t="s">
        <v>32</v>
      </c>
      <c r="AX916" s="13" t="s">
        <v>83</v>
      </c>
      <c r="AY916" s="179" t="s">
        <v>242</v>
      </c>
    </row>
    <row r="917" spans="1:65" s="1" customFormat="1" ht="37.9" customHeight="1">
      <c r="A917" s="30"/>
      <c r="B917" s="155"/>
      <c r="C917" s="218" t="s">
        <v>3752</v>
      </c>
      <c r="D917" s="218" t="s">
        <v>313</v>
      </c>
      <c r="E917" s="219" t="s">
        <v>3753</v>
      </c>
      <c r="F917" s="220" t="s">
        <v>3754</v>
      </c>
      <c r="G917" s="221" t="s">
        <v>689</v>
      </c>
      <c r="H917" s="222">
        <v>234</v>
      </c>
      <c r="I917" s="204">
        <v>3.08</v>
      </c>
      <c r="J917" s="205">
        <f>ROUND(I917*H917,2)</f>
        <v>720.72</v>
      </c>
      <c r="K917" s="206"/>
      <c r="L917" s="207"/>
      <c r="M917" s="208"/>
      <c r="N917" s="209" t="s">
        <v>42</v>
      </c>
      <c r="O917" s="57"/>
      <c r="P917" s="166">
        <f>O917*H917</f>
        <v>0</v>
      </c>
      <c r="Q917" s="166">
        <v>0</v>
      </c>
      <c r="R917" s="166">
        <f>Q917*H917</f>
        <v>0</v>
      </c>
      <c r="S917" s="166">
        <v>0</v>
      </c>
      <c r="T917" s="167">
        <f>S917*H917</f>
        <v>0</v>
      </c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R917" s="168" t="s">
        <v>500</v>
      </c>
      <c r="AT917" s="168" t="s">
        <v>313</v>
      </c>
      <c r="AU917" s="168" t="s">
        <v>88</v>
      </c>
      <c r="AY917" s="17" t="s">
        <v>242</v>
      </c>
      <c r="BE917" s="169">
        <f>IF(N917="základná",J917,0)</f>
        <v>0</v>
      </c>
      <c r="BF917" s="169">
        <f>IF(N917="znížená",J917,0)</f>
        <v>720.72</v>
      </c>
      <c r="BG917" s="169">
        <f>IF(N917="zákl. prenesená",J917,0)</f>
        <v>0</v>
      </c>
      <c r="BH917" s="169">
        <f>IF(N917="zníž. prenesená",J917,0)</f>
        <v>0</v>
      </c>
      <c r="BI917" s="169">
        <f>IF(N917="nulová",J917,0)</f>
        <v>0</v>
      </c>
      <c r="BJ917" s="17" t="s">
        <v>88</v>
      </c>
      <c r="BK917" s="169">
        <f>ROUND(I917*H917,2)</f>
        <v>720.72</v>
      </c>
      <c r="BL917" s="17" t="s">
        <v>402</v>
      </c>
      <c r="BM917" s="168" t="s">
        <v>3755</v>
      </c>
    </row>
    <row r="918" spans="1:65" s="13" customFormat="1">
      <c r="B918" s="178"/>
      <c r="D918" s="171" t="s">
        <v>251</v>
      </c>
      <c r="E918" s="179"/>
      <c r="F918" s="180" t="s">
        <v>3756</v>
      </c>
      <c r="H918" s="181">
        <v>234</v>
      </c>
      <c r="I918" s="182"/>
      <c r="L918" s="178"/>
      <c r="M918" s="183"/>
      <c r="N918" s="184"/>
      <c r="O918" s="184"/>
      <c r="P918" s="184"/>
      <c r="Q918" s="184"/>
      <c r="R918" s="184"/>
      <c r="S918" s="184"/>
      <c r="T918" s="185"/>
      <c r="AT918" s="179" t="s">
        <v>251</v>
      </c>
      <c r="AU918" s="179" t="s">
        <v>88</v>
      </c>
      <c r="AV918" s="13" t="s">
        <v>88</v>
      </c>
      <c r="AW918" s="13" t="s">
        <v>32</v>
      </c>
      <c r="AX918" s="13" t="s">
        <v>83</v>
      </c>
      <c r="AY918" s="179" t="s">
        <v>242</v>
      </c>
    </row>
    <row r="919" spans="1:65" s="1" customFormat="1" ht="24.2" customHeight="1">
      <c r="A919" s="30"/>
      <c r="B919" s="155"/>
      <c r="C919" s="194" t="s">
        <v>2462</v>
      </c>
      <c r="D919" s="194" t="s">
        <v>245</v>
      </c>
      <c r="E919" s="195" t="s">
        <v>3757</v>
      </c>
      <c r="F919" s="196" t="s">
        <v>3758</v>
      </c>
      <c r="G919" s="197" t="s">
        <v>297</v>
      </c>
      <c r="H919" s="198">
        <v>46.3</v>
      </c>
      <c r="I919" s="161">
        <v>18.18</v>
      </c>
      <c r="J919" s="162">
        <f>ROUND(I919*H919,2)</f>
        <v>841.73</v>
      </c>
      <c r="K919" s="163"/>
      <c r="L919" s="31"/>
      <c r="M919" s="164"/>
      <c r="N919" s="165" t="s">
        <v>42</v>
      </c>
      <c r="O919" s="57"/>
      <c r="P919" s="166">
        <f>O919*H919</f>
        <v>0</v>
      </c>
      <c r="Q919" s="166">
        <v>2.1000000000000001E-4</v>
      </c>
      <c r="R919" s="166">
        <f>Q919*H919</f>
        <v>9.722999999999999E-3</v>
      </c>
      <c r="S919" s="166">
        <v>0</v>
      </c>
      <c r="T919" s="167">
        <f>S919*H919</f>
        <v>0</v>
      </c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R919" s="168" t="s">
        <v>402</v>
      </c>
      <c r="AT919" s="168" t="s">
        <v>245</v>
      </c>
      <c r="AU919" s="168" t="s">
        <v>88</v>
      </c>
      <c r="AY919" s="17" t="s">
        <v>242</v>
      </c>
      <c r="BE919" s="169">
        <f>IF(N919="základná",J919,0)</f>
        <v>0</v>
      </c>
      <c r="BF919" s="169">
        <f>IF(N919="znížená",J919,0)</f>
        <v>841.73</v>
      </c>
      <c r="BG919" s="169">
        <f>IF(N919="zákl. prenesená",J919,0)</f>
        <v>0</v>
      </c>
      <c r="BH919" s="169">
        <f>IF(N919="zníž. prenesená",J919,0)</f>
        <v>0</v>
      </c>
      <c r="BI919" s="169">
        <f>IF(N919="nulová",J919,0)</f>
        <v>0</v>
      </c>
      <c r="BJ919" s="17" t="s">
        <v>88</v>
      </c>
      <c r="BK919" s="169">
        <f>ROUND(I919*H919,2)</f>
        <v>841.73</v>
      </c>
      <c r="BL919" s="17" t="s">
        <v>402</v>
      </c>
      <c r="BM919" s="168" t="s">
        <v>3759</v>
      </c>
    </row>
    <row r="920" spans="1:65" s="13" customFormat="1">
      <c r="B920" s="178"/>
      <c r="D920" s="171" t="s">
        <v>251</v>
      </c>
      <c r="E920" s="179"/>
      <c r="F920" s="180" t="s">
        <v>3760</v>
      </c>
      <c r="H920" s="181">
        <v>11.2</v>
      </c>
      <c r="I920" s="182"/>
      <c r="L920" s="178"/>
      <c r="M920" s="183"/>
      <c r="N920" s="184"/>
      <c r="O920" s="184"/>
      <c r="P920" s="184"/>
      <c r="Q920" s="184"/>
      <c r="R920" s="184"/>
      <c r="S920" s="184"/>
      <c r="T920" s="185"/>
      <c r="AT920" s="179" t="s">
        <v>251</v>
      </c>
      <c r="AU920" s="179" t="s">
        <v>88</v>
      </c>
      <c r="AV920" s="13" t="s">
        <v>88</v>
      </c>
      <c r="AW920" s="13" t="s">
        <v>32</v>
      </c>
      <c r="AX920" s="13" t="s">
        <v>76</v>
      </c>
      <c r="AY920" s="179" t="s">
        <v>242</v>
      </c>
    </row>
    <row r="921" spans="1:65" s="13" customFormat="1">
      <c r="B921" s="178"/>
      <c r="D921" s="171" t="s">
        <v>251</v>
      </c>
      <c r="E921" s="179"/>
      <c r="F921" s="180" t="s">
        <v>3761</v>
      </c>
      <c r="H921" s="181">
        <v>11.7</v>
      </c>
      <c r="I921" s="182"/>
      <c r="L921" s="178"/>
      <c r="M921" s="183"/>
      <c r="N921" s="184"/>
      <c r="O921" s="184"/>
      <c r="P921" s="184"/>
      <c r="Q921" s="184"/>
      <c r="R921" s="184"/>
      <c r="S921" s="184"/>
      <c r="T921" s="185"/>
      <c r="AT921" s="179" t="s">
        <v>251</v>
      </c>
      <c r="AU921" s="179" t="s">
        <v>88</v>
      </c>
      <c r="AV921" s="13" t="s">
        <v>88</v>
      </c>
      <c r="AW921" s="13" t="s">
        <v>32</v>
      </c>
      <c r="AX921" s="13" t="s">
        <v>76</v>
      </c>
      <c r="AY921" s="179" t="s">
        <v>242</v>
      </c>
    </row>
    <row r="922" spans="1:65" s="13" customFormat="1">
      <c r="B922" s="178"/>
      <c r="D922" s="171" t="s">
        <v>251</v>
      </c>
      <c r="E922" s="179"/>
      <c r="F922" s="180" t="s">
        <v>3762</v>
      </c>
      <c r="H922" s="181">
        <v>11.7</v>
      </c>
      <c r="I922" s="182"/>
      <c r="L922" s="178"/>
      <c r="M922" s="183"/>
      <c r="N922" s="184"/>
      <c r="O922" s="184"/>
      <c r="P922" s="184"/>
      <c r="Q922" s="184"/>
      <c r="R922" s="184"/>
      <c r="S922" s="184"/>
      <c r="T922" s="185"/>
      <c r="AT922" s="179" t="s">
        <v>251</v>
      </c>
      <c r="AU922" s="179" t="s">
        <v>88</v>
      </c>
      <c r="AV922" s="13" t="s">
        <v>88</v>
      </c>
      <c r="AW922" s="13" t="s">
        <v>32</v>
      </c>
      <c r="AX922" s="13" t="s">
        <v>76</v>
      </c>
      <c r="AY922" s="179" t="s">
        <v>242</v>
      </c>
    </row>
    <row r="923" spans="1:65" s="13" customFormat="1">
      <c r="B923" s="178"/>
      <c r="D923" s="171" t="s">
        <v>251</v>
      </c>
      <c r="E923" s="179"/>
      <c r="F923" s="180" t="s">
        <v>3763</v>
      </c>
      <c r="H923" s="181">
        <v>11.7</v>
      </c>
      <c r="I923" s="182"/>
      <c r="L923" s="178"/>
      <c r="M923" s="183"/>
      <c r="N923" s="184"/>
      <c r="O923" s="184"/>
      <c r="P923" s="184"/>
      <c r="Q923" s="184"/>
      <c r="R923" s="184"/>
      <c r="S923" s="184"/>
      <c r="T923" s="185"/>
      <c r="AT923" s="179" t="s">
        <v>251</v>
      </c>
      <c r="AU923" s="179" t="s">
        <v>88</v>
      </c>
      <c r="AV923" s="13" t="s">
        <v>88</v>
      </c>
      <c r="AW923" s="13" t="s">
        <v>32</v>
      </c>
      <c r="AX923" s="13" t="s">
        <v>76</v>
      </c>
      <c r="AY923" s="179" t="s">
        <v>242</v>
      </c>
    </row>
    <row r="924" spans="1:65" s="14" customFormat="1">
      <c r="B924" s="186"/>
      <c r="D924" s="171" t="s">
        <v>251</v>
      </c>
      <c r="E924" s="187"/>
      <c r="F924" s="188" t="s">
        <v>254</v>
      </c>
      <c r="H924" s="189">
        <v>46.3</v>
      </c>
      <c r="I924" s="190"/>
      <c r="L924" s="186"/>
      <c r="M924" s="191"/>
      <c r="N924" s="192"/>
      <c r="O924" s="192"/>
      <c r="P924" s="192"/>
      <c r="Q924" s="192"/>
      <c r="R924" s="192"/>
      <c r="S924" s="192"/>
      <c r="T924" s="193"/>
      <c r="AT924" s="187" t="s">
        <v>251</v>
      </c>
      <c r="AU924" s="187" t="s">
        <v>88</v>
      </c>
      <c r="AV924" s="14" t="s">
        <v>249</v>
      </c>
      <c r="AW924" s="14" t="s">
        <v>32</v>
      </c>
      <c r="AX924" s="14" t="s">
        <v>83</v>
      </c>
      <c r="AY924" s="187" t="s">
        <v>242</v>
      </c>
    </row>
    <row r="925" spans="1:65" s="1" customFormat="1" ht="55.5" customHeight="1">
      <c r="A925" s="30"/>
      <c r="B925" s="155"/>
      <c r="C925" s="218" t="s">
        <v>3764</v>
      </c>
      <c r="D925" s="218" t="s">
        <v>313</v>
      </c>
      <c r="E925" s="219" t="s">
        <v>3765</v>
      </c>
      <c r="F925" s="220" t="s">
        <v>3766</v>
      </c>
      <c r="G925" s="221" t="s">
        <v>310</v>
      </c>
      <c r="H925" s="222">
        <v>1</v>
      </c>
      <c r="I925" s="204">
        <v>5219.7299999999996</v>
      </c>
      <c r="J925" s="205">
        <f>ROUND(I925*H925,2)</f>
        <v>5219.7299999999996</v>
      </c>
      <c r="K925" s="206"/>
      <c r="L925" s="207"/>
      <c r="M925" s="208"/>
      <c r="N925" s="209" t="s">
        <v>42</v>
      </c>
      <c r="O925" s="57"/>
      <c r="P925" s="166">
        <f>O925*H925</f>
        <v>0</v>
      </c>
      <c r="Q925" s="166">
        <v>0.03</v>
      </c>
      <c r="R925" s="166">
        <f>Q925*H925</f>
        <v>0.03</v>
      </c>
      <c r="S925" s="166">
        <v>0</v>
      </c>
      <c r="T925" s="167">
        <f>S925*H925</f>
        <v>0</v>
      </c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R925" s="168" t="s">
        <v>500</v>
      </c>
      <c r="AT925" s="168" t="s">
        <v>313</v>
      </c>
      <c r="AU925" s="168" t="s">
        <v>88</v>
      </c>
      <c r="AY925" s="17" t="s">
        <v>242</v>
      </c>
      <c r="BE925" s="169">
        <f>IF(N925="základná",J925,0)</f>
        <v>0</v>
      </c>
      <c r="BF925" s="169">
        <f>IF(N925="znížená",J925,0)</f>
        <v>5219.7299999999996</v>
      </c>
      <c r="BG925" s="169">
        <f>IF(N925="zákl. prenesená",J925,0)</f>
        <v>0</v>
      </c>
      <c r="BH925" s="169">
        <f>IF(N925="zníž. prenesená",J925,0)</f>
        <v>0</v>
      </c>
      <c r="BI925" s="169">
        <f>IF(N925="nulová",J925,0)</f>
        <v>0</v>
      </c>
      <c r="BJ925" s="17" t="s">
        <v>88</v>
      </c>
      <c r="BK925" s="169">
        <f>ROUND(I925*H925,2)</f>
        <v>5219.7299999999996</v>
      </c>
      <c r="BL925" s="17" t="s">
        <v>402</v>
      </c>
      <c r="BM925" s="168" t="s">
        <v>3767</v>
      </c>
    </row>
    <row r="926" spans="1:65" s="13" customFormat="1">
      <c r="B926" s="178"/>
      <c r="D926" s="171" t="s">
        <v>251</v>
      </c>
      <c r="E926" s="179"/>
      <c r="F926" s="180" t="s">
        <v>83</v>
      </c>
      <c r="H926" s="181">
        <v>1</v>
      </c>
      <c r="I926" s="182"/>
      <c r="L926" s="178"/>
      <c r="M926" s="183"/>
      <c r="N926" s="184"/>
      <c r="O926" s="184"/>
      <c r="P926" s="184"/>
      <c r="Q926" s="184"/>
      <c r="R926" s="184"/>
      <c r="S926" s="184"/>
      <c r="T926" s="185"/>
      <c r="AT926" s="179" t="s">
        <v>251</v>
      </c>
      <c r="AU926" s="179" t="s">
        <v>88</v>
      </c>
      <c r="AV926" s="13" t="s">
        <v>88</v>
      </c>
      <c r="AW926" s="13" t="s">
        <v>32</v>
      </c>
      <c r="AX926" s="13" t="s">
        <v>83</v>
      </c>
      <c r="AY926" s="179" t="s">
        <v>242</v>
      </c>
    </row>
    <row r="927" spans="1:65" s="1" customFormat="1" ht="55.5" customHeight="1">
      <c r="A927" s="30"/>
      <c r="B927" s="155"/>
      <c r="C927" s="218" t="s">
        <v>2465</v>
      </c>
      <c r="D927" s="218" t="s">
        <v>313</v>
      </c>
      <c r="E927" s="219" t="s">
        <v>3768</v>
      </c>
      <c r="F927" s="220" t="s">
        <v>3769</v>
      </c>
      <c r="G927" s="221" t="s">
        <v>310</v>
      </c>
      <c r="H927" s="222">
        <v>1</v>
      </c>
      <c r="I927" s="204">
        <v>5486.55</v>
      </c>
      <c r="J927" s="205">
        <f>ROUND(I927*H927,2)</f>
        <v>5486.55</v>
      </c>
      <c r="K927" s="206"/>
      <c r="L927" s="207"/>
      <c r="M927" s="208"/>
      <c r="N927" s="209" t="s">
        <v>42</v>
      </c>
      <c r="O927" s="57"/>
      <c r="P927" s="166">
        <f>O927*H927</f>
        <v>0</v>
      </c>
      <c r="Q927" s="166">
        <v>0.03</v>
      </c>
      <c r="R927" s="166">
        <f>Q927*H927</f>
        <v>0.03</v>
      </c>
      <c r="S927" s="166">
        <v>0</v>
      </c>
      <c r="T927" s="167">
        <f>S927*H927</f>
        <v>0</v>
      </c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R927" s="168" t="s">
        <v>500</v>
      </c>
      <c r="AT927" s="168" t="s">
        <v>313</v>
      </c>
      <c r="AU927" s="168" t="s">
        <v>88</v>
      </c>
      <c r="AY927" s="17" t="s">
        <v>242</v>
      </c>
      <c r="BE927" s="169">
        <f>IF(N927="základná",J927,0)</f>
        <v>0</v>
      </c>
      <c r="BF927" s="169">
        <f>IF(N927="znížená",J927,0)</f>
        <v>5486.55</v>
      </c>
      <c r="BG927" s="169">
        <f>IF(N927="zákl. prenesená",J927,0)</f>
        <v>0</v>
      </c>
      <c r="BH927" s="169">
        <f>IF(N927="zníž. prenesená",J927,0)</f>
        <v>0</v>
      </c>
      <c r="BI927" s="169">
        <f>IF(N927="nulová",J927,0)</f>
        <v>0</v>
      </c>
      <c r="BJ927" s="17" t="s">
        <v>88</v>
      </c>
      <c r="BK927" s="169">
        <f>ROUND(I927*H927,2)</f>
        <v>5486.55</v>
      </c>
      <c r="BL927" s="17" t="s">
        <v>402</v>
      </c>
      <c r="BM927" s="168" t="s">
        <v>3770</v>
      </c>
    </row>
    <row r="928" spans="1:65" s="13" customFormat="1">
      <c r="B928" s="178"/>
      <c r="D928" s="171" t="s">
        <v>251</v>
      </c>
      <c r="E928" s="179"/>
      <c r="F928" s="180" t="s">
        <v>83</v>
      </c>
      <c r="H928" s="181">
        <v>1</v>
      </c>
      <c r="I928" s="182"/>
      <c r="L928" s="178"/>
      <c r="M928" s="183"/>
      <c r="N928" s="184"/>
      <c r="O928" s="184"/>
      <c r="P928" s="184"/>
      <c r="Q928" s="184"/>
      <c r="R928" s="184"/>
      <c r="S928" s="184"/>
      <c r="T928" s="185"/>
      <c r="AT928" s="179" t="s">
        <v>251</v>
      </c>
      <c r="AU928" s="179" t="s">
        <v>88</v>
      </c>
      <c r="AV928" s="13" t="s">
        <v>88</v>
      </c>
      <c r="AW928" s="13" t="s">
        <v>32</v>
      </c>
      <c r="AX928" s="13" t="s">
        <v>83</v>
      </c>
      <c r="AY928" s="179" t="s">
        <v>242</v>
      </c>
    </row>
    <row r="929" spans="1:65" s="1" customFormat="1" ht="55.5" customHeight="1">
      <c r="A929" s="30"/>
      <c r="B929" s="155"/>
      <c r="C929" s="218" t="s">
        <v>3771</v>
      </c>
      <c r="D929" s="218" t="s">
        <v>313</v>
      </c>
      <c r="E929" s="219" t="s">
        <v>3772</v>
      </c>
      <c r="F929" s="220" t="s">
        <v>3773</v>
      </c>
      <c r="G929" s="221" t="s">
        <v>310</v>
      </c>
      <c r="H929" s="222">
        <v>1</v>
      </c>
      <c r="I929" s="204">
        <v>5505.45</v>
      </c>
      <c r="J929" s="205">
        <f>ROUND(I929*H929,2)</f>
        <v>5505.45</v>
      </c>
      <c r="K929" s="206"/>
      <c r="L929" s="207"/>
      <c r="M929" s="208"/>
      <c r="N929" s="209" t="s">
        <v>42</v>
      </c>
      <c r="O929" s="57"/>
      <c r="P929" s="166">
        <f>O929*H929</f>
        <v>0</v>
      </c>
      <c r="Q929" s="166">
        <v>0.03</v>
      </c>
      <c r="R929" s="166">
        <f>Q929*H929</f>
        <v>0.03</v>
      </c>
      <c r="S929" s="166">
        <v>0</v>
      </c>
      <c r="T929" s="167">
        <f>S929*H929</f>
        <v>0</v>
      </c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R929" s="168" t="s">
        <v>500</v>
      </c>
      <c r="AT929" s="168" t="s">
        <v>313</v>
      </c>
      <c r="AU929" s="168" t="s">
        <v>88</v>
      </c>
      <c r="AY929" s="17" t="s">
        <v>242</v>
      </c>
      <c r="BE929" s="169">
        <f>IF(N929="základná",J929,0)</f>
        <v>0</v>
      </c>
      <c r="BF929" s="169">
        <f>IF(N929="znížená",J929,0)</f>
        <v>5505.45</v>
      </c>
      <c r="BG929" s="169">
        <f>IF(N929="zákl. prenesená",J929,0)</f>
        <v>0</v>
      </c>
      <c r="BH929" s="169">
        <f>IF(N929="zníž. prenesená",J929,0)</f>
        <v>0</v>
      </c>
      <c r="BI929" s="169">
        <f>IF(N929="nulová",J929,0)</f>
        <v>0</v>
      </c>
      <c r="BJ929" s="17" t="s">
        <v>88</v>
      </c>
      <c r="BK929" s="169">
        <f>ROUND(I929*H929,2)</f>
        <v>5505.45</v>
      </c>
      <c r="BL929" s="17" t="s">
        <v>402</v>
      </c>
      <c r="BM929" s="168" t="s">
        <v>3774</v>
      </c>
    </row>
    <row r="930" spans="1:65" s="13" customFormat="1">
      <c r="B930" s="178"/>
      <c r="D930" s="171" t="s">
        <v>251</v>
      </c>
      <c r="E930" s="179"/>
      <c r="F930" s="180" t="s">
        <v>83</v>
      </c>
      <c r="H930" s="181">
        <v>1</v>
      </c>
      <c r="I930" s="182"/>
      <c r="L930" s="178"/>
      <c r="M930" s="183"/>
      <c r="N930" s="184"/>
      <c r="O930" s="184"/>
      <c r="P930" s="184"/>
      <c r="Q930" s="184"/>
      <c r="R930" s="184"/>
      <c r="S930" s="184"/>
      <c r="T930" s="185"/>
      <c r="AT930" s="179" t="s">
        <v>251</v>
      </c>
      <c r="AU930" s="179" t="s">
        <v>88</v>
      </c>
      <c r="AV930" s="13" t="s">
        <v>88</v>
      </c>
      <c r="AW930" s="13" t="s">
        <v>32</v>
      </c>
      <c r="AX930" s="13" t="s">
        <v>83</v>
      </c>
      <c r="AY930" s="179" t="s">
        <v>242</v>
      </c>
    </row>
    <row r="931" spans="1:65" s="1" customFormat="1" ht="55.5" customHeight="1">
      <c r="A931" s="30"/>
      <c r="B931" s="155"/>
      <c r="C931" s="218" t="s">
        <v>2468</v>
      </c>
      <c r="D931" s="218" t="s">
        <v>313</v>
      </c>
      <c r="E931" s="219" t="s">
        <v>3775</v>
      </c>
      <c r="F931" s="220" t="s">
        <v>3776</v>
      </c>
      <c r="G931" s="221" t="s">
        <v>310</v>
      </c>
      <c r="H931" s="222">
        <v>1</v>
      </c>
      <c r="I931" s="204">
        <v>5505.45</v>
      </c>
      <c r="J931" s="205">
        <f>ROUND(I931*H931,2)</f>
        <v>5505.45</v>
      </c>
      <c r="K931" s="206"/>
      <c r="L931" s="207"/>
      <c r="M931" s="208"/>
      <c r="N931" s="209" t="s">
        <v>42</v>
      </c>
      <c r="O931" s="57"/>
      <c r="P931" s="166">
        <f>O931*H931</f>
        <v>0</v>
      </c>
      <c r="Q931" s="166">
        <v>0.03</v>
      </c>
      <c r="R931" s="166">
        <f>Q931*H931</f>
        <v>0.03</v>
      </c>
      <c r="S931" s="166">
        <v>0</v>
      </c>
      <c r="T931" s="167">
        <f>S931*H931</f>
        <v>0</v>
      </c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R931" s="168" t="s">
        <v>500</v>
      </c>
      <c r="AT931" s="168" t="s">
        <v>313</v>
      </c>
      <c r="AU931" s="168" t="s">
        <v>88</v>
      </c>
      <c r="AY931" s="17" t="s">
        <v>242</v>
      </c>
      <c r="BE931" s="169">
        <f>IF(N931="základná",J931,0)</f>
        <v>0</v>
      </c>
      <c r="BF931" s="169">
        <f>IF(N931="znížená",J931,0)</f>
        <v>5505.45</v>
      </c>
      <c r="BG931" s="169">
        <f>IF(N931="zákl. prenesená",J931,0)</f>
        <v>0</v>
      </c>
      <c r="BH931" s="169">
        <f>IF(N931="zníž. prenesená",J931,0)</f>
        <v>0</v>
      </c>
      <c r="BI931" s="169">
        <f>IF(N931="nulová",J931,0)</f>
        <v>0</v>
      </c>
      <c r="BJ931" s="17" t="s">
        <v>88</v>
      </c>
      <c r="BK931" s="169">
        <f>ROUND(I931*H931,2)</f>
        <v>5505.45</v>
      </c>
      <c r="BL931" s="17" t="s">
        <v>402</v>
      </c>
      <c r="BM931" s="168" t="s">
        <v>3777</v>
      </c>
    </row>
    <row r="932" spans="1:65" s="13" customFormat="1">
      <c r="B932" s="178"/>
      <c r="D932" s="171" t="s">
        <v>251</v>
      </c>
      <c r="E932" s="179"/>
      <c r="F932" s="180" t="s">
        <v>83</v>
      </c>
      <c r="H932" s="181">
        <v>1</v>
      </c>
      <c r="I932" s="182"/>
      <c r="L932" s="178"/>
      <c r="M932" s="183"/>
      <c r="N932" s="184"/>
      <c r="O932" s="184"/>
      <c r="P932" s="184"/>
      <c r="Q932" s="184"/>
      <c r="R932" s="184"/>
      <c r="S932" s="184"/>
      <c r="T932" s="185"/>
      <c r="AT932" s="179" t="s">
        <v>251</v>
      </c>
      <c r="AU932" s="179" t="s">
        <v>88</v>
      </c>
      <c r="AV932" s="13" t="s">
        <v>88</v>
      </c>
      <c r="AW932" s="13" t="s">
        <v>32</v>
      </c>
      <c r="AX932" s="13" t="s">
        <v>83</v>
      </c>
      <c r="AY932" s="179" t="s">
        <v>242</v>
      </c>
    </row>
    <row r="933" spans="1:65" s="1" customFormat="1" ht="24.2" customHeight="1">
      <c r="A933" s="30"/>
      <c r="B933" s="155"/>
      <c r="C933" s="194" t="s">
        <v>3778</v>
      </c>
      <c r="D933" s="194" t="s">
        <v>245</v>
      </c>
      <c r="E933" s="195" t="s">
        <v>3779</v>
      </c>
      <c r="F933" s="196" t="s">
        <v>3780</v>
      </c>
      <c r="G933" s="197" t="s">
        <v>310</v>
      </c>
      <c r="H933" s="198">
        <v>11</v>
      </c>
      <c r="I933" s="161">
        <v>109.82</v>
      </c>
      <c r="J933" s="162">
        <f>ROUND(I933*H933,2)</f>
        <v>1208.02</v>
      </c>
      <c r="K933" s="163"/>
      <c r="L933" s="31"/>
      <c r="M933" s="164"/>
      <c r="N933" s="165" t="s">
        <v>42</v>
      </c>
      <c r="O933" s="57"/>
      <c r="P933" s="166">
        <f>O933*H933</f>
        <v>0</v>
      </c>
      <c r="Q933" s="166">
        <v>6.8999999999999997E-4</v>
      </c>
      <c r="R933" s="166">
        <f>Q933*H933</f>
        <v>7.5899999999999995E-3</v>
      </c>
      <c r="S933" s="166">
        <v>0</v>
      </c>
      <c r="T933" s="167">
        <f>S933*H933</f>
        <v>0</v>
      </c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R933" s="168" t="s">
        <v>249</v>
      </c>
      <c r="AT933" s="168" t="s">
        <v>245</v>
      </c>
      <c r="AU933" s="168" t="s">
        <v>88</v>
      </c>
      <c r="AY933" s="17" t="s">
        <v>242</v>
      </c>
      <c r="BE933" s="169">
        <f>IF(N933="základná",J933,0)</f>
        <v>0</v>
      </c>
      <c r="BF933" s="169">
        <f>IF(N933="znížená",J933,0)</f>
        <v>1208.02</v>
      </c>
      <c r="BG933" s="169">
        <f>IF(N933="zákl. prenesená",J933,0)</f>
        <v>0</v>
      </c>
      <c r="BH933" s="169">
        <f>IF(N933="zníž. prenesená",J933,0)</f>
        <v>0</v>
      </c>
      <c r="BI933" s="169">
        <f>IF(N933="nulová",J933,0)</f>
        <v>0</v>
      </c>
      <c r="BJ933" s="17" t="s">
        <v>88</v>
      </c>
      <c r="BK933" s="169">
        <f>ROUND(I933*H933,2)</f>
        <v>1208.02</v>
      </c>
      <c r="BL933" s="17" t="s">
        <v>249</v>
      </c>
      <c r="BM933" s="168" t="s">
        <v>3781</v>
      </c>
    </row>
    <row r="934" spans="1:65" s="13" customFormat="1">
      <c r="B934" s="178"/>
      <c r="D934" s="171" t="s">
        <v>251</v>
      </c>
      <c r="E934" s="179"/>
      <c r="F934" s="180" t="s">
        <v>3201</v>
      </c>
      <c r="H934" s="181">
        <v>2</v>
      </c>
      <c r="I934" s="182"/>
      <c r="L934" s="178"/>
      <c r="M934" s="183"/>
      <c r="N934" s="184"/>
      <c r="O934" s="184"/>
      <c r="P934" s="184"/>
      <c r="Q934" s="184"/>
      <c r="R934" s="184"/>
      <c r="S934" s="184"/>
      <c r="T934" s="185"/>
      <c r="AT934" s="179" t="s">
        <v>251</v>
      </c>
      <c r="AU934" s="179" t="s">
        <v>88</v>
      </c>
      <c r="AV934" s="13" t="s">
        <v>88</v>
      </c>
      <c r="AW934" s="13" t="s">
        <v>32</v>
      </c>
      <c r="AX934" s="13" t="s">
        <v>76</v>
      </c>
      <c r="AY934" s="179" t="s">
        <v>242</v>
      </c>
    </row>
    <row r="935" spans="1:65" s="13" customFormat="1">
      <c r="B935" s="178"/>
      <c r="D935" s="171" t="s">
        <v>251</v>
      </c>
      <c r="E935" s="179"/>
      <c r="F935" s="180" t="s">
        <v>3202</v>
      </c>
      <c r="H935" s="181">
        <v>1</v>
      </c>
      <c r="I935" s="182"/>
      <c r="L935" s="178"/>
      <c r="M935" s="183"/>
      <c r="N935" s="184"/>
      <c r="O935" s="184"/>
      <c r="P935" s="184"/>
      <c r="Q935" s="184"/>
      <c r="R935" s="184"/>
      <c r="S935" s="184"/>
      <c r="T935" s="185"/>
      <c r="AT935" s="179" t="s">
        <v>251</v>
      </c>
      <c r="AU935" s="179" t="s">
        <v>88</v>
      </c>
      <c r="AV935" s="13" t="s">
        <v>88</v>
      </c>
      <c r="AW935" s="13" t="s">
        <v>32</v>
      </c>
      <c r="AX935" s="13" t="s">
        <v>76</v>
      </c>
      <c r="AY935" s="179" t="s">
        <v>242</v>
      </c>
    </row>
    <row r="936" spans="1:65" s="13" customFormat="1">
      <c r="B936" s="178"/>
      <c r="D936" s="171" t="s">
        <v>251</v>
      </c>
      <c r="E936" s="179"/>
      <c r="F936" s="180" t="s">
        <v>3203</v>
      </c>
      <c r="H936" s="181">
        <v>3</v>
      </c>
      <c r="I936" s="182"/>
      <c r="L936" s="178"/>
      <c r="M936" s="183"/>
      <c r="N936" s="184"/>
      <c r="O936" s="184"/>
      <c r="P936" s="184"/>
      <c r="Q936" s="184"/>
      <c r="R936" s="184"/>
      <c r="S936" s="184"/>
      <c r="T936" s="185"/>
      <c r="AT936" s="179" t="s">
        <v>251</v>
      </c>
      <c r="AU936" s="179" t="s">
        <v>88</v>
      </c>
      <c r="AV936" s="13" t="s">
        <v>88</v>
      </c>
      <c r="AW936" s="13" t="s">
        <v>32</v>
      </c>
      <c r="AX936" s="13" t="s">
        <v>76</v>
      </c>
      <c r="AY936" s="179" t="s">
        <v>242</v>
      </c>
    </row>
    <row r="937" spans="1:65" s="13" customFormat="1">
      <c r="B937" s="178"/>
      <c r="D937" s="171" t="s">
        <v>251</v>
      </c>
      <c r="E937" s="179"/>
      <c r="F937" s="180" t="s">
        <v>3204</v>
      </c>
      <c r="H937" s="181">
        <v>2</v>
      </c>
      <c r="I937" s="182"/>
      <c r="L937" s="178"/>
      <c r="M937" s="183"/>
      <c r="N937" s="184"/>
      <c r="O937" s="184"/>
      <c r="P937" s="184"/>
      <c r="Q937" s="184"/>
      <c r="R937" s="184"/>
      <c r="S937" s="184"/>
      <c r="T937" s="185"/>
      <c r="AT937" s="179" t="s">
        <v>251</v>
      </c>
      <c r="AU937" s="179" t="s">
        <v>88</v>
      </c>
      <c r="AV937" s="13" t="s">
        <v>88</v>
      </c>
      <c r="AW937" s="13" t="s">
        <v>32</v>
      </c>
      <c r="AX937" s="13" t="s">
        <v>76</v>
      </c>
      <c r="AY937" s="179" t="s">
        <v>242</v>
      </c>
    </row>
    <row r="938" spans="1:65" s="13" customFormat="1">
      <c r="B938" s="178"/>
      <c r="D938" s="171" t="s">
        <v>251</v>
      </c>
      <c r="E938" s="179"/>
      <c r="F938" s="180" t="s">
        <v>3205</v>
      </c>
      <c r="H938" s="181">
        <v>1</v>
      </c>
      <c r="I938" s="182"/>
      <c r="L938" s="178"/>
      <c r="M938" s="183"/>
      <c r="N938" s="184"/>
      <c r="O938" s="184"/>
      <c r="P938" s="184"/>
      <c r="Q938" s="184"/>
      <c r="R938" s="184"/>
      <c r="S938" s="184"/>
      <c r="T938" s="185"/>
      <c r="AT938" s="179" t="s">
        <v>251</v>
      </c>
      <c r="AU938" s="179" t="s">
        <v>88</v>
      </c>
      <c r="AV938" s="13" t="s">
        <v>88</v>
      </c>
      <c r="AW938" s="13" t="s">
        <v>32</v>
      </c>
      <c r="AX938" s="13" t="s">
        <v>76</v>
      </c>
      <c r="AY938" s="179" t="s">
        <v>242</v>
      </c>
    </row>
    <row r="939" spans="1:65" s="13" customFormat="1">
      <c r="B939" s="178"/>
      <c r="D939" s="171" t="s">
        <v>251</v>
      </c>
      <c r="E939" s="179"/>
      <c r="F939" s="180" t="s">
        <v>3206</v>
      </c>
      <c r="H939" s="181">
        <v>1</v>
      </c>
      <c r="I939" s="182"/>
      <c r="L939" s="178"/>
      <c r="M939" s="183"/>
      <c r="N939" s="184"/>
      <c r="O939" s="184"/>
      <c r="P939" s="184"/>
      <c r="Q939" s="184"/>
      <c r="R939" s="184"/>
      <c r="S939" s="184"/>
      <c r="T939" s="185"/>
      <c r="AT939" s="179" t="s">
        <v>251</v>
      </c>
      <c r="AU939" s="179" t="s">
        <v>88</v>
      </c>
      <c r="AV939" s="13" t="s">
        <v>88</v>
      </c>
      <c r="AW939" s="13" t="s">
        <v>32</v>
      </c>
      <c r="AX939" s="13" t="s">
        <v>76</v>
      </c>
      <c r="AY939" s="179" t="s">
        <v>242</v>
      </c>
    </row>
    <row r="940" spans="1:65" s="13" customFormat="1">
      <c r="B940" s="178"/>
      <c r="D940" s="171" t="s">
        <v>251</v>
      </c>
      <c r="E940" s="179"/>
      <c r="F940" s="180" t="s">
        <v>3207</v>
      </c>
      <c r="H940" s="181">
        <v>1</v>
      </c>
      <c r="I940" s="182"/>
      <c r="L940" s="178"/>
      <c r="M940" s="183"/>
      <c r="N940" s="184"/>
      <c r="O940" s="184"/>
      <c r="P940" s="184"/>
      <c r="Q940" s="184"/>
      <c r="R940" s="184"/>
      <c r="S940" s="184"/>
      <c r="T940" s="185"/>
      <c r="AT940" s="179" t="s">
        <v>251</v>
      </c>
      <c r="AU940" s="179" t="s">
        <v>88</v>
      </c>
      <c r="AV940" s="13" t="s">
        <v>88</v>
      </c>
      <c r="AW940" s="13" t="s">
        <v>32</v>
      </c>
      <c r="AX940" s="13" t="s">
        <v>76</v>
      </c>
      <c r="AY940" s="179" t="s">
        <v>242</v>
      </c>
    </row>
    <row r="941" spans="1:65" s="14" customFormat="1">
      <c r="B941" s="186"/>
      <c r="D941" s="171" t="s">
        <v>251</v>
      </c>
      <c r="E941" s="187"/>
      <c r="F941" s="188" t="s">
        <v>254</v>
      </c>
      <c r="H941" s="189">
        <v>11</v>
      </c>
      <c r="I941" s="190"/>
      <c r="L941" s="186"/>
      <c r="M941" s="191"/>
      <c r="N941" s="192"/>
      <c r="O941" s="192"/>
      <c r="P941" s="192"/>
      <c r="Q941" s="192"/>
      <c r="R941" s="192"/>
      <c r="S941" s="192"/>
      <c r="T941" s="193"/>
      <c r="AT941" s="187" t="s">
        <v>251</v>
      </c>
      <c r="AU941" s="187" t="s">
        <v>88</v>
      </c>
      <c r="AV941" s="14" t="s">
        <v>249</v>
      </c>
      <c r="AW941" s="14" t="s">
        <v>32</v>
      </c>
      <c r="AX941" s="14" t="s">
        <v>83</v>
      </c>
      <c r="AY941" s="187" t="s">
        <v>242</v>
      </c>
    </row>
    <row r="942" spans="1:65" s="1" customFormat="1" ht="62.65" customHeight="1">
      <c r="A942" s="30"/>
      <c r="B942" s="155"/>
      <c r="C942" s="218" t="s">
        <v>2471</v>
      </c>
      <c r="D942" s="218" t="s">
        <v>313</v>
      </c>
      <c r="E942" s="219" t="s">
        <v>3782</v>
      </c>
      <c r="F942" s="220" t="s">
        <v>3783</v>
      </c>
      <c r="G942" s="221" t="s">
        <v>310</v>
      </c>
      <c r="H942" s="222">
        <v>2</v>
      </c>
      <c r="I942" s="204">
        <v>689</v>
      </c>
      <c r="J942" s="205">
        <f>ROUND(I942*H942,2)</f>
        <v>1378</v>
      </c>
      <c r="K942" s="206"/>
      <c r="L942" s="207"/>
      <c r="M942" s="208"/>
      <c r="N942" s="209" t="s">
        <v>42</v>
      </c>
      <c r="O942" s="57"/>
      <c r="P942" s="166">
        <f>O942*H942</f>
        <v>0</v>
      </c>
      <c r="Q942" s="166">
        <v>7.4999999999999997E-2</v>
      </c>
      <c r="R942" s="166">
        <f>Q942*H942</f>
        <v>0.15</v>
      </c>
      <c r="S942" s="166">
        <v>0</v>
      </c>
      <c r="T942" s="167">
        <f>S942*H942</f>
        <v>0</v>
      </c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R942" s="168" t="s">
        <v>316</v>
      </c>
      <c r="AT942" s="168" t="s">
        <v>313</v>
      </c>
      <c r="AU942" s="168" t="s">
        <v>88</v>
      </c>
      <c r="AY942" s="17" t="s">
        <v>242</v>
      </c>
      <c r="BE942" s="169">
        <f>IF(N942="základná",J942,0)</f>
        <v>0</v>
      </c>
      <c r="BF942" s="169">
        <f>IF(N942="znížená",J942,0)</f>
        <v>1378</v>
      </c>
      <c r="BG942" s="169">
        <f>IF(N942="zákl. prenesená",J942,0)</f>
        <v>0</v>
      </c>
      <c r="BH942" s="169">
        <f>IF(N942="zníž. prenesená",J942,0)</f>
        <v>0</v>
      </c>
      <c r="BI942" s="169">
        <f>IF(N942="nulová",J942,0)</f>
        <v>0</v>
      </c>
      <c r="BJ942" s="17" t="s">
        <v>88</v>
      </c>
      <c r="BK942" s="169">
        <f>ROUND(I942*H942,2)</f>
        <v>1378</v>
      </c>
      <c r="BL942" s="17" t="s">
        <v>249</v>
      </c>
      <c r="BM942" s="168" t="s">
        <v>3784</v>
      </c>
    </row>
    <row r="943" spans="1:65" s="13" customFormat="1">
      <c r="B943" s="178"/>
      <c r="D943" s="171" t="s">
        <v>251</v>
      </c>
      <c r="E943" s="179"/>
      <c r="F943" s="180" t="s">
        <v>88</v>
      </c>
      <c r="H943" s="181">
        <v>2</v>
      </c>
      <c r="I943" s="182"/>
      <c r="L943" s="178"/>
      <c r="M943" s="183"/>
      <c r="N943" s="184"/>
      <c r="O943" s="184"/>
      <c r="P943" s="184"/>
      <c r="Q943" s="184"/>
      <c r="R943" s="184"/>
      <c r="S943" s="184"/>
      <c r="T943" s="185"/>
      <c r="AT943" s="179" t="s">
        <v>251</v>
      </c>
      <c r="AU943" s="179" t="s">
        <v>88</v>
      </c>
      <c r="AV943" s="13" t="s">
        <v>88</v>
      </c>
      <c r="AW943" s="13" t="s">
        <v>32</v>
      </c>
      <c r="AX943" s="13" t="s">
        <v>83</v>
      </c>
      <c r="AY943" s="179" t="s">
        <v>242</v>
      </c>
    </row>
    <row r="944" spans="1:65" s="1" customFormat="1" ht="62.65" customHeight="1">
      <c r="A944" s="30"/>
      <c r="B944" s="155"/>
      <c r="C944" s="218" t="s">
        <v>3785</v>
      </c>
      <c r="D944" s="218" t="s">
        <v>313</v>
      </c>
      <c r="E944" s="219" t="s">
        <v>3786</v>
      </c>
      <c r="F944" s="220" t="s">
        <v>3787</v>
      </c>
      <c r="G944" s="221" t="s">
        <v>310</v>
      </c>
      <c r="H944" s="222">
        <v>1</v>
      </c>
      <c r="I944" s="204">
        <v>45</v>
      </c>
      <c r="J944" s="205">
        <f>ROUND(I944*H944,2)</f>
        <v>45</v>
      </c>
      <c r="K944" s="206"/>
      <c r="L944" s="207"/>
      <c r="M944" s="208"/>
      <c r="N944" s="209" t="s">
        <v>42</v>
      </c>
      <c r="O944" s="57"/>
      <c r="P944" s="166">
        <f>O944*H944</f>
        <v>0</v>
      </c>
      <c r="Q944" s="166">
        <v>7.4999999999999997E-2</v>
      </c>
      <c r="R944" s="166">
        <f>Q944*H944</f>
        <v>7.4999999999999997E-2</v>
      </c>
      <c r="S944" s="166">
        <v>0</v>
      </c>
      <c r="T944" s="167">
        <f>S944*H944</f>
        <v>0</v>
      </c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R944" s="168" t="s">
        <v>316</v>
      </c>
      <c r="AT944" s="168" t="s">
        <v>313</v>
      </c>
      <c r="AU944" s="168" t="s">
        <v>88</v>
      </c>
      <c r="AY944" s="17" t="s">
        <v>242</v>
      </c>
      <c r="BE944" s="169">
        <f>IF(N944="základná",J944,0)</f>
        <v>0</v>
      </c>
      <c r="BF944" s="169">
        <f>IF(N944="znížená",J944,0)</f>
        <v>45</v>
      </c>
      <c r="BG944" s="169">
        <f>IF(N944="zákl. prenesená",J944,0)</f>
        <v>0</v>
      </c>
      <c r="BH944" s="169">
        <f>IF(N944="zníž. prenesená",J944,0)</f>
        <v>0</v>
      </c>
      <c r="BI944" s="169">
        <f>IF(N944="nulová",J944,0)</f>
        <v>0</v>
      </c>
      <c r="BJ944" s="17" t="s">
        <v>88</v>
      </c>
      <c r="BK944" s="169">
        <f>ROUND(I944*H944,2)</f>
        <v>45</v>
      </c>
      <c r="BL944" s="17" t="s">
        <v>249</v>
      </c>
      <c r="BM944" s="168" t="s">
        <v>3788</v>
      </c>
    </row>
    <row r="945" spans="1:65" s="13" customFormat="1">
      <c r="B945" s="178"/>
      <c r="D945" s="171" t="s">
        <v>251</v>
      </c>
      <c r="E945" s="179"/>
      <c r="F945" s="180" t="s">
        <v>83</v>
      </c>
      <c r="H945" s="181">
        <v>1</v>
      </c>
      <c r="I945" s="182"/>
      <c r="L945" s="178"/>
      <c r="M945" s="183"/>
      <c r="N945" s="184"/>
      <c r="O945" s="184"/>
      <c r="P945" s="184"/>
      <c r="Q945" s="184"/>
      <c r="R945" s="184"/>
      <c r="S945" s="184"/>
      <c r="T945" s="185"/>
      <c r="AT945" s="179" t="s">
        <v>251</v>
      </c>
      <c r="AU945" s="179" t="s">
        <v>88</v>
      </c>
      <c r="AV945" s="13" t="s">
        <v>88</v>
      </c>
      <c r="AW945" s="13" t="s">
        <v>32</v>
      </c>
      <c r="AX945" s="13" t="s">
        <v>83</v>
      </c>
      <c r="AY945" s="179" t="s">
        <v>242</v>
      </c>
    </row>
    <row r="946" spans="1:65" s="1" customFormat="1" ht="66.75" customHeight="1">
      <c r="A946" s="30"/>
      <c r="B946" s="155"/>
      <c r="C946" s="218" t="s">
        <v>2474</v>
      </c>
      <c r="D946" s="218" t="s">
        <v>313</v>
      </c>
      <c r="E946" s="219" t="s">
        <v>3789</v>
      </c>
      <c r="F946" s="220" t="s">
        <v>3790</v>
      </c>
      <c r="G946" s="221" t="s">
        <v>310</v>
      </c>
      <c r="H946" s="222">
        <v>3</v>
      </c>
      <c r="I946" s="204">
        <v>658</v>
      </c>
      <c r="J946" s="205">
        <f>ROUND(I946*H946,2)</f>
        <v>1974</v>
      </c>
      <c r="K946" s="206"/>
      <c r="L946" s="207"/>
      <c r="M946" s="208"/>
      <c r="N946" s="209" t="s">
        <v>42</v>
      </c>
      <c r="O946" s="57"/>
      <c r="P946" s="166">
        <f>O946*H946</f>
        <v>0</v>
      </c>
      <c r="Q946" s="166">
        <v>7.4999999999999997E-2</v>
      </c>
      <c r="R946" s="166">
        <f>Q946*H946</f>
        <v>0.22499999999999998</v>
      </c>
      <c r="S946" s="166">
        <v>0</v>
      </c>
      <c r="T946" s="167">
        <f>S946*H946</f>
        <v>0</v>
      </c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R946" s="168" t="s">
        <v>316</v>
      </c>
      <c r="AT946" s="168" t="s">
        <v>313</v>
      </c>
      <c r="AU946" s="168" t="s">
        <v>88</v>
      </c>
      <c r="AY946" s="17" t="s">
        <v>242</v>
      </c>
      <c r="BE946" s="169">
        <f>IF(N946="základná",J946,0)</f>
        <v>0</v>
      </c>
      <c r="BF946" s="169">
        <f>IF(N946="znížená",J946,0)</f>
        <v>1974</v>
      </c>
      <c r="BG946" s="169">
        <f>IF(N946="zákl. prenesená",J946,0)</f>
        <v>0</v>
      </c>
      <c r="BH946" s="169">
        <f>IF(N946="zníž. prenesená",J946,0)</f>
        <v>0</v>
      </c>
      <c r="BI946" s="169">
        <f>IF(N946="nulová",J946,0)</f>
        <v>0</v>
      </c>
      <c r="BJ946" s="17" t="s">
        <v>88</v>
      </c>
      <c r="BK946" s="169">
        <f>ROUND(I946*H946,2)</f>
        <v>1974</v>
      </c>
      <c r="BL946" s="17" t="s">
        <v>249</v>
      </c>
      <c r="BM946" s="168" t="s">
        <v>3791</v>
      </c>
    </row>
    <row r="947" spans="1:65" s="13" customFormat="1">
      <c r="B947" s="178"/>
      <c r="D947" s="171" t="s">
        <v>251</v>
      </c>
      <c r="E947" s="179"/>
      <c r="F947" s="180" t="s">
        <v>93</v>
      </c>
      <c r="H947" s="181">
        <v>3</v>
      </c>
      <c r="I947" s="182"/>
      <c r="L947" s="178"/>
      <c r="M947" s="183"/>
      <c r="N947" s="184"/>
      <c r="O947" s="184"/>
      <c r="P947" s="184"/>
      <c r="Q947" s="184"/>
      <c r="R947" s="184"/>
      <c r="S947" s="184"/>
      <c r="T947" s="185"/>
      <c r="AT947" s="179" t="s">
        <v>251</v>
      </c>
      <c r="AU947" s="179" t="s">
        <v>88</v>
      </c>
      <c r="AV947" s="13" t="s">
        <v>88</v>
      </c>
      <c r="AW947" s="13" t="s">
        <v>32</v>
      </c>
      <c r="AX947" s="13" t="s">
        <v>83</v>
      </c>
      <c r="AY947" s="179" t="s">
        <v>242</v>
      </c>
    </row>
    <row r="948" spans="1:65" s="1" customFormat="1" ht="66.75" customHeight="1">
      <c r="A948" s="30"/>
      <c r="B948" s="155"/>
      <c r="C948" s="218" t="s">
        <v>3792</v>
      </c>
      <c r="D948" s="218" t="s">
        <v>313</v>
      </c>
      <c r="E948" s="219" t="s">
        <v>3793</v>
      </c>
      <c r="F948" s="220" t="s">
        <v>3794</v>
      </c>
      <c r="G948" s="221" t="s">
        <v>310</v>
      </c>
      <c r="H948" s="222">
        <v>2</v>
      </c>
      <c r="I948" s="204">
        <v>645</v>
      </c>
      <c r="J948" s="205">
        <f>ROUND(I948*H948,2)</f>
        <v>1290</v>
      </c>
      <c r="K948" s="206"/>
      <c r="L948" s="207"/>
      <c r="M948" s="208"/>
      <c r="N948" s="209" t="s">
        <v>42</v>
      </c>
      <c r="O948" s="57"/>
      <c r="P948" s="166">
        <f>O948*H948</f>
        <v>0</v>
      </c>
      <c r="Q948" s="166">
        <v>7.4999999999999997E-2</v>
      </c>
      <c r="R948" s="166">
        <f>Q948*H948</f>
        <v>0.15</v>
      </c>
      <c r="S948" s="166">
        <v>0</v>
      </c>
      <c r="T948" s="167">
        <f>S948*H948</f>
        <v>0</v>
      </c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R948" s="168" t="s">
        <v>316</v>
      </c>
      <c r="AT948" s="168" t="s">
        <v>313</v>
      </c>
      <c r="AU948" s="168" t="s">
        <v>88</v>
      </c>
      <c r="AY948" s="17" t="s">
        <v>242</v>
      </c>
      <c r="BE948" s="169">
        <f>IF(N948="základná",J948,0)</f>
        <v>0</v>
      </c>
      <c r="BF948" s="169">
        <f>IF(N948="znížená",J948,0)</f>
        <v>1290</v>
      </c>
      <c r="BG948" s="169">
        <f>IF(N948="zákl. prenesená",J948,0)</f>
        <v>0</v>
      </c>
      <c r="BH948" s="169">
        <f>IF(N948="zníž. prenesená",J948,0)</f>
        <v>0</v>
      </c>
      <c r="BI948" s="169">
        <f>IF(N948="nulová",J948,0)</f>
        <v>0</v>
      </c>
      <c r="BJ948" s="17" t="s">
        <v>88</v>
      </c>
      <c r="BK948" s="169">
        <f>ROUND(I948*H948,2)</f>
        <v>1290</v>
      </c>
      <c r="BL948" s="17" t="s">
        <v>249</v>
      </c>
      <c r="BM948" s="168" t="s">
        <v>3795</v>
      </c>
    </row>
    <row r="949" spans="1:65" s="13" customFormat="1">
      <c r="B949" s="178"/>
      <c r="D949" s="171" t="s">
        <v>251</v>
      </c>
      <c r="E949" s="179"/>
      <c r="F949" s="180" t="s">
        <v>88</v>
      </c>
      <c r="H949" s="181">
        <v>2</v>
      </c>
      <c r="I949" s="182"/>
      <c r="L949" s="178"/>
      <c r="M949" s="183"/>
      <c r="N949" s="184"/>
      <c r="O949" s="184"/>
      <c r="P949" s="184"/>
      <c r="Q949" s="184"/>
      <c r="R949" s="184"/>
      <c r="S949" s="184"/>
      <c r="T949" s="185"/>
      <c r="AT949" s="179" t="s">
        <v>251</v>
      </c>
      <c r="AU949" s="179" t="s">
        <v>88</v>
      </c>
      <c r="AV949" s="13" t="s">
        <v>88</v>
      </c>
      <c r="AW949" s="13" t="s">
        <v>32</v>
      </c>
      <c r="AX949" s="13" t="s">
        <v>83</v>
      </c>
      <c r="AY949" s="179" t="s">
        <v>242</v>
      </c>
    </row>
    <row r="950" spans="1:65" s="1" customFormat="1" ht="66.75" customHeight="1">
      <c r="A950" s="30"/>
      <c r="B950" s="155"/>
      <c r="C950" s="218" t="s">
        <v>2477</v>
      </c>
      <c r="D950" s="218" t="s">
        <v>313</v>
      </c>
      <c r="E950" s="219" t="s">
        <v>3796</v>
      </c>
      <c r="F950" s="220" t="s">
        <v>3797</v>
      </c>
      <c r="G950" s="221" t="s">
        <v>310</v>
      </c>
      <c r="H950" s="222">
        <v>1</v>
      </c>
      <c r="I950" s="204">
        <v>658</v>
      </c>
      <c r="J950" s="205">
        <f>ROUND(I950*H950,2)</f>
        <v>658</v>
      </c>
      <c r="K950" s="206"/>
      <c r="L950" s="207"/>
      <c r="M950" s="208"/>
      <c r="N950" s="209" t="s">
        <v>42</v>
      </c>
      <c r="O950" s="57"/>
      <c r="P950" s="166">
        <f>O950*H950</f>
        <v>0</v>
      </c>
      <c r="Q950" s="166">
        <v>7.4999999999999997E-2</v>
      </c>
      <c r="R950" s="166">
        <f>Q950*H950</f>
        <v>7.4999999999999997E-2</v>
      </c>
      <c r="S950" s="166">
        <v>0</v>
      </c>
      <c r="T950" s="167">
        <f>S950*H950</f>
        <v>0</v>
      </c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R950" s="168" t="s">
        <v>316</v>
      </c>
      <c r="AT950" s="168" t="s">
        <v>313</v>
      </c>
      <c r="AU950" s="168" t="s">
        <v>88</v>
      </c>
      <c r="AY950" s="17" t="s">
        <v>242</v>
      </c>
      <c r="BE950" s="169">
        <f>IF(N950="základná",J950,0)</f>
        <v>0</v>
      </c>
      <c r="BF950" s="169">
        <f>IF(N950="znížená",J950,0)</f>
        <v>658</v>
      </c>
      <c r="BG950" s="169">
        <f>IF(N950="zákl. prenesená",J950,0)</f>
        <v>0</v>
      </c>
      <c r="BH950" s="169">
        <f>IF(N950="zníž. prenesená",J950,0)</f>
        <v>0</v>
      </c>
      <c r="BI950" s="169">
        <f>IF(N950="nulová",J950,0)</f>
        <v>0</v>
      </c>
      <c r="BJ950" s="17" t="s">
        <v>88</v>
      </c>
      <c r="BK950" s="169">
        <f>ROUND(I950*H950,2)</f>
        <v>658</v>
      </c>
      <c r="BL950" s="17" t="s">
        <v>249</v>
      </c>
      <c r="BM950" s="168" t="s">
        <v>3798</v>
      </c>
    </row>
    <row r="951" spans="1:65" s="13" customFormat="1">
      <c r="B951" s="178"/>
      <c r="D951" s="171" t="s">
        <v>251</v>
      </c>
      <c r="E951" s="179"/>
      <c r="F951" s="180" t="s">
        <v>83</v>
      </c>
      <c r="H951" s="181">
        <v>1</v>
      </c>
      <c r="I951" s="182"/>
      <c r="L951" s="178"/>
      <c r="M951" s="183"/>
      <c r="N951" s="184"/>
      <c r="O951" s="184"/>
      <c r="P951" s="184"/>
      <c r="Q951" s="184"/>
      <c r="R951" s="184"/>
      <c r="S951" s="184"/>
      <c r="T951" s="185"/>
      <c r="AT951" s="179" t="s">
        <v>251</v>
      </c>
      <c r="AU951" s="179" t="s">
        <v>88</v>
      </c>
      <c r="AV951" s="13" t="s">
        <v>88</v>
      </c>
      <c r="AW951" s="13" t="s">
        <v>32</v>
      </c>
      <c r="AX951" s="13" t="s">
        <v>83</v>
      </c>
      <c r="AY951" s="179" t="s">
        <v>242</v>
      </c>
    </row>
    <row r="952" spans="1:65" s="1" customFormat="1" ht="66.75" customHeight="1">
      <c r="A952" s="30"/>
      <c r="B952" s="155"/>
      <c r="C952" s="218" t="s">
        <v>3799</v>
      </c>
      <c r="D952" s="218" t="s">
        <v>313</v>
      </c>
      <c r="E952" s="219" t="s">
        <v>3800</v>
      </c>
      <c r="F952" s="220" t="s">
        <v>3801</v>
      </c>
      <c r="G952" s="221" t="s">
        <v>310</v>
      </c>
      <c r="H952" s="222">
        <v>1</v>
      </c>
      <c r="I952" s="204">
        <v>645</v>
      </c>
      <c r="J952" s="205">
        <f>ROUND(I952*H952,2)</f>
        <v>645</v>
      </c>
      <c r="K952" s="206"/>
      <c r="L952" s="207"/>
      <c r="M952" s="208"/>
      <c r="N952" s="209" t="s">
        <v>42</v>
      </c>
      <c r="O952" s="57"/>
      <c r="P952" s="166">
        <f>O952*H952</f>
        <v>0</v>
      </c>
      <c r="Q952" s="166">
        <v>7.4999999999999997E-2</v>
      </c>
      <c r="R952" s="166">
        <f>Q952*H952</f>
        <v>7.4999999999999997E-2</v>
      </c>
      <c r="S952" s="166">
        <v>0</v>
      </c>
      <c r="T952" s="167">
        <f>S952*H952</f>
        <v>0</v>
      </c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R952" s="168" t="s">
        <v>316</v>
      </c>
      <c r="AT952" s="168" t="s">
        <v>313</v>
      </c>
      <c r="AU952" s="168" t="s">
        <v>88</v>
      </c>
      <c r="AY952" s="17" t="s">
        <v>242</v>
      </c>
      <c r="BE952" s="169">
        <f>IF(N952="základná",J952,0)</f>
        <v>0</v>
      </c>
      <c r="BF952" s="169">
        <f>IF(N952="znížená",J952,0)</f>
        <v>645</v>
      </c>
      <c r="BG952" s="169">
        <f>IF(N952="zákl. prenesená",J952,0)</f>
        <v>0</v>
      </c>
      <c r="BH952" s="169">
        <f>IF(N952="zníž. prenesená",J952,0)</f>
        <v>0</v>
      </c>
      <c r="BI952" s="169">
        <f>IF(N952="nulová",J952,0)</f>
        <v>0</v>
      </c>
      <c r="BJ952" s="17" t="s">
        <v>88</v>
      </c>
      <c r="BK952" s="169">
        <f>ROUND(I952*H952,2)</f>
        <v>645</v>
      </c>
      <c r="BL952" s="17" t="s">
        <v>249</v>
      </c>
      <c r="BM952" s="168" t="s">
        <v>3802</v>
      </c>
    </row>
    <row r="953" spans="1:65" s="13" customFormat="1">
      <c r="B953" s="178"/>
      <c r="D953" s="171" t="s">
        <v>251</v>
      </c>
      <c r="E953" s="179"/>
      <c r="F953" s="180" t="s">
        <v>83</v>
      </c>
      <c r="H953" s="181">
        <v>1</v>
      </c>
      <c r="I953" s="182"/>
      <c r="L953" s="178"/>
      <c r="M953" s="183"/>
      <c r="N953" s="184"/>
      <c r="O953" s="184"/>
      <c r="P953" s="184"/>
      <c r="Q953" s="184"/>
      <c r="R953" s="184"/>
      <c r="S953" s="184"/>
      <c r="T953" s="185"/>
      <c r="AT953" s="179" t="s">
        <v>251</v>
      </c>
      <c r="AU953" s="179" t="s">
        <v>88</v>
      </c>
      <c r="AV953" s="13" t="s">
        <v>88</v>
      </c>
      <c r="AW953" s="13" t="s">
        <v>32</v>
      </c>
      <c r="AX953" s="13" t="s">
        <v>83</v>
      </c>
      <c r="AY953" s="179" t="s">
        <v>242</v>
      </c>
    </row>
    <row r="954" spans="1:65" s="1" customFormat="1" ht="66.75" customHeight="1">
      <c r="A954" s="30"/>
      <c r="B954" s="155"/>
      <c r="C954" s="218" t="s">
        <v>2480</v>
      </c>
      <c r="D954" s="218" t="s">
        <v>313</v>
      </c>
      <c r="E954" s="219" t="s">
        <v>3803</v>
      </c>
      <c r="F954" s="220" t="s">
        <v>3804</v>
      </c>
      <c r="G954" s="221" t="s">
        <v>310</v>
      </c>
      <c r="H954" s="222">
        <v>1</v>
      </c>
      <c r="I954" s="204">
        <v>658</v>
      </c>
      <c r="J954" s="205">
        <f>ROUND(I954*H954,2)</f>
        <v>658</v>
      </c>
      <c r="K954" s="206"/>
      <c r="L954" s="207"/>
      <c r="M954" s="208"/>
      <c r="N954" s="209" t="s">
        <v>42</v>
      </c>
      <c r="O954" s="57"/>
      <c r="P954" s="166">
        <f>O954*H954</f>
        <v>0</v>
      </c>
      <c r="Q954" s="166">
        <v>7.4999999999999997E-2</v>
      </c>
      <c r="R954" s="166">
        <f>Q954*H954</f>
        <v>7.4999999999999997E-2</v>
      </c>
      <c r="S954" s="166">
        <v>0</v>
      </c>
      <c r="T954" s="167">
        <f>S954*H954</f>
        <v>0</v>
      </c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R954" s="168" t="s">
        <v>316</v>
      </c>
      <c r="AT954" s="168" t="s">
        <v>313</v>
      </c>
      <c r="AU954" s="168" t="s">
        <v>88</v>
      </c>
      <c r="AY954" s="17" t="s">
        <v>242</v>
      </c>
      <c r="BE954" s="169">
        <f>IF(N954="základná",J954,0)</f>
        <v>0</v>
      </c>
      <c r="BF954" s="169">
        <f>IF(N954="znížená",J954,0)</f>
        <v>658</v>
      </c>
      <c r="BG954" s="169">
        <f>IF(N954="zákl. prenesená",J954,0)</f>
        <v>0</v>
      </c>
      <c r="BH954" s="169">
        <f>IF(N954="zníž. prenesená",J954,0)</f>
        <v>0</v>
      </c>
      <c r="BI954" s="169">
        <f>IF(N954="nulová",J954,0)</f>
        <v>0</v>
      </c>
      <c r="BJ954" s="17" t="s">
        <v>88</v>
      </c>
      <c r="BK954" s="169">
        <f>ROUND(I954*H954,2)</f>
        <v>658</v>
      </c>
      <c r="BL954" s="17" t="s">
        <v>249</v>
      </c>
      <c r="BM954" s="168" t="s">
        <v>3805</v>
      </c>
    </row>
    <row r="955" spans="1:65" s="13" customFormat="1">
      <c r="B955" s="178"/>
      <c r="D955" s="171" t="s">
        <v>251</v>
      </c>
      <c r="E955" s="179"/>
      <c r="F955" s="180" t="s">
        <v>83</v>
      </c>
      <c r="H955" s="181">
        <v>1</v>
      </c>
      <c r="I955" s="182"/>
      <c r="L955" s="178"/>
      <c r="M955" s="183"/>
      <c r="N955" s="184"/>
      <c r="O955" s="184"/>
      <c r="P955" s="184"/>
      <c r="Q955" s="184"/>
      <c r="R955" s="184"/>
      <c r="S955" s="184"/>
      <c r="T955" s="185"/>
      <c r="AT955" s="179" t="s">
        <v>251</v>
      </c>
      <c r="AU955" s="179" t="s">
        <v>88</v>
      </c>
      <c r="AV955" s="13" t="s">
        <v>88</v>
      </c>
      <c r="AW955" s="13" t="s">
        <v>32</v>
      </c>
      <c r="AX955" s="13" t="s">
        <v>83</v>
      </c>
      <c r="AY955" s="179" t="s">
        <v>242</v>
      </c>
    </row>
    <row r="956" spans="1:65" s="13" customFormat="1" ht="18.75" customHeight="1">
      <c r="B956" s="178"/>
      <c r="C956" s="156" t="s">
        <v>267</v>
      </c>
      <c r="D956" s="156" t="s">
        <v>245</v>
      </c>
      <c r="E956" s="157" t="s">
        <v>3806</v>
      </c>
      <c r="F956" s="158" t="s">
        <v>3807</v>
      </c>
      <c r="G956" s="159" t="s">
        <v>310</v>
      </c>
      <c r="H956" s="160">
        <v>11</v>
      </c>
      <c r="I956" s="161">
        <v>24.86</v>
      </c>
      <c r="J956" s="162">
        <f>ROUND(I956*H956,2)</f>
        <v>273.45999999999998</v>
      </c>
      <c r="L956" s="178"/>
      <c r="M956" s="183"/>
      <c r="N956" s="184"/>
      <c r="O956" s="184"/>
      <c r="P956" s="184"/>
      <c r="Q956" s="184"/>
      <c r="R956" s="184"/>
      <c r="S956" s="184"/>
      <c r="T956" s="185"/>
      <c r="AT956" s="179"/>
      <c r="AU956" s="179"/>
      <c r="AY956" s="179"/>
    </row>
    <row r="957" spans="1:65" s="13" customFormat="1">
      <c r="B957" s="178"/>
      <c r="C957" s="248"/>
      <c r="D957" s="229" t="s">
        <v>251</v>
      </c>
      <c r="E957" s="249"/>
      <c r="F957" s="250" t="s">
        <v>3808</v>
      </c>
      <c r="G957" s="248"/>
      <c r="H957" s="249"/>
      <c r="I957" s="174"/>
      <c r="J957" s="12"/>
      <c r="L957" s="178"/>
      <c r="M957" s="183"/>
      <c r="N957" s="184"/>
      <c r="O957" s="184"/>
      <c r="P957" s="184"/>
      <c r="Q957" s="184"/>
      <c r="R957" s="184"/>
      <c r="S957" s="184"/>
      <c r="T957" s="185"/>
      <c r="AT957" s="179"/>
      <c r="AU957" s="179"/>
      <c r="AY957" s="179"/>
    </row>
    <row r="958" spans="1:65" s="13" customFormat="1">
      <c r="B958" s="178"/>
      <c r="C958" s="228"/>
      <c r="D958" s="229" t="s">
        <v>251</v>
      </c>
      <c r="E958" s="230"/>
      <c r="F958" s="231" t="s">
        <v>369</v>
      </c>
      <c r="G958" s="228"/>
      <c r="H958" s="232">
        <v>11</v>
      </c>
      <c r="I958" s="182"/>
      <c r="L958" s="178"/>
      <c r="M958" s="183"/>
      <c r="N958" s="184"/>
      <c r="O958" s="184"/>
      <c r="P958" s="184"/>
      <c r="Q958" s="184"/>
      <c r="R958" s="184"/>
      <c r="S958" s="184"/>
      <c r="T958" s="185"/>
      <c r="AT958" s="179"/>
      <c r="AU958" s="179"/>
      <c r="AY958" s="179"/>
    </row>
    <row r="959" spans="1:65" s="13" customFormat="1" ht="33.75" customHeight="1">
      <c r="B959" s="178"/>
      <c r="C959" s="199" t="s">
        <v>273</v>
      </c>
      <c r="D959" s="199" t="s">
        <v>313</v>
      </c>
      <c r="E959" s="200" t="s">
        <v>3809</v>
      </c>
      <c r="F959" s="201" t="s">
        <v>3810</v>
      </c>
      <c r="G959" s="202" t="s">
        <v>310</v>
      </c>
      <c r="H959" s="203">
        <v>11</v>
      </c>
      <c r="I959" s="204">
        <v>88.81</v>
      </c>
      <c r="J959" s="205">
        <f>ROUND(I959*H959,2)</f>
        <v>976.91</v>
      </c>
      <c r="L959" s="178"/>
      <c r="M959" s="183"/>
      <c r="N959" s="184"/>
      <c r="O959" s="184"/>
      <c r="P959" s="184"/>
      <c r="Q959" s="184"/>
      <c r="R959" s="184"/>
      <c r="S959" s="184"/>
      <c r="T959" s="185"/>
      <c r="AT959" s="179"/>
      <c r="AU959" s="179"/>
      <c r="AY959" s="179"/>
    </row>
    <row r="960" spans="1:65" s="1" customFormat="1" ht="24.2" customHeight="1">
      <c r="A960" s="30"/>
      <c r="B960" s="155"/>
      <c r="C960" s="194" t="s">
        <v>3811</v>
      </c>
      <c r="D960" s="194" t="s">
        <v>245</v>
      </c>
      <c r="E960" s="195" t="s">
        <v>3812</v>
      </c>
      <c r="F960" s="196" t="s">
        <v>3813</v>
      </c>
      <c r="G960" s="197" t="s">
        <v>689</v>
      </c>
      <c r="H960" s="198">
        <v>135.386</v>
      </c>
      <c r="I960" s="161">
        <v>1.54</v>
      </c>
      <c r="J960" s="162">
        <f>ROUND(I960*H960,2)</f>
        <v>208.49</v>
      </c>
      <c r="K960" s="163"/>
      <c r="L960" s="31"/>
      <c r="M960" s="164"/>
      <c r="N960" s="165" t="s">
        <v>42</v>
      </c>
      <c r="O960" s="57"/>
      <c r="P960" s="166">
        <f>O960*H960</f>
        <v>0</v>
      </c>
      <c r="Q960" s="166">
        <v>5.0000000000000002E-5</v>
      </c>
      <c r="R960" s="166">
        <f>Q960*H960</f>
        <v>6.7692999999999998E-3</v>
      </c>
      <c r="S960" s="166">
        <v>0</v>
      </c>
      <c r="T960" s="167">
        <f>S960*H960</f>
        <v>0</v>
      </c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R960" s="168" t="s">
        <v>402</v>
      </c>
      <c r="AT960" s="168" t="s">
        <v>245</v>
      </c>
      <c r="AU960" s="168" t="s">
        <v>88</v>
      </c>
      <c r="AY960" s="17" t="s">
        <v>242</v>
      </c>
      <c r="BE960" s="169">
        <f>IF(N960="základná",J960,0)</f>
        <v>0</v>
      </c>
      <c r="BF960" s="169">
        <f>IF(N960="znížená",J960,0)</f>
        <v>208.49</v>
      </c>
      <c r="BG960" s="169">
        <f>IF(N960="zákl. prenesená",J960,0)</f>
        <v>0</v>
      </c>
      <c r="BH960" s="169">
        <f>IF(N960="zníž. prenesená",J960,0)</f>
        <v>0</v>
      </c>
      <c r="BI960" s="169">
        <f>IF(N960="nulová",J960,0)</f>
        <v>0</v>
      </c>
      <c r="BJ960" s="17" t="s">
        <v>88</v>
      </c>
      <c r="BK960" s="169">
        <f>ROUND(I960*H960,2)</f>
        <v>208.49</v>
      </c>
      <c r="BL960" s="17" t="s">
        <v>402</v>
      </c>
      <c r="BM960" s="168" t="s">
        <v>3814</v>
      </c>
    </row>
    <row r="961" spans="1:65" s="12" customFormat="1">
      <c r="B961" s="170"/>
      <c r="D961" s="171" t="s">
        <v>251</v>
      </c>
      <c r="E961" s="172"/>
      <c r="F961" s="173" t="s">
        <v>3815</v>
      </c>
      <c r="H961" s="172"/>
      <c r="I961" s="174"/>
      <c r="L961" s="170"/>
      <c r="M961" s="175"/>
      <c r="N961" s="176"/>
      <c r="O961" s="176"/>
      <c r="P961" s="176"/>
      <c r="Q961" s="176"/>
      <c r="R961" s="176"/>
      <c r="S961" s="176"/>
      <c r="T961" s="177"/>
      <c r="AT961" s="172" t="s">
        <v>251</v>
      </c>
      <c r="AU961" s="172" t="s">
        <v>88</v>
      </c>
      <c r="AV961" s="12" t="s">
        <v>83</v>
      </c>
      <c r="AW961" s="12" t="s">
        <v>32</v>
      </c>
      <c r="AX961" s="12" t="s">
        <v>76</v>
      </c>
      <c r="AY961" s="172" t="s">
        <v>242</v>
      </c>
    </row>
    <row r="962" spans="1:65" s="13" customFormat="1">
      <c r="B962" s="178"/>
      <c r="D962" s="171" t="s">
        <v>251</v>
      </c>
      <c r="E962" s="179"/>
      <c r="F962" s="180" t="s">
        <v>3816</v>
      </c>
      <c r="H962" s="181">
        <v>135.386</v>
      </c>
      <c r="I962" s="182"/>
      <c r="L962" s="178"/>
      <c r="M962" s="183"/>
      <c r="N962" s="184"/>
      <c r="O962" s="184"/>
      <c r="P962" s="184"/>
      <c r="Q962" s="184"/>
      <c r="R962" s="184"/>
      <c r="S962" s="184"/>
      <c r="T962" s="185"/>
      <c r="AT962" s="179" t="s">
        <v>251</v>
      </c>
      <c r="AU962" s="179" t="s">
        <v>88</v>
      </c>
      <c r="AV962" s="13" t="s">
        <v>88</v>
      </c>
      <c r="AW962" s="13" t="s">
        <v>32</v>
      </c>
      <c r="AX962" s="13" t="s">
        <v>83</v>
      </c>
      <c r="AY962" s="179" t="s">
        <v>242</v>
      </c>
    </row>
    <row r="963" spans="1:65" s="1" customFormat="1" ht="24.2" customHeight="1">
      <c r="A963" s="30"/>
      <c r="B963" s="155"/>
      <c r="C963" s="218" t="s">
        <v>2483</v>
      </c>
      <c r="D963" s="218" t="s">
        <v>313</v>
      </c>
      <c r="E963" s="219" t="s">
        <v>532</v>
      </c>
      <c r="F963" s="220" t="s">
        <v>3817</v>
      </c>
      <c r="G963" s="221" t="s">
        <v>689</v>
      </c>
      <c r="H963" s="222">
        <v>135.386</v>
      </c>
      <c r="I963" s="204">
        <v>1.93</v>
      </c>
      <c r="J963" s="205">
        <f>ROUND(I963*H963,2)</f>
        <v>261.29000000000002</v>
      </c>
      <c r="K963" s="206"/>
      <c r="L963" s="207"/>
      <c r="M963" s="208"/>
      <c r="N963" s="209" t="s">
        <v>42</v>
      </c>
      <c r="O963" s="57"/>
      <c r="P963" s="166">
        <f>O963*H963</f>
        <v>0</v>
      </c>
      <c r="Q963" s="166">
        <v>0</v>
      </c>
      <c r="R963" s="166">
        <f>Q963*H963</f>
        <v>0</v>
      </c>
      <c r="S963" s="166">
        <v>0</v>
      </c>
      <c r="T963" s="167">
        <f>S963*H963</f>
        <v>0</v>
      </c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R963" s="168" t="s">
        <v>500</v>
      </c>
      <c r="AT963" s="168" t="s">
        <v>313</v>
      </c>
      <c r="AU963" s="168" t="s">
        <v>88</v>
      </c>
      <c r="AY963" s="17" t="s">
        <v>242</v>
      </c>
      <c r="BE963" s="169">
        <f>IF(N963="základná",J963,0)</f>
        <v>0</v>
      </c>
      <c r="BF963" s="169">
        <f>IF(N963="znížená",J963,0)</f>
        <v>261.29000000000002</v>
      </c>
      <c r="BG963" s="169">
        <f>IF(N963="zákl. prenesená",J963,0)</f>
        <v>0</v>
      </c>
      <c r="BH963" s="169">
        <f>IF(N963="zníž. prenesená",J963,0)</f>
        <v>0</v>
      </c>
      <c r="BI963" s="169">
        <f>IF(N963="nulová",J963,0)</f>
        <v>0</v>
      </c>
      <c r="BJ963" s="17" t="s">
        <v>88</v>
      </c>
      <c r="BK963" s="169">
        <f>ROUND(I963*H963,2)</f>
        <v>261.29000000000002</v>
      </c>
      <c r="BL963" s="17" t="s">
        <v>402</v>
      </c>
      <c r="BM963" s="168" t="s">
        <v>3818</v>
      </c>
    </row>
    <row r="964" spans="1:65" s="1" customFormat="1" ht="24.2" customHeight="1">
      <c r="A964" s="30"/>
      <c r="B964" s="155"/>
      <c r="C964" s="194" t="s">
        <v>3819</v>
      </c>
      <c r="D964" s="194" t="s">
        <v>245</v>
      </c>
      <c r="E964" s="195" t="s">
        <v>1985</v>
      </c>
      <c r="F964" s="196" t="s">
        <v>1986</v>
      </c>
      <c r="G964" s="197" t="s">
        <v>689</v>
      </c>
      <c r="H964" s="198">
        <v>879.90700000000004</v>
      </c>
      <c r="I964" s="161">
        <v>1.54</v>
      </c>
      <c r="J964" s="162">
        <f>ROUND(I964*H964,2)</f>
        <v>1355.06</v>
      </c>
      <c r="K964" s="163"/>
      <c r="L964" s="31"/>
      <c r="M964" s="164"/>
      <c r="N964" s="165" t="s">
        <v>42</v>
      </c>
      <c r="O964" s="57"/>
      <c r="P964" s="166">
        <f>O964*H964</f>
        <v>0</v>
      </c>
      <c r="Q964" s="166">
        <v>5.0000000000000002E-5</v>
      </c>
      <c r="R964" s="166">
        <f>Q964*H964</f>
        <v>4.3995350000000003E-2</v>
      </c>
      <c r="S964" s="166">
        <v>0</v>
      </c>
      <c r="T964" s="167">
        <f>S964*H964</f>
        <v>0</v>
      </c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R964" s="168" t="s">
        <v>402</v>
      </c>
      <c r="AT964" s="168" t="s">
        <v>245</v>
      </c>
      <c r="AU964" s="168" t="s">
        <v>88</v>
      </c>
      <c r="AY964" s="17" t="s">
        <v>242</v>
      </c>
      <c r="BE964" s="169">
        <f>IF(N964="základná",J964,0)</f>
        <v>0</v>
      </c>
      <c r="BF964" s="169">
        <f>IF(N964="znížená",J964,0)</f>
        <v>1355.06</v>
      </c>
      <c r="BG964" s="169">
        <f>IF(N964="zákl. prenesená",J964,0)</f>
        <v>0</v>
      </c>
      <c r="BH964" s="169">
        <f>IF(N964="zníž. prenesená",J964,0)</f>
        <v>0</v>
      </c>
      <c r="BI964" s="169">
        <f>IF(N964="nulová",J964,0)</f>
        <v>0</v>
      </c>
      <c r="BJ964" s="17" t="s">
        <v>88</v>
      </c>
      <c r="BK964" s="169">
        <f>ROUND(I964*H964,2)</f>
        <v>1355.06</v>
      </c>
      <c r="BL964" s="17" t="s">
        <v>402</v>
      </c>
      <c r="BM964" s="168" t="s">
        <v>3820</v>
      </c>
    </row>
    <row r="965" spans="1:65" s="13" customFormat="1">
      <c r="B965" s="178"/>
      <c r="D965" s="171" t="s">
        <v>251</v>
      </c>
      <c r="E965" s="179"/>
      <c r="F965" s="180" t="s">
        <v>3821</v>
      </c>
      <c r="H965" s="181">
        <v>879.90700000000004</v>
      </c>
      <c r="I965" s="182"/>
      <c r="L965" s="178"/>
      <c r="M965" s="183"/>
      <c r="N965" s="184"/>
      <c r="O965" s="184"/>
      <c r="P965" s="184"/>
      <c r="Q965" s="184"/>
      <c r="R965" s="184"/>
      <c r="S965" s="184"/>
      <c r="T965" s="185"/>
      <c r="AT965" s="179" t="s">
        <v>251</v>
      </c>
      <c r="AU965" s="179" t="s">
        <v>88</v>
      </c>
      <c r="AV965" s="13" t="s">
        <v>88</v>
      </c>
      <c r="AW965" s="13" t="s">
        <v>32</v>
      </c>
      <c r="AX965" s="13" t="s">
        <v>83</v>
      </c>
      <c r="AY965" s="179" t="s">
        <v>242</v>
      </c>
    </row>
    <row r="966" spans="1:65" s="1" customFormat="1" ht="21.75" customHeight="1">
      <c r="A966" s="30"/>
      <c r="B966" s="155"/>
      <c r="C966" s="218" t="s">
        <v>2486</v>
      </c>
      <c r="D966" s="218" t="s">
        <v>313</v>
      </c>
      <c r="E966" s="219" t="s">
        <v>537</v>
      </c>
      <c r="F966" s="220" t="s">
        <v>3822</v>
      </c>
      <c r="G966" s="221" t="s">
        <v>689</v>
      </c>
      <c r="H966" s="222">
        <v>879.90700000000004</v>
      </c>
      <c r="I966" s="204">
        <v>1.93</v>
      </c>
      <c r="J966" s="205">
        <f>ROUND(I966*H966,2)</f>
        <v>1698.22</v>
      </c>
      <c r="K966" s="206"/>
      <c r="L966" s="207"/>
      <c r="M966" s="208"/>
      <c r="N966" s="209" t="s">
        <v>42</v>
      </c>
      <c r="O966" s="57"/>
      <c r="P966" s="166">
        <f>O966*H966</f>
        <v>0</v>
      </c>
      <c r="Q966" s="166">
        <v>0</v>
      </c>
      <c r="R966" s="166">
        <f>Q966*H966</f>
        <v>0</v>
      </c>
      <c r="S966" s="166">
        <v>0</v>
      </c>
      <c r="T966" s="167">
        <f>S966*H966</f>
        <v>0</v>
      </c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R966" s="168" t="s">
        <v>500</v>
      </c>
      <c r="AT966" s="168" t="s">
        <v>313</v>
      </c>
      <c r="AU966" s="168" t="s">
        <v>88</v>
      </c>
      <c r="AY966" s="17" t="s">
        <v>242</v>
      </c>
      <c r="BE966" s="169">
        <f>IF(N966="základná",J966,0)</f>
        <v>0</v>
      </c>
      <c r="BF966" s="169">
        <f>IF(N966="znížená",J966,0)</f>
        <v>1698.22</v>
      </c>
      <c r="BG966" s="169">
        <f>IF(N966="zákl. prenesená",J966,0)</f>
        <v>0</v>
      </c>
      <c r="BH966" s="169">
        <f>IF(N966="zníž. prenesená",J966,0)</f>
        <v>0</v>
      </c>
      <c r="BI966" s="169">
        <f>IF(N966="nulová",J966,0)</f>
        <v>0</v>
      </c>
      <c r="BJ966" s="17" t="s">
        <v>88</v>
      </c>
      <c r="BK966" s="169">
        <f>ROUND(I966*H966,2)</f>
        <v>1698.22</v>
      </c>
      <c r="BL966" s="17" t="s">
        <v>402</v>
      </c>
      <c r="BM966" s="168" t="s">
        <v>3823</v>
      </c>
    </row>
    <row r="967" spans="1:65" s="1" customFormat="1" ht="24.2" customHeight="1">
      <c r="A967" s="30"/>
      <c r="B967" s="155"/>
      <c r="C967" s="194" t="s">
        <v>3824</v>
      </c>
      <c r="D967" s="194" t="s">
        <v>245</v>
      </c>
      <c r="E967" s="195" t="s">
        <v>3825</v>
      </c>
      <c r="F967" s="196" t="s">
        <v>3826</v>
      </c>
      <c r="G967" s="197" t="s">
        <v>689</v>
      </c>
      <c r="H967" s="198">
        <v>9615.3700000000008</v>
      </c>
      <c r="I967" s="161">
        <v>1.0900000000000001</v>
      </c>
      <c r="J967" s="162">
        <f>ROUND(I967*H967,2)</f>
        <v>10480.75</v>
      </c>
      <c r="K967" s="163"/>
      <c r="L967" s="31"/>
      <c r="M967" s="164"/>
      <c r="N967" s="165" t="s">
        <v>42</v>
      </c>
      <c r="O967" s="57"/>
      <c r="P967" s="166">
        <f>O967*H967</f>
        <v>0</v>
      </c>
      <c r="Q967" s="166">
        <v>5.0000000000000002E-5</v>
      </c>
      <c r="R967" s="166">
        <f>Q967*H967</f>
        <v>0.48076850000000004</v>
      </c>
      <c r="S967" s="166">
        <v>0</v>
      </c>
      <c r="T967" s="167">
        <f>S967*H967</f>
        <v>0</v>
      </c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R967" s="168" t="s">
        <v>402</v>
      </c>
      <c r="AT967" s="168" t="s">
        <v>245</v>
      </c>
      <c r="AU967" s="168" t="s">
        <v>88</v>
      </c>
      <c r="AY967" s="17" t="s">
        <v>242</v>
      </c>
      <c r="BE967" s="169">
        <f>IF(N967="základná",J967,0)</f>
        <v>0</v>
      </c>
      <c r="BF967" s="169">
        <f>IF(N967="znížená",J967,0)</f>
        <v>10480.75</v>
      </c>
      <c r="BG967" s="169">
        <f>IF(N967="zákl. prenesená",J967,0)</f>
        <v>0</v>
      </c>
      <c r="BH967" s="169">
        <f>IF(N967="zníž. prenesená",J967,0)</f>
        <v>0</v>
      </c>
      <c r="BI967" s="169">
        <f>IF(N967="nulová",J967,0)</f>
        <v>0</v>
      </c>
      <c r="BJ967" s="17" t="s">
        <v>88</v>
      </c>
      <c r="BK967" s="169">
        <f>ROUND(I967*H967,2)</f>
        <v>10480.75</v>
      </c>
      <c r="BL967" s="17" t="s">
        <v>402</v>
      </c>
      <c r="BM967" s="168" t="s">
        <v>3827</v>
      </c>
    </row>
    <row r="968" spans="1:65" s="13" customFormat="1">
      <c r="B968" s="178"/>
      <c r="D968" s="171" t="s">
        <v>251</v>
      </c>
      <c r="E968" s="179"/>
      <c r="F968" s="180" t="s">
        <v>3828</v>
      </c>
      <c r="H968" s="181">
        <v>179.47</v>
      </c>
      <c r="I968" s="182"/>
      <c r="L968" s="178"/>
      <c r="M968" s="183"/>
      <c r="N968" s="184"/>
      <c r="O968" s="184"/>
      <c r="P968" s="184"/>
      <c r="Q968" s="184"/>
      <c r="R968" s="184"/>
      <c r="S968" s="184"/>
      <c r="T968" s="185"/>
      <c r="AT968" s="179" t="s">
        <v>251</v>
      </c>
      <c r="AU968" s="179" t="s">
        <v>88</v>
      </c>
      <c r="AV968" s="13" t="s">
        <v>88</v>
      </c>
      <c r="AW968" s="13" t="s">
        <v>32</v>
      </c>
      <c r="AX968" s="13" t="s">
        <v>76</v>
      </c>
      <c r="AY968" s="179" t="s">
        <v>242</v>
      </c>
    </row>
    <row r="969" spans="1:65" s="13" customFormat="1">
      <c r="B969" s="178"/>
      <c r="D969" s="171" t="s">
        <v>251</v>
      </c>
      <c r="E969" s="179"/>
      <c r="F969" s="180" t="s">
        <v>3829</v>
      </c>
      <c r="H969" s="181">
        <v>5002.8</v>
      </c>
      <c r="I969" s="182"/>
      <c r="L969" s="178"/>
      <c r="M969" s="183"/>
      <c r="N969" s="184"/>
      <c r="O969" s="184"/>
      <c r="P969" s="184"/>
      <c r="Q969" s="184"/>
      <c r="R969" s="184"/>
      <c r="S969" s="184"/>
      <c r="T969" s="185"/>
      <c r="AT969" s="179" t="s">
        <v>251</v>
      </c>
      <c r="AU969" s="179" t="s">
        <v>88</v>
      </c>
      <c r="AV969" s="13" t="s">
        <v>88</v>
      </c>
      <c r="AW969" s="13" t="s">
        <v>32</v>
      </c>
      <c r="AX969" s="13" t="s">
        <v>76</v>
      </c>
      <c r="AY969" s="179" t="s">
        <v>242</v>
      </c>
    </row>
    <row r="970" spans="1:65" s="13" customFormat="1">
      <c r="B970" s="178"/>
      <c r="D970" s="171" t="s">
        <v>251</v>
      </c>
      <c r="E970" s="179"/>
      <c r="F970" s="180" t="s">
        <v>3830</v>
      </c>
      <c r="H970" s="181">
        <v>570.79999999999995</v>
      </c>
      <c r="I970" s="182"/>
      <c r="L970" s="178"/>
      <c r="M970" s="183"/>
      <c r="N970" s="184"/>
      <c r="O970" s="184"/>
      <c r="P970" s="184"/>
      <c r="Q970" s="184"/>
      <c r="R970" s="184"/>
      <c r="S970" s="184"/>
      <c r="T970" s="185"/>
      <c r="AT970" s="179" t="s">
        <v>251</v>
      </c>
      <c r="AU970" s="179" t="s">
        <v>88</v>
      </c>
      <c r="AV970" s="13" t="s">
        <v>88</v>
      </c>
      <c r="AW970" s="13" t="s">
        <v>32</v>
      </c>
      <c r="AX970" s="13" t="s">
        <v>76</v>
      </c>
      <c r="AY970" s="179" t="s">
        <v>242</v>
      </c>
    </row>
    <row r="971" spans="1:65" s="13" customFormat="1">
      <c r="B971" s="178"/>
      <c r="D971" s="171" t="s">
        <v>251</v>
      </c>
      <c r="E971" s="179"/>
      <c r="F971" s="180" t="s">
        <v>3831</v>
      </c>
      <c r="H971" s="181">
        <v>648.4</v>
      </c>
      <c r="I971" s="182"/>
      <c r="L971" s="178"/>
      <c r="M971" s="183"/>
      <c r="N971" s="184"/>
      <c r="O971" s="184"/>
      <c r="P971" s="184"/>
      <c r="Q971" s="184"/>
      <c r="R971" s="184"/>
      <c r="S971" s="184"/>
      <c r="T971" s="185"/>
      <c r="AT971" s="179" t="s">
        <v>251</v>
      </c>
      <c r="AU971" s="179" t="s">
        <v>88</v>
      </c>
      <c r="AV971" s="13" t="s">
        <v>88</v>
      </c>
      <c r="AW971" s="13" t="s">
        <v>32</v>
      </c>
      <c r="AX971" s="13" t="s">
        <v>76</v>
      </c>
      <c r="AY971" s="179" t="s">
        <v>242</v>
      </c>
    </row>
    <row r="972" spans="1:65" s="13" customFormat="1">
      <c r="B972" s="178"/>
      <c r="D972" s="171" t="s">
        <v>251</v>
      </c>
      <c r="E972" s="179"/>
      <c r="F972" s="180" t="s">
        <v>3832</v>
      </c>
      <c r="H972" s="181">
        <v>3213.9</v>
      </c>
      <c r="I972" s="182"/>
      <c r="L972" s="178"/>
      <c r="M972" s="183"/>
      <c r="N972" s="184"/>
      <c r="O972" s="184"/>
      <c r="P972" s="184"/>
      <c r="Q972" s="184"/>
      <c r="R972" s="184"/>
      <c r="S972" s="184"/>
      <c r="T972" s="185"/>
      <c r="AT972" s="179" t="s">
        <v>251</v>
      </c>
      <c r="AU972" s="179" t="s">
        <v>88</v>
      </c>
      <c r="AV972" s="13" t="s">
        <v>88</v>
      </c>
      <c r="AW972" s="13" t="s">
        <v>32</v>
      </c>
      <c r="AX972" s="13" t="s">
        <v>76</v>
      </c>
      <c r="AY972" s="179" t="s">
        <v>242</v>
      </c>
    </row>
    <row r="973" spans="1:65" s="14" customFormat="1">
      <c r="B973" s="186"/>
      <c r="D973" s="171" t="s">
        <v>251</v>
      </c>
      <c r="E973" s="187"/>
      <c r="F973" s="188" t="s">
        <v>254</v>
      </c>
      <c r="H973" s="189">
        <v>9615.3700000000008</v>
      </c>
      <c r="I973" s="190"/>
      <c r="L973" s="186"/>
      <c r="M973" s="191"/>
      <c r="N973" s="192"/>
      <c r="O973" s="192"/>
      <c r="P973" s="192"/>
      <c r="Q973" s="192"/>
      <c r="R973" s="192"/>
      <c r="S973" s="192"/>
      <c r="T973" s="193"/>
      <c r="AT973" s="187" t="s">
        <v>251</v>
      </c>
      <c r="AU973" s="187" t="s">
        <v>88</v>
      </c>
      <c r="AV973" s="14" t="s">
        <v>249</v>
      </c>
      <c r="AW973" s="14" t="s">
        <v>32</v>
      </c>
      <c r="AX973" s="14" t="s">
        <v>83</v>
      </c>
      <c r="AY973" s="187" t="s">
        <v>242</v>
      </c>
    </row>
    <row r="974" spans="1:65" s="1" customFormat="1" ht="37.9" customHeight="1">
      <c r="A974" s="30"/>
      <c r="B974" s="155"/>
      <c r="C974" s="218" t="s">
        <v>2489</v>
      </c>
      <c r="D974" s="218" t="s">
        <v>313</v>
      </c>
      <c r="E974" s="219" t="s">
        <v>3833</v>
      </c>
      <c r="F974" s="220" t="s">
        <v>3834</v>
      </c>
      <c r="G974" s="221" t="s">
        <v>310</v>
      </c>
      <c r="H974" s="222">
        <v>1</v>
      </c>
      <c r="I974" s="204">
        <v>407.65</v>
      </c>
      <c r="J974" s="205">
        <f>ROUND(I974*H974,2)</f>
        <v>407.65</v>
      </c>
      <c r="K974" s="206"/>
      <c r="L974" s="207"/>
      <c r="M974" s="208"/>
      <c r="N974" s="209" t="s">
        <v>42</v>
      </c>
      <c r="O974" s="57"/>
      <c r="P974" s="166">
        <f>O974*H974</f>
        <v>0</v>
      </c>
      <c r="Q974" s="166">
        <v>0</v>
      </c>
      <c r="R974" s="166">
        <f>Q974*H974</f>
        <v>0</v>
      </c>
      <c r="S974" s="166">
        <v>0</v>
      </c>
      <c r="T974" s="167">
        <f>S974*H974</f>
        <v>0</v>
      </c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R974" s="168" t="s">
        <v>500</v>
      </c>
      <c r="AT974" s="168" t="s">
        <v>313</v>
      </c>
      <c r="AU974" s="168" t="s">
        <v>88</v>
      </c>
      <c r="AY974" s="17" t="s">
        <v>242</v>
      </c>
      <c r="BE974" s="169">
        <f>IF(N974="základná",J974,0)</f>
        <v>0</v>
      </c>
      <c r="BF974" s="169">
        <f>IF(N974="znížená",J974,0)</f>
        <v>407.65</v>
      </c>
      <c r="BG974" s="169">
        <f>IF(N974="zákl. prenesená",J974,0)</f>
        <v>0</v>
      </c>
      <c r="BH974" s="169">
        <f>IF(N974="zníž. prenesená",J974,0)</f>
        <v>0</v>
      </c>
      <c r="BI974" s="169">
        <f>IF(N974="nulová",J974,0)</f>
        <v>0</v>
      </c>
      <c r="BJ974" s="17" t="s">
        <v>88</v>
      </c>
      <c r="BK974" s="169">
        <f>ROUND(I974*H974,2)</f>
        <v>407.65</v>
      </c>
      <c r="BL974" s="17" t="s">
        <v>402</v>
      </c>
      <c r="BM974" s="168" t="s">
        <v>3835</v>
      </c>
    </row>
    <row r="975" spans="1:65" s="13" customFormat="1">
      <c r="B975" s="178"/>
      <c r="D975" s="171" t="s">
        <v>251</v>
      </c>
      <c r="E975" s="179"/>
      <c r="F975" s="180" t="s">
        <v>83</v>
      </c>
      <c r="H975" s="181">
        <v>1</v>
      </c>
      <c r="I975" s="182"/>
      <c r="L975" s="178"/>
      <c r="M975" s="183"/>
      <c r="N975" s="184"/>
      <c r="O975" s="184"/>
      <c r="P975" s="184"/>
      <c r="Q975" s="184"/>
      <c r="R975" s="184"/>
      <c r="S975" s="184"/>
      <c r="T975" s="185"/>
      <c r="AT975" s="179" t="s">
        <v>251</v>
      </c>
      <c r="AU975" s="179" t="s">
        <v>88</v>
      </c>
      <c r="AV975" s="13" t="s">
        <v>88</v>
      </c>
      <c r="AW975" s="13" t="s">
        <v>32</v>
      </c>
      <c r="AX975" s="13" t="s">
        <v>83</v>
      </c>
      <c r="AY975" s="179" t="s">
        <v>242</v>
      </c>
    </row>
    <row r="976" spans="1:65" s="1" customFormat="1" ht="24.2" customHeight="1">
      <c r="A976" s="30"/>
      <c r="B976" s="155"/>
      <c r="C976" s="218" t="s">
        <v>3836</v>
      </c>
      <c r="D976" s="218" t="s">
        <v>313</v>
      </c>
      <c r="E976" s="219" t="s">
        <v>3837</v>
      </c>
      <c r="F976" s="220" t="s">
        <v>3838</v>
      </c>
      <c r="G976" s="221" t="s">
        <v>310</v>
      </c>
      <c r="H976" s="222">
        <v>22</v>
      </c>
      <c r="I976" s="204">
        <v>437.75</v>
      </c>
      <c r="J976" s="205">
        <f>ROUND(I976*H976,2)</f>
        <v>9630.5</v>
      </c>
      <c r="K976" s="206"/>
      <c r="L976" s="207"/>
      <c r="M976" s="208"/>
      <c r="N976" s="209" t="s">
        <v>42</v>
      </c>
      <c r="O976" s="57"/>
      <c r="P976" s="166">
        <f>O976*H976</f>
        <v>0</v>
      </c>
      <c r="Q976" s="166">
        <v>0</v>
      </c>
      <c r="R976" s="166">
        <f>Q976*H976</f>
        <v>0</v>
      </c>
      <c r="S976" s="166">
        <v>0</v>
      </c>
      <c r="T976" s="167">
        <f>S976*H976</f>
        <v>0</v>
      </c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R976" s="168" t="s">
        <v>500</v>
      </c>
      <c r="AT976" s="168" t="s">
        <v>313</v>
      </c>
      <c r="AU976" s="168" t="s">
        <v>88</v>
      </c>
      <c r="AY976" s="17" t="s">
        <v>242</v>
      </c>
      <c r="BE976" s="169">
        <f>IF(N976="základná",J976,0)</f>
        <v>0</v>
      </c>
      <c r="BF976" s="169">
        <f>IF(N976="znížená",J976,0)</f>
        <v>9630.5</v>
      </c>
      <c r="BG976" s="169">
        <f>IF(N976="zákl. prenesená",J976,0)</f>
        <v>0</v>
      </c>
      <c r="BH976" s="169">
        <f>IF(N976="zníž. prenesená",J976,0)</f>
        <v>0</v>
      </c>
      <c r="BI976" s="169">
        <f>IF(N976="nulová",J976,0)</f>
        <v>0</v>
      </c>
      <c r="BJ976" s="17" t="s">
        <v>88</v>
      </c>
      <c r="BK976" s="169">
        <f>ROUND(I976*H976,2)</f>
        <v>9630.5</v>
      </c>
      <c r="BL976" s="17" t="s">
        <v>402</v>
      </c>
      <c r="BM976" s="168" t="s">
        <v>3839</v>
      </c>
    </row>
    <row r="977" spans="1:65" s="13" customFormat="1">
      <c r="B977" s="178"/>
      <c r="D977" s="171" t="s">
        <v>251</v>
      </c>
      <c r="E977" s="179"/>
      <c r="F977" s="180" t="s">
        <v>432</v>
      </c>
      <c r="H977" s="181">
        <v>22</v>
      </c>
      <c r="I977" s="182"/>
      <c r="L977" s="178"/>
      <c r="M977" s="183"/>
      <c r="N977" s="184"/>
      <c r="O977" s="184"/>
      <c r="P977" s="184"/>
      <c r="Q977" s="184"/>
      <c r="R977" s="184"/>
      <c r="S977" s="184"/>
      <c r="T977" s="185"/>
      <c r="AT977" s="179" t="s">
        <v>251</v>
      </c>
      <c r="AU977" s="179" t="s">
        <v>88</v>
      </c>
      <c r="AV977" s="13" t="s">
        <v>88</v>
      </c>
      <c r="AW977" s="13" t="s">
        <v>32</v>
      </c>
      <c r="AX977" s="13" t="s">
        <v>83</v>
      </c>
      <c r="AY977" s="179" t="s">
        <v>242</v>
      </c>
    </row>
    <row r="978" spans="1:65" s="1" customFormat="1" ht="24.2" customHeight="1">
      <c r="A978" s="30"/>
      <c r="B978" s="155"/>
      <c r="C978" s="218" t="s">
        <v>2492</v>
      </c>
      <c r="D978" s="218" t="s">
        <v>313</v>
      </c>
      <c r="E978" s="219" t="s">
        <v>3840</v>
      </c>
      <c r="F978" s="220" t="s">
        <v>3841</v>
      </c>
      <c r="G978" s="221" t="s">
        <v>310</v>
      </c>
      <c r="H978" s="222">
        <v>4</v>
      </c>
      <c r="I978" s="204">
        <v>274.7</v>
      </c>
      <c r="J978" s="205">
        <f>ROUND(I978*H978,2)</f>
        <v>1098.8</v>
      </c>
      <c r="K978" s="206"/>
      <c r="L978" s="207"/>
      <c r="M978" s="208"/>
      <c r="N978" s="209" t="s">
        <v>42</v>
      </c>
      <c r="O978" s="57"/>
      <c r="P978" s="166">
        <f>O978*H978</f>
        <v>0</v>
      </c>
      <c r="Q978" s="166">
        <v>0</v>
      </c>
      <c r="R978" s="166">
        <f>Q978*H978</f>
        <v>0</v>
      </c>
      <c r="S978" s="166">
        <v>0</v>
      </c>
      <c r="T978" s="167">
        <f>S978*H978</f>
        <v>0</v>
      </c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R978" s="168" t="s">
        <v>500</v>
      </c>
      <c r="AT978" s="168" t="s">
        <v>313</v>
      </c>
      <c r="AU978" s="168" t="s">
        <v>88</v>
      </c>
      <c r="AY978" s="17" t="s">
        <v>242</v>
      </c>
      <c r="BE978" s="169">
        <f>IF(N978="základná",J978,0)</f>
        <v>0</v>
      </c>
      <c r="BF978" s="169">
        <f>IF(N978="znížená",J978,0)</f>
        <v>1098.8</v>
      </c>
      <c r="BG978" s="169">
        <f>IF(N978="zákl. prenesená",J978,0)</f>
        <v>0</v>
      </c>
      <c r="BH978" s="169">
        <f>IF(N978="zníž. prenesená",J978,0)</f>
        <v>0</v>
      </c>
      <c r="BI978" s="169">
        <f>IF(N978="nulová",J978,0)</f>
        <v>0</v>
      </c>
      <c r="BJ978" s="17" t="s">
        <v>88</v>
      </c>
      <c r="BK978" s="169">
        <f>ROUND(I978*H978,2)</f>
        <v>1098.8</v>
      </c>
      <c r="BL978" s="17" t="s">
        <v>402</v>
      </c>
      <c r="BM978" s="168" t="s">
        <v>3842</v>
      </c>
    </row>
    <row r="979" spans="1:65" s="13" customFormat="1">
      <c r="B979" s="178"/>
      <c r="D979" s="171" t="s">
        <v>251</v>
      </c>
      <c r="E979" s="179"/>
      <c r="F979" s="180" t="s">
        <v>249</v>
      </c>
      <c r="H979" s="181">
        <v>4</v>
      </c>
      <c r="I979" s="182"/>
      <c r="L979" s="178"/>
      <c r="M979" s="183"/>
      <c r="N979" s="184"/>
      <c r="O979" s="184"/>
      <c r="P979" s="184"/>
      <c r="Q979" s="184"/>
      <c r="R979" s="184"/>
      <c r="S979" s="184"/>
      <c r="T979" s="185"/>
      <c r="AT979" s="179" t="s">
        <v>251</v>
      </c>
      <c r="AU979" s="179" t="s">
        <v>88</v>
      </c>
      <c r="AV979" s="13" t="s">
        <v>88</v>
      </c>
      <c r="AW979" s="13" t="s">
        <v>32</v>
      </c>
      <c r="AX979" s="13" t="s">
        <v>83</v>
      </c>
      <c r="AY979" s="179" t="s">
        <v>242</v>
      </c>
    </row>
    <row r="980" spans="1:65" s="1" customFormat="1" ht="24.2" customHeight="1">
      <c r="A980" s="30"/>
      <c r="B980" s="155"/>
      <c r="C980" s="218" t="s">
        <v>3843</v>
      </c>
      <c r="D980" s="218" t="s">
        <v>313</v>
      </c>
      <c r="E980" s="219" t="s">
        <v>3844</v>
      </c>
      <c r="F980" s="220" t="s">
        <v>3845</v>
      </c>
      <c r="G980" s="221" t="s">
        <v>310</v>
      </c>
      <c r="H980" s="222">
        <v>2</v>
      </c>
      <c r="I980" s="204">
        <v>624.09</v>
      </c>
      <c r="J980" s="205">
        <f>ROUND(I980*H980,2)</f>
        <v>1248.18</v>
      </c>
      <c r="K980" s="206"/>
      <c r="L980" s="207"/>
      <c r="M980" s="208"/>
      <c r="N980" s="209" t="s">
        <v>42</v>
      </c>
      <c r="O980" s="57"/>
      <c r="P980" s="166">
        <f>O980*H980</f>
        <v>0</v>
      </c>
      <c r="Q980" s="166">
        <v>0</v>
      </c>
      <c r="R980" s="166">
        <f>Q980*H980</f>
        <v>0</v>
      </c>
      <c r="S980" s="166">
        <v>0</v>
      </c>
      <c r="T980" s="167">
        <f>S980*H980</f>
        <v>0</v>
      </c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R980" s="168" t="s">
        <v>500</v>
      </c>
      <c r="AT980" s="168" t="s">
        <v>313</v>
      </c>
      <c r="AU980" s="168" t="s">
        <v>88</v>
      </c>
      <c r="AY980" s="17" t="s">
        <v>242</v>
      </c>
      <c r="BE980" s="169">
        <f>IF(N980="základná",J980,0)</f>
        <v>0</v>
      </c>
      <c r="BF980" s="169">
        <f>IF(N980="znížená",J980,0)</f>
        <v>1248.18</v>
      </c>
      <c r="BG980" s="169">
        <f>IF(N980="zákl. prenesená",J980,0)</f>
        <v>0</v>
      </c>
      <c r="BH980" s="169">
        <f>IF(N980="zníž. prenesená",J980,0)</f>
        <v>0</v>
      </c>
      <c r="BI980" s="169">
        <f>IF(N980="nulová",J980,0)</f>
        <v>0</v>
      </c>
      <c r="BJ980" s="17" t="s">
        <v>88</v>
      </c>
      <c r="BK980" s="169">
        <f>ROUND(I980*H980,2)</f>
        <v>1248.18</v>
      </c>
      <c r="BL980" s="17" t="s">
        <v>402</v>
      </c>
      <c r="BM980" s="168" t="s">
        <v>3846</v>
      </c>
    </row>
    <row r="981" spans="1:65" s="13" customFormat="1">
      <c r="B981" s="178"/>
      <c r="D981" s="171" t="s">
        <v>251</v>
      </c>
      <c r="E981" s="179"/>
      <c r="F981" s="180" t="s">
        <v>88</v>
      </c>
      <c r="H981" s="181">
        <v>2</v>
      </c>
      <c r="I981" s="182"/>
      <c r="L981" s="178"/>
      <c r="M981" s="183"/>
      <c r="N981" s="184"/>
      <c r="O981" s="184"/>
      <c r="P981" s="184"/>
      <c r="Q981" s="184"/>
      <c r="R981" s="184"/>
      <c r="S981" s="184"/>
      <c r="T981" s="185"/>
      <c r="AT981" s="179" t="s">
        <v>251</v>
      </c>
      <c r="AU981" s="179" t="s">
        <v>88</v>
      </c>
      <c r="AV981" s="13" t="s">
        <v>88</v>
      </c>
      <c r="AW981" s="13" t="s">
        <v>32</v>
      </c>
      <c r="AX981" s="13" t="s">
        <v>83</v>
      </c>
      <c r="AY981" s="179" t="s">
        <v>242</v>
      </c>
    </row>
    <row r="982" spans="1:65" s="1" customFormat="1" ht="24.2" customHeight="1">
      <c r="A982" s="30"/>
      <c r="B982" s="155"/>
      <c r="C982" s="218" t="s">
        <v>2495</v>
      </c>
      <c r="D982" s="218" t="s">
        <v>313</v>
      </c>
      <c r="E982" s="219" t="s">
        <v>3847</v>
      </c>
      <c r="F982" s="220" t="s">
        <v>3848</v>
      </c>
      <c r="G982" s="221" t="s">
        <v>689</v>
      </c>
      <c r="H982" s="222">
        <v>3213.9</v>
      </c>
      <c r="I982" s="204">
        <v>1.93</v>
      </c>
      <c r="J982" s="205">
        <f>ROUND(I982*H982,2)</f>
        <v>6202.83</v>
      </c>
      <c r="K982" s="206"/>
      <c r="L982" s="207"/>
      <c r="M982" s="208"/>
      <c r="N982" s="209" t="s">
        <v>42</v>
      </c>
      <c r="O982" s="57"/>
      <c r="P982" s="166">
        <f>O982*H982</f>
        <v>0</v>
      </c>
      <c r="Q982" s="166">
        <v>0</v>
      </c>
      <c r="R982" s="166">
        <f>Q982*H982</f>
        <v>0</v>
      </c>
      <c r="S982" s="166">
        <v>0</v>
      </c>
      <c r="T982" s="167">
        <f>S982*H982</f>
        <v>0</v>
      </c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R982" s="168" t="s">
        <v>500</v>
      </c>
      <c r="AT982" s="168" t="s">
        <v>313</v>
      </c>
      <c r="AU982" s="168" t="s">
        <v>88</v>
      </c>
      <c r="AY982" s="17" t="s">
        <v>242</v>
      </c>
      <c r="BE982" s="169">
        <f>IF(N982="základná",J982,0)</f>
        <v>0</v>
      </c>
      <c r="BF982" s="169">
        <f>IF(N982="znížená",J982,0)</f>
        <v>6202.83</v>
      </c>
      <c r="BG982" s="169">
        <f>IF(N982="zákl. prenesená",J982,0)</f>
        <v>0</v>
      </c>
      <c r="BH982" s="169">
        <f>IF(N982="zníž. prenesená",J982,0)</f>
        <v>0</v>
      </c>
      <c r="BI982" s="169">
        <f>IF(N982="nulová",J982,0)</f>
        <v>0</v>
      </c>
      <c r="BJ982" s="17" t="s">
        <v>88</v>
      </c>
      <c r="BK982" s="169">
        <f>ROUND(I982*H982,2)</f>
        <v>6202.83</v>
      </c>
      <c r="BL982" s="17" t="s">
        <v>402</v>
      </c>
      <c r="BM982" s="168" t="s">
        <v>3849</v>
      </c>
    </row>
    <row r="983" spans="1:65" s="13" customFormat="1">
      <c r="B983" s="178"/>
      <c r="D983" s="171" t="s">
        <v>251</v>
      </c>
      <c r="E983" s="179"/>
      <c r="F983" s="180" t="s">
        <v>3850</v>
      </c>
      <c r="H983" s="181">
        <v>3213.9</v>
      </c>
      <c r="I983" s="182"/>
      <c r="L983" s="178"/>
      <c r="M983" s="183"/>
      <c r="N983" s="184"/>
      <c r="O983" s="184"/>
      <c r="P983" s="184"/>
      <c r="Q983" s="184"/>
      <c r="R983" s="184"/>
      <c r="S983" s="184"/>
      <c r="T983" s="185"/>
      <c r="AT983" s="179" t="s">
        <v>251</v>
      </c>
      <c r="AU983" s="179" t="s">
        <v>88</v>
      </c>
      <c r="AV983" s="13" t="s">
        <v>88</v>
      </c>
      <c r="AW983" s="13" t="s">
        <v>32</v>
      </c>
      <c r="AX983" s="13" t="s">
        <v>83</v>
      </c>
      <c r="AY983" s="179" t="s">
        <v>242</v>
      </c>
    </row>
    <row r="984" spans="1:65" s="1" customFormat="1" ht="33" customHeight="1">
      <c r="A984" s="30"/>
      <c r="B984" s="155"/>
      <c r="C984" s="194" t="s">
        <v>3851</v>
      </c>
      <c r="D984" s="194" t="s">
        <v>245</v>
      </c>
      <c r="E984" s="195" t="s">
        <v>3852</v>
      </c>
      <c r="F984" s="196" t="s">
        <v>3853</v>
      </c>
      <c r="G984" s="197" t="s">
        <v>689</v>
      </c>
      <c r="H984" s="198">
        <v>6231.05</v>
      </c>
      <c r="I984" s="161">
        <v>1.06</v>
      </c>
      <c r="J984" s="162">
        <f>ROUND(I984*H984,2)</f>
        <v>6604.91</v>
      </c>
      <c r="K984" s="163"/>
      <c r="L984" s="31"/>
      <c r="M984" s="164"/>
      <c r="N984" s="165" t="s">
        <v>42</v>
      </c>
      <c r="O984" s="57"/>
      <c r="P984" s="166">
        <f>O984*H984</f>
        <v>0</v>
      </c>
      <c r="Q984" s="166">
        <v>5.0000000000000002E-5</v>
      </c>
      <c r="R984" s="166">
        <f>Q984*H984</f>
        <v>0.31155250000000001</v>
      </c>
      <c r="S984" s="166">
        <v>1E-3</v>
      </c>
      <c r="T984" s="167">
        <f>S984*H984</f>
        <v>6.2310500000000006</v>
      </c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R984" s="168" t="s">
        <v>402</v>
      </c>
      <c r="AT984" s="168" t="s">
        <v>245</v>
      </c>
      <c r="AU984" s="168" t="s">
        <v>88</v>
      </c>
      <c r="AY984" s="17" t="s">
        <v>242</v>
      </c>
      <c r="BE984" s="169">
        <f>IF(N984="základná",J984,0)</f>
        <v>0</v>
      </c>
      <c r="BF984" s="169">
        <f>IF(N984="znížená",J984,0)</f>
        <v>6604.91</v>
      </c>
      <c r="BG984" s="169">
        <f>IF(N984="zákl. prenesená",J984,0)</f>
        <v>0</v>
      </c>
      <c r="BH984" s="169">
        <f>IF(N984="zníž. prenesená",J984,0)</f>
        <v>0</v>
      </c>
      <c r="BI984" s="169">
        <f>IF(N984="nulová",J984,0)</f>
        <v>0</v>
      </c>
      <c r="BJ984" s="17" t="s">
        <v>88</v>
      </c>
      <c r="BK984" s="169">
        <f>ROUND(I984*H984,2)</f>
        <v>6604.91</v>
      </c>
      <c r="BL984" s="17" t="s">
        <v>402</v>
      </c>
      <c r="BM984" s="168" t="s">
        <v>3854</v>
      </c>
    </row>
    <row r="985" spans="1:65" s="13" customFormat="1">
      <c r="B985" s="178"/>
      <c r="D985" s="171" t="s">
        <v>251</v>
      </c>
      <c r="E985" s="179"/>
      <c r="F985" s="180" t="s">
        <v>3855</v>
      </c>
      <c r="H985" s="181">
        <v>500</v>
      </c>
      <c r="I985" s="182"/>
      <c r="L985" s="178"/>
      <c r="M985" s="183"/>
      <c r="N985" s="184"/>
      <c r="O985" s="184"/>
      <c r="P985" s="184"/>
      <c r="Q985" s="184"/>
      <c r="R985" s="184"/>
      <c r="S985" s="184"/>
      <c r="T985" s="185"/>
      <c r="AT985" s="179" t="s">
        <v>251</v>
      </c>
      <c r="AU985" s="179" t="s">
        <v>88</v>
      </c>
      <c r="AV985" s="13" t="s">
        <v>88</v>
      </c>
      <c r="AW985" s="13" t="s">
        <v>32</v>
      </c>
      <c r="AX985" s="13" t="s">
        <v>76</v>
      </c>
      <c r="AY985" s="179" t="s">
        <v>242</v>
      </c>
    </row>
    <row r="986" spans="1:65" s="13" customFormat="1">
      <c r="B986" s="178"/>
      <c r="D986" s="171" t="s">
        <v>251</v>
      </c>
      <c r="E986" s="179"/>
      <c r="F986" s="180" t="s">
        <v>3856</v>
      </c>
      <c r="H986" s="181">
        <v>2440.41</v>
      </c>
      <c r="I986" s="182"/>
      <c r="L986" s="178"/>
      <c r="M986" s="183"/>
      <c r="N986" s="184"/>
      <c r="O986" s="184"/>
      <c r="P986" s="184"/>
      <c r="Q986" s="184"/>
      <c r="R986" s="184"/>
      <c r="S986" s="184"/>
      <c r="T986" s="185"/>
      <c r="AT986" s="179" t="s">
        <v>251</v>
      </c>
      <c r="AU986" s="179" t="s">
        <v>88</v>
      </c>
      <c r="AV986" s="13" t="s">
        <v>88</v>
      </c>
      <c r="AW986" s="13" t="s">
        <v>32</v>
      </c>
      <c r="AX986" s="13" t="s">
        <v>76</v>
      </c>
      <c r="AY986" s="179" t="s">
        <v>242</v>
      </c>
    </row>
    <row r="987" spans="1:65" s="13" customFormat="1">
      <c r="B987" s="178"/>
      <c r="D987" s="171" t="s">
        <v>251</v>
      </c>
      <c r="E987" s="179"/>
      <c r="F987" s="180" t="s">
        <v>3857</v>
      </c>
      <c r="H987" s="181">
        <v>263.60000000000002</v>
      </c>
      <c r="I987" s="182"/>
      <c r="L987" s="178"/>
      <c r="M987" s="183"/>
      <c r="N987" s="184"/>
      <c r="O987" s="184"/>
      <c r="P987" s="184"/>
      <c r="Q987" s="184"/>
      <c r="R987" s="184"/>
      <c r="S987" s="184"/>
      <c r="T987" s="185"/>
      <c r="AT987" s="179" t="s">
        <v>251</v>
      </c>
      <c r="AU987" s="179" t="s">
        <v>88</v>
      </c>
      <c r="AV987" s="13" t="s">
        <v>88</v>
      </c>
      <c r="AW987" s="13" t="s">
        <v>32</v>
      </c>
      <c r="AX987" s="13" t="s">
        <v>76</v>
      </c>
      <c r="AY987" s="179" t="s">
        <v>242</v>
      </c>
    </row>
    <row r="988" spans="1:65" s="13" customFormat="1">
      <c r="B988" s="178"/>
      <c r="D988" s="171" t="s">
        <v>251</v>
      </c>
      <c r="E988" s="179"/>
      <c r="F988" s="180" t="s">
        <v>3858</v>
      </c>
      <c r="H988" s="181">
        <v>3027.04</v>
      </c>
      <c r="I988" s="182"/>
      <c r="L988" s="178"/>
      <c r="M988" s="183"/>
      <c r="N988" s="184"/>
      <c r="O988" s="184"/>
      <c r="P988" s="184"/>
      <c r="Q988" s="184"/>
      <c r="R988" s="184"/>
      <c r="S988" s="184"/>
      <c r="T988" s="185"/>
      <c r="AT988" s="179" t="s">
        <v>251</v>
      </c>
      <c r="AU988" s="179" t="s">
        <v>88</v>
      </c>
      <c r="AV988" s="13" t="s">
        <v>88</v>
      </c>
      <c r="AW988" s="13" t="s">
        <v>32</v>
      </c>
      <c r="AX988" s="13" t="s">
        <v>76</v>
      </c>
      <c r="AY988" s="179" t="s">
        <v>242</v>
      </c>
    </row>
    <row r="989" spans="1:65" s="14" customFormat="1">
      <c r="B989" s="186"/>
      <c r="D989" s="171" t="s">
        <v>251</v>
      </c>
      <c r="E989" s="187"/>
      <c r="F989" s="188" t="s">
        <v>254</v>
      </c>
      <c r="H989" s="189">
        <v>6231.05</v>
      </c>
      <c r="I989" s="190"/>
      <c r="L989" s="186"/>
      <c r="M989" s="191"/>
      <c r="N989" s="192"/>
      <c r="O989" s="192"/>
      <c r="P989" s="192"/>
      <c r="Q989" s="192"/>
      <c r="R989" s="192"/>
      <c r="S989" s="192"/>
      <c r="T989" s="193"/>
      <c r="AT989" s="187" t="s">
        <v>251</v>
      </c>
      <c r="AU989" s="187" t="s">
        <v>88</v>
      </c>
      <c r="AV989" s="14" t="s">
        <v>249</v>
      </c>
      <c r="AW989" s="14" t="s">
        <v>32</v>
      </c>
      <c r="AX989" s="14" t="s">
        <v>83</v>
      </c>
      <c r="AY989" s="187" t="s">
        <v>242</v>
      </c>
    </row>
    <row r="990" spans="1:65" s="1" customFormat="1" ht="33" customHeight="1">
      <c r="A990" s="30"/>
      <c r="B990" s="155"/>
      <c r="C990" s="194" t="s">
        <v>2498</v>
      </c>
      <c r="D990" s="194" t="s">
        <v>245</v>
      </c>
      <c r="E990" s="195" t="s">
        <v>3859</v>
      </c>
      <c r="F990" s="196" t="s">
        <v>3860</v>
      </c>
      <c r="G990" s="197" t="s">
        <v>689</v>
      </c>
      <c r="H990" s="198">
        <v>5580.24</v>
      </c>
      <c r="I990" s="161">
        <v>0.63</v>
      </c>
      <c r="J990" s="162">
        <f>ROUND(I990*H990,2)</f>
        <v>3515.55</v>
      </c>
      <c r="K990" s="163"/>
      <c r="L990" s="31"/>
      <c r="M990" s="164"/>
      <c r="N990" s="165" t="s">
        <v>42</v>
      </c>
      <c r="O990" s="57"/>
      <c r="P990" s="166">
        <f>O990*H990</f>
        <v>0</v>
      </c>
      <c r="Q990" s="166">
        <v>5.0000000000000002E-5</v>
      </c>
      <c r="R990" s="166">
        <f>Q990*H990</f>
        <v>0.27901199999999998</v>
      </c>
      <c r="S990" s="166">
        <v>1E-3</v>
      </c>
      <c r="T990" s="167">
        <f>S990*H990</f>
        <v>5.5802399999999999</v>
      </c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R990" s="168" t="s">
        <v>402</v>
      </c>
      <c r="AT990" s="168" t="s">
        <v>245</v>
      </c>
      <c r="AU990" s="168" t="s">
        <v>88</v>
      </c>
      <c r="AY990" s="17" t="s">
        <v>242</v>
      </c>
      <c r="BE990" s="169">
        <f>IF(N990="základná",J990,0)</f>
        <v>0</v>
      </c>
      <c r="BF990" s="169">
        <f>IF(N990="znížená",J990,0)</f>
        <v>3515.55</v>
      </c>
      <c r="BG990" s="169">
        <f>IF(N990="zákl. prenesená",J990,0)</f>
        <v>0</v>
      </c>
      <c r="BH990" s="169">
        <f>IF(N990="zníž. prenesená",J990,0)</f>
        <v>0</v>
      </c>
      <c r="BI990" s="169">
        <f>IF(N990="nulová",J990,0)</f>
        <v>0</v>
      </c>
      <c r="BJ990" s="17" t="s">
        <v>88</v>
      </c>
      <c r="BK990" s="169">
        <f>ROUND(I990*H990,2)</f>
        <v>3515.55</v>
      </c>
      <c r="BL990" s="17" t="s">
        <v>402</v>
      </c>
      <c r="BM990" s="168" t="s">
        <v>3861</v>
      </c>
    </row>
    <row r="991" spans="1:65" s="13" customFormat="1">
      <c r="B991" s="178"/>
      <c r="D991" s="171" t="s">
        <v>251</v>
      </c>
      <c r="E991" s="179"/>
      <c r="F991" s="180" t="s">
        <v>3862</v>
      </c>
      <c r="H991" s="181">
        <v>3740.24</v>
      </c>
      <c r="I991" s="182"/>
      <c r="L991" s="178"/>
      <c r="M991" s="183"/>
      <c r="N991" s="184"/>
      <c r="O991" s="184"/>
      <c r="P991" s="184"/>
      <c r="Q991" s="184"/>
      <c r="R991" s="184"/>
      <c r="S991" s="184"/>
      <c r="T991" s="185"/>
      <c r="AT991" s="179" t="s">
        <v>251</v>
      </c>
      <c r="AU991" s="179" t="s">
        <v>88</v>
      </c>
      <c r="AV991" s="13" t="s">
        <v>88</v>
      </c>
      <c r="AW991" s="13" t="s">
        <v>32</v>
      </c>
      <c r="AX991" s="13" t="s">
        <v>76</v>
      </c>
      <c r="AY991" s="179" t="s">
        <v>242</v>
      </c>
    </row>
    <row r="992" spans="1:65" s="13" customFormat="1">
      <c r="B992" s="178"/>
      <c r="D992" s="171" t="s">
        <v>251</v>
      </c>
      <c r="E992" s="179"/>
      <c r="F992" s="180" t="s">
        <v>3863</v>
      </c>
      <c r="H992" s="181">
        <v>640</v>
      </c>
      <c r="I992" s="182"/>
      <c r="L992" s="178"/>
      <c r="M992" s="183"/>
      <c r="N992" s="184"/>
      <c r="O992" s="184"/>
      <c r="P992" s="184"/>
      <c r="Q992" s="184"/>
      <c r="R992" s="184"/>
      <c r="S992" s="184"/>
      <c r="T992" s="185"/>
      <c r="AT992" s="179" t="s">
        <v>251</v>
      </c>
      <c r="AU992" s="179" t="s">
        <v>88</v>
      </c>
      <c r="AV992" s="13" t="s">
        <v>88</v>
      </c>
      <c r="AW992" s="13" t="s">
        <v>32</v>
      </c>
      <c r="AX992" s="13" t="s">
        <v>76</v>
      </c>
      <c r="AY992" s="179" t="s">
        <v>242</v>
      </c>
    </row>
    <row r="993" spans="1:65" s="13" customFormat="1">
      <c r="B993" s="178"/>
      <c r="D993" s="171" t="s">
        <v>251</v>
      </c>
      <c r="E993" s="179"/>
      <c r="F993" s="180" t="s">
        <v>3864</v>
      </c>
      <c r="H993" s="181">
        <v>1200</v>
      </c>
      <c r="I993" s="182"/>
      <c r="L993" s="178"/>
      <c r="M993" s="183"/>
      <c r="N993" s="184"/>
      <c r="O993" s="184"/>
      <c r="P993" s="184"/>
      <c r="Q993" s="184"/>
      <c r="R993" s="184"/>
      <c r="S993" s="184"/>
      <c r="T993" s="185"/>
      <c r="AT993" s="179" t="s">
        <v>251</v>
      </c>
      <c r="AU993" s="179" t="s">
        <v>88</v>
      </c>
      <c r="AV993" s="13" t="s">
        <v>88</v>
      </c>
      <c r="AW993" s="13" t="s">
        <v>32</v>
      </c>
      <c r="AX993" s="13" t="s">
        <v>76</v>
      </c>
      <c r="AY993" s="179" t="s">
        <v>242</v>
      </c>
    </row>
    <row r="994" spans="1:65" s="14" customFormat="1">
      <c r="B994" s="186"/>
      <c r="D994" s="171" t="s">
        <v>251</v>
      </c>
      <c r="E994" s="187"/>
      <c r="F994" s="188" t="s">
        <v>254</v>
      </c>
      <c r="H994" s="189">
        <v>5580.24</v>
      </c>
      <c r="I994" s="190"/>
      <c r="L994" s="186"/>
      <c r="M994" s="191"/>
      <c r="N994" s="192"/>
      <c r="O994" s="192"/>
      <c r="P994" s="192"/>
      <c r="Q994" s="192"/>
      <c r="R994" s="192"/>
      <c r="S994" s="192"/>
      <c r="T994" s="193"/>
      <c r="AT994" s="187" t="s">
        <v>251</v>
      </c>
      <c r="AU994" s="187" t="s">
        <v>88</v>
      </c>
      <c r="AV994" s="14" t="s">
        <v>249</v>
      </c>
      <c r="AW994" s="14" t="s">
        <v>32</v>
      </c>
      <c r="AX994" s="14" t="s">
        <v>83</v>
      </c>
      <c r="AY994" s="187" t="s">
        <v>242</v>
      </c>
    </row>
    <row r="995" spans="1:65" s="1" customFormat="1" ht="33" customHeight="1">
      <c r="A995" s="30"/>
      <c r="B995" s="155"/>
      <c r="C995" s="194" t="s">
        <v>3865</v>
      </c>
      <c r="D995" s="194" t="s">
        <v>245</v>
      </c>
      <c r="E995" s="195" t="s">
        <v>3866</v>
      </c>
      <c r="F995" s="196" t="s">
        <v>3867</v>
      </c>
      <c r="G995" s="197" t="s">
        <v>689</v>
      </c>
      <c r="H995" s="198">
        <v>3500</v>
      </c>
      <c r="I995" s="161">
        <v>0.56999999999999995</v>
      </c>
      <c r="J995" s="162">
        <f>ROUND(I995*H995,2)</f>
        <v>1995</v>
      </c>
      <c r="K995" s="163"/>
      <c r="L995" s="31"/>
      <c r="M995" s="164"/>
      <c r="N995" s="165" t="s">
        <v>42</v>
      </c>
      <c r="O995" s="57"/>
      <c r="P995" s="166">
        <f>O995*H995</f>
        <v>0</v>
      </c>
      <c r="Q995" s="166">
        <v>5.0000000000000002E-5</v>
      </c>
      <c r="R995" s="166">
        <f>Q995*H995</f>
        <v>0.17500000000000002</v>
      </c>
      <c r="S995" s="166">
        <v>1E-3</v>
      </c>
      <c r="T995" s="167">
        <f>S995*H995</f>
        <v>3.5</v>
      </c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R995" s="168" t="s">
        <v>402</v>
      </c>
      <c r="AT995" s="168" t="s">
        <v>245</v>
      </c>
      <c r="AU995" s="168" t="s">
        <v>88</v>
      </c>
      <c r="AY995" s="17" t="s">
        <v>242</v>
      </c>
      <c r="BE995" s="169">
        <f>IF(N995="základná",J995,0)</f>
        <v>0</v>
      </c>
      <c r="BF995" s="169">
        <f>IF(N995="znížená",J995,0)</f>
        <v>1995</v>
      </c>
      <c r="BG995" s="169">
        <f>IF(N995="zákl. prenesená",J995,0)</f>
        <v>0</v>
      </c>
      <c r="BH995" s="169">
        <f>IF(N995="zníž. prenesená",J995,0)</f>
        <v>0</v>
      </c>
      <c r="BI995" s="169">
        <f>IF(N995="nulová",J995,0)</f>
        <v>0</v>
      </c>
      <c r="BJ995" s="17" t="s">
        <v>88</v>
      </c>
      <c r="BK995" s="169">
        <f>ROUND(I995*H995,2)</f>
        <v>1995</v>
      </c>
      <c r="BL995" s="17" t="s">
        <v>402</v>
      </c>
      <c r="BM995" s="168" t="s">
        <v>3868</v>
      </c>
    </row>
    <row r="996" spans="1:65" s="13" customFormat="1">
      <c r="B996" s="178"/>
      <c r="D996" s="171" t="s">
        <v>251</v>
      </c>
      <c r="E996" s="179"/>
      <c r="F996" s="180" t="s">
        <v>3869</v>
      </c>
      <c r="H996" s="181">
        <v>3500</v>
      </c>
      <c r="I996" s="182"/>
      <c r="L996" s="178"/>
      <c r="M996" s="183"/>
      <c r="N996" s="184"/>
      <c r="O996" s="184"/>
      <c r="P996" s="184"/>
      <c r="Q996" s="184"/>
      <c r="R996" s="184"/>
      <c r="S996" s="184"/>
      <c r="T996" s="185"/>
      <c r="AT996" s="179" t="s">
        <v>251</v>
      </c>
      <c r="AU996" s="179" t="s">
        <v>88</v>
      </c>
      <c r="AV996" s="13" t="s">
        <v>88</v>
      </c>
      <c r="AW996" s="13" t="s">
        <v>32</v>
      </c>
      <c r="AX996" s="13" t="s">
        <v>83</v>
      </c>
      <c r="AY996" s="179" t="s">
        <v>242</v>
      </c>
    </row>
    <row r="997" spans="1:65" s="1" customFormat="1" ht="24.2" customHeight="1">
      <c r="A997" s="30"/>
      <c r="B997" s="155"/>
      <c r="C997" s="194" t="s">
        <v>2501</v>
      </c>
      <c r="D997" s="194" t="s">
        <v>245</v>
      </c>
      <c r="E997" s="195" t="s">
        <v>867</v>
      </c>
      <c r="F997" s="196" t="s">
        <v>868</v>
      </c>
      <c r="G997" s="197" t="s">
        <v>718</v>
      </c>
      <c r="H997" s="237">
        <v>814.08799999999997</v>
      </c>
      <c r="I997" s="161">
        <v>1.1000000000000001</v>
      </c>
      <c r="J997" s="162">
        <f>ROUND(I997*H997,2)</f>
        <v>895.5</v>
      </c>
      <c r="K997" s="163"/>
      <c r="L997" s="31"/>
      <c r="M997" s="164"/>
      <c r="N997" s="165" t="s">
        <v>42</v>
      </c>
      <c r="O997" s="57"/>
      <c r="P997" s="166">
        <f>O997*H997</f>
        <v>0</v>
      </c>
      <c r="Q997" s="166">
        <v>0</v>
      </c>
      <c r="R997" s="166">
        <f>Q997*H997</f>
        <v>0</v>
      </c>
      <c r="S997" s="166">
        <v>0</v>
      </c>
      <c r="T997" s="167">
        <f>S997*H997</f>
        <v>0</v>
      </c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R997" s="168" t="s">
        <v>402</v>
      </c>
      <c r="AT997" s="168" t="s">
        <v>245</v>
      </c>
      <c r="AU997" s="168" t="s">
        <v>88</v>
      </c>
      <c r="AY997" s="17" t="s">
        <v>242</v>
      </c>
      <c r="BE997" s="169">
        <f>IF(N997="základná",J997,0)</f>
        <v>0</v>
      </c>
      <c r="BF997" s="169">
        <f>IF(N997="znížená",J997,0)</f>
        <v>895.5</v>
      </c>
      <c r="BG997" s="169">
        <f>IF(N997="zákl. prenesená",J997,0)</f>
        <v>0</v>
      </c>
      <c r="BH997" s="169">
        <f>IF(N997="zníž. prenesená",J997,0)</f>
        <v>0</v>
      </c>
      <c r="BI997" s="169">
        <f>IF(N997="nulová",J997,0)</f>
        <v>0</v>
      </c>
      <c r="BJ997" s="17" t="s">
        <v>88</v>
      </c>
      <c r="BK997" s="169">
        <f>ROUND(I997*H997,2)</f>
        <v>895.5</v>
      </c>
      <c r="BL997" s="17" t="s">
        <v>402</v>
      </c>
      <c r="BM997" s="168" t="s">
        <v>3870</v>
      </c>
    </row>
    <row r="998" spans="1:65" s="11" customFormat="1" ht="22.9" customHeight="1">
      <c r="B998" s="142"/>
      <c r="D998" s="143" t="s">
        <v>75</v>
      </c>
      <c r="E998" s="153" t="s">
        <v>1994</v>
      </c>
      <c r="F998" s="153" t="s">
        <v>1995</v>
      </c>
      <c r="I998" s="145"/>
      <c r="J998" s="154">
        <f>SUBTOTAL(9,J999:J1002)</f>
        <v>0</v>
      </c>
      <c r="L998" s="142"/>
      <c r="M998" s="147"/>
      <c r="N998" s="148"/>
      <c r="O998" s="148"/>
      <c r="P998" s="149">
        <f>SUM(P999:P1002)</f>
        <v>0</v>
      </c>
      <c r="Q998" s="148"/>
      <c r="R998" s="149">
        <f>SUM(R999:R1002)</f>
        <v>0</v>
      </c>
      <c r="S998" s="148"/>
      <c r="T998" s="150">
        <f>SUM(T999:T1002)</f>
        <v>0</v>
      </c>
      <c r="AR998" s="143" t="s">
        <v>88</v>
      </c>
      <c r="AT998" s="151" t="s">
        <v>75</v>
      </c>
      <c r="AU998" s="151" t="s">
        <v>83</v>
      </c>
      <c r="AY998" s="143" t="s">
        <v>242</v>
      </c>
      <c r="BK998" s="152">
        <f>SUM(BK999:BK1002)</f>
        <v>0</v>
      </c>
    </row>
    <row r="999" spans="1:65" s="1" customFormat="1" ht="24.2" customHeight="1">
      <c r="A999" s="30"/>
      <c r="B999" s="155"/>
      <c r="C999" s="194" t="s">
        <v>186</v>
      </c>
      <c r="D999" s="194" t="s">
        <v>245</v>
      </c>
      <c r="E999" s="195" t="s">
        <v>3871</v>
      </c>
      <c r="F999" s="196" t="s">
        <v>3872</v>
      </c>
      <c r="G999" s="197" t="s">
        <v>310</v>
      </c>
      <c r="H999" s="198">
        <v>0</v>
      </c>
      <c r="I999" s="161"/>
      <c r="J999" s="162">
        <f>ROUND(I999*H999,2)</f>
        <v>0</v>
      </c>
      <c r="K999" s="163"/>
      <c r="L999" s="31"/>
      <c r="M999" s="164"/>
      <c r="N999" s="165" t="s">
        <v>42</v>
      </c>
      <c r="O999" s="57"/>
      <c r="P999" s="166">
        <f>O999*H999</f>
        <v>0</v>
      </c>
      <c r="Q999" s="166">
        <v>0</v>
      </c>
      <c r="R999" s="166">
        <f>Q999*H999</f>
        <v>0</v>
      </c>
      <c r="S999" s="166">
        <v>0</v>
      </c>
      <c r="T999" s="167">
        <f>S999*H999</f>
        <v>0</v>
      </c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R999" s="168" t="s">
        <v>402</v>
      </c>
      <c r="AT999" s="168" t="s">
        <v>245</v>
      </c>
      <c r="AU999" s="168" t="s">
        <v>88</v>
      </c>
      <c r="AY999" s="17" t="s">
        <v>242</v>
      </c>
      <c r="BE999" s="169">
        <f>IF(N999="základná",J999,0)</f>
        <v>0</v>
      </c>
      <c r="BF999" s="169">
        <f>IF(N999="znížená",J999,0)</f>
        <v>0</v>
      </c>
      <c r="BG999" s="169">
        <f>IF(N999="zákl. prenesená",J999,0)</f>
        <v>0</v>
      </c>
      <c r="BH999" s="169">
        <f>IF(N999="zníž. prenesená",J999,0)</f>
        <v>0</v>
      </c>
      <c r="BI999" s="169">
        <f>IF(N999="nulová",J999,0)</f>
        <v>0</v>
      </c>
      <c r="BJ999" s="17" t="s">
        <v>88</v>
      </c>
      <c r="BK999" s="169">
        <f>ROUND(I999*H999,2)</f>
        <v>0</v>
      </c>
      <c r="BL999" s="17" t="s">
        <v>402</v>
      </c>
      <c r="BM999" s="168" t="s">
        <v>3873</v>
      </c>
    </row>
    <row r="1000" spans="1:65" s="13" customFormat="1">
      <c r="B1000" s="178"/>
      <c r="D1000" s="171" t="s">
        <v>251</v>
      </c>
      <c r="E1000" s="179"/>
      <c r="F1000" s="180" t="s">
        <v>3874</v>
      </c>
      <c r="H1000" s="181">
        <v>1</v>
      </c>
      <c r="I1000" s="182"/>
      <c r="L1000" s="178"/>
      <c r="M1000" s="183"/>
      <c r="N1000" s="184"/>
      <c r="O1000" s="184"/>
      <c r="P1000" s="184"/>
      <c r="Q1000" s="184"/>
      <c r="R1000" s="184"/>
      <c r="S1000" s="184"/>
      <c r="T1000" s="185"/>
      <c r="AT1000" s="179" t="s">
        <v>251</v>
      </c>
      <c r="AU1000" s="179" t="s">
        <v>88</v>
      </c>
      <c r="AV1000" s="13" t="s">
        <v>88</v>
      </c>
      <c r="AW1000" s="13" t="s">
        <v>32</v>
      </c>
      <c r="AX1000" s="13" t="s">
        <v>83</v>
      </c>
      <c r="AY1000" s="179" t="s">
        <v>242</v>
      </c>
    </row>
    <row r="1001" spans="1:65" s="1" customFormat="1" ht="24.2" customHeight="1">
      <c r="A1001" s="30"/>
      <c r="B1001" s="155"/>
      <c r="C1001" s="218" t="s">
        <v>2504</v>
      </c>
      <c r="D1001" s="218" t="s">
        <v>313</v>
      </c>
      <c r="E1001" s="219" t="s">
        <v>3875</v>
      </c>
      <c r="F1001" s="220" t="s">
        <v>3876</v>
      </c>
      <c r="G1001" s="221" t="s">
        <v>310</v>
      </c>
      <c r="H1001" s="222">
        <v>0</v>
      </c>
      <c r="I1001" s="204"/>
      <c r="J1001" s="205">
        <f>ROUND(I1001*H1001,2)</f>
        <v>0</v>
      </c>
      <c r="K1001" s="206"/>
      <c r="L1001" s="207"/>
      <c r="M1001" s="208"/>
      <c r="N1001" s="209" t="s">
        <v>42</v>
      </c>
      <c r="O1001" s="57"/>
      <c r="P1001" s="166">
        <f>O1001*H1001</f>
        <v>0</v>
      </c>
      <c r="Q1001" s="166">
        <v>1.4400000000000001E-3</v>
      </c>
      <c r="R1001" s="166">
        <f>Q1001*H1001</f>
        <v>0</v>
      </c>
      <c r="S1001" s="166">
        <v>0</v>
      </c>
      <c r="T1001" s="167">
        <f>S1001*H1001</f>
        <v>0</v>
      </c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R1001" s="168" t="s">
        <v>500</v>
      </c>
      <c r="AT1001" s="168" t="s">
        <v>313</v>
      </c>
      <c r="AU1001" s="168" t="s">
        <v>88</v>
      </c>
      <c r="AY1001" s="17" t="s">
        <v>242</v>
      </c>
      <c r="BE1001" s="169">
        <f>IF(N1001="základná",J1001,0)</f>
        <v>0</v>
      </c>
      <c r="BF1001" s="169">
        <f>IF(N1001="znížená",J1001,0)</f>
        <v>0</v>
      </c>
      <c r="BG1001" s="169">
        <f>IF(N1001="zákl. prenesená",J1001,0)</f>
        <v>0</v>
      </c>
      <c r="BH1001" s="169">
        <f>IF(N1001="zníž. prenesená",J1001,0)</f>
        <v>0</v>
      </c>
      <c r="BI1001" s="169">
        <f>IF(N1001="nulová",J1001,0)</f>
        <v>0</v>
      </c>
      <c r="BJ1001" s="17" t="s">
        <v>88</v>
      </c>
      <c r="BK1001" s="169">
        <f>ROUND(I1001*H1001,2)</f>
        <v>0</v>
      </c>
      <c r="BL1001" s="17" t="s">
        <v>402</v>
      </c>
      <c r="BM1001" s="168" t="s">
        <v>3877</v>
      </c>
    </row>
    <row r="1002" spans="1:65" s="1" customFormat="1" ht="33" customHeight="1">
      <c r="A1002" s="30"/>
      <c r="B1002" s="155"/>
      <c r="C1002" s="194" t="s">
        <v>3878</v>
      </c>
      <c r="D1002" s="194" t="s">
        <v>245</v>
      </c>
      <c r="E1002" s="195" t="s">
        <v>3879</v>
      </c>
      <c r="F1002" s="196" t="s">
        <v>3880</v>
      </c>
      <c r="G1002" s="197" t="s">
        <v>718</v>
      </c>
      <c r="H1002" s="237">
        <v>0</v>
      </c>
      <c r="I1002" s="161"/>
      <c r="J1002" s="162">
        <f>ROUND(I1002*H1002,2)</f>
        <v>0</v>
      </c>
      <c r="K1002" s="163"/>
      <c r="L1002" s="31"/>
      <c r="M1002" s="164"/>
      <c r="N1002" s="165" t="s">
        <v>42</v>
      </c>
      <c r="O1002" s="57"/>
      <c r="P1002" s="166">
        <f>O1002*H1002</f>
        <v>0</v>
      </c>
      <c r="Q1002" s="166">
        <v>0</v>
      </c>
      <c r="R1002" s="166">
        <f>Q1002*H1002</f>
        <v>0</v>
      </c>
      <c r="S1002" s="166">
        <v>0</v>
      </c>
      <c r="T1002" s="167">
        <f>S1002*H1002</f>
        <v>0</v>
      </c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R1002" s="168" t="s">
        <v>402</v>
      </c>
      <c r="AT1002" s="168" t="s">
        <v>245</v>
      </c>
      <c r="AU1002" s="168" t="s">
        <v>88</v>
      </c>
      <c r="AY1002" s="17" t="s">
        <v>242</v>
      </c>
      <c r="BE1002" s="169">
        <f>IF(N1002="základná",J1002,0)</f>
        <v>0</v>
      </c>
      <c r="BF1002" s="169">
        <f>IF(N1002="znížená",J1002,0)</f>
        <v>0</v>
      </c>
      <c r="BG1002" s="169">
        <f>IF(N1002="zákl. prenesená",J1002,0)</f>
        <v>0</v>
      </c>
      <c r="BH1002" s="169">
        <f>IF(N1002="zníž. prenesená",J1002,0)</f>
        <v>0</v>
      </c>
      <c r="BI1002" s="169">
        <f>IF(N1002="nulová",J1002,0)</f>
        <v>0</v>
      </c>
      <c r="BJ1002" s="17" t="s">
        <v>88</v>
      </c>
      <c r="BK1002" s="169">
        <f>ROUND(I1002*H1002,2)</f>
        <v>0</v>
      </c>
      <c r="BL1002" s="17" t="s">
        <v>402</v>
      </c>
      <c r="BM1002" s="168" t="s">
        <v>3881</v>
      </c>
    </row>
    <row r="1003" spans="1:65" s="11" customFormat="1" ht="22.9" customHeight="1">
      <c r="B1003" s="142"/>
      <c r="D1003" s="143" t="s">
        <v>75</v>
      </c>
      <c r="E1003" s="153" t="s">
        <v>2001</v>
      </c>
      <c r="F1003" s="153" t="s">
        <v>2002</v>
      </c>
      <c r="I1003" s="145"/>
      <c r="J1003" s="154">
        <f>SUBTOTAL(9,J1004:J1048)</f>
        <v>7112.2200000000012</v>
      </c>
      <c r="L1003" s="142"/>
      <c r="M1003" s="147"/>
      <c r="N1003" s="148"/>
      <c r="O1003" s="148"/>
      <c r="P1003" s="149">
        <f>SUM(P1004:P1048)</f>
        <v>0</v>
      </c>
      <c r="Q1003" s="148"/>
      <c r="R1003" s="149">
        <f>SUM(R1004:R1048)</f>
        <v>10.940582300000001</v>
      </c>
      <c r="S1003" s="148"/>
      <c r="T1003" s="150">
        <f>SUM(T1004:T1048)</f>
        <v>0</v>
      </c>
      <c r="AR1003" s="143" t="s">
        <v>88</v>
      </c>
      <c r="AT1003" s="151" t="s">
        <v>75</v>
      </c>
      <c r="AU1003" s="151" t="s">
        <v>83</v>
      </c>
      <c r="AY1003" s="143" t="s">
        <v>242</v>
      </c>
      <c r="BK1003" s="152">
        <f>SUM(BK1004:BK1048)</f>
        <v>7112.2200000000012</v>
      </c>
    </row>
    <row r="1004" spans="1:65" s="1" customFormat="1" ht="16.5" customHeight="1">
      <c r="A1004" s="30"/>
      <c r="B1004" s="155"/>
      <c r="C1004" s="194" t="s">
        <v>2507</v>
      </c>
      <c r="D1004" s="194" t="s">
        <v>245</v>
      </c>
      <c r="E1004" s="195" t="s">
        <v>3882</v>
      </c>
      <c r="F1004" s="196" t="s">
        <v>3883</v>
      </c>
      <c r="G1004" s="197" t="s">
        <v>297</v>
      </c>
      <c r="H1004" s="198">
        <v>47.54</v>
      </c>
      <c r="I1004" s="161">
        <v>1.25</v>
      </c>
      <c r="J1004" s="162">
        <f>ROUND(I1004*H1004,2)</f>
        <v>59.43</v>
      </c>
      <c r="K1004" s="163"/>
      <c r="L1004" s="31"/>
      <c r="M1004" s="164"/>
      <c r="N1004" s="165" t="s">
        <v>42</v>
      </c>
      <c r="O1004" s="57"/>
      <c r="P1004" s="166">
        <f>O1004*H1004</f>
        <v>0</v>
      </c>
      <c r="Q1004" s="166">
        <v>0</v>
      </c>
      <c r="R1004" s="166">
        <f>Q1004*H1004</f>
        <v>0</v>
      </c>
      <c r="S1004" s="166">
        <v>0</v>
      </c>
      <c r="T1004" s="167">
        <f>S1004*H1004</f>
        <v>0</v>
      </c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R1004" s="168" t="s">
        <v>402</v>
      </c>
      <c r="AT1004" s="168" t="s">
        <v>245</v>
      </c>
      <c r="AU1004" s="168" t="s">
        <v>88</v>
      </c>
      <c r="AY1004" s="17" t="s">
        <v>242</v>
      </c>
      <c r="BE1004" s="169">
        <f>IF(N1004="základná",J1004,0)</f>
        <v>0</v>
      </c>
      <c r="BF1004" s="169">
        <f>IF(N1004="znížená",J1004,0)</f>
        <v>59.43</v>
      </c>
      <c r="BG1004" s="169">
        <f>IF(N1004="zákl. prenesená",J1004,0)</f>
        <v>0</v>
      </c>
      <c r="BH1004" s="169">
        <f>IF(N1004="zníž. prenesená",J1004,0)</f>
        <v>0</v>
      </c>
      <c r="BI1004" s="169">
        <f>IF(N1004="nulová",J1004,0)</f>
        <v>0</v>
      </c>
      <c r="BJ1004" s="17" t="s">
        <v>88</v>
      </c>
      <c r="BK1004" s="169">
        <f>ROUND(I1004*H1004,2)</f>
        <v>59.43</v>
      </c>
      <c r="BL1004" s="17" t="s">
        <v>402</v>
      </c>
      <c r="BM1004" s="168" t="s">
        <v>3884</v>
      </c>
    </row>
    <row r="1005" spans="1:65" s="13" customFormat="1">
      <c r="B1005" s="178"/>
      <c r="D1005" s="171" t="s">
        <v>251</v>
      </c>
      <c r="E1005" s="179"/>
      <c r="F1005" s="180" t="s">
        <v>3885</v>
      </c>
      <c r="H1005" s="181">
        <v>20.54</v>
      </c>
      <c r="I1005" s="182"/>
      <c r="L1005" s="178"/>
      <c r="M1005" s="183"/>
      <c r="N1005" s="184"/>
      <c r="O1005" s="184"/>
      <c r="P1005" s="184"/>
      <c r="Q1005" s="184"/>
      <c r="R1005" s="184"/>
      <c r="S1005" s="184"/>
      <c r="T1005" s="185"/>
      <c r="AT1005" s="179" t="s">
        <v>251</v>
      </c>
      <c r="AU1005" s="179" t="s">
        <v>88</v>
      </c>
      <c r="AV1005" s="13" t="s">
        <v>88</v>
      </c>
      <c r="AW1005" s="13" t="s">
        <v>32</v>
      </c>
      <c r="AX1005" s="13" t="s">
        <v>76</v>
      </c>
      <c r="AY1005" s="179" t="s">
        <v>242</v>
      </c>
    </row>
    <row r="1006" spans="1:65" s="13" customFormat="1">
      <c r="B1006" s="178"/>
      <c r="D1006" s="171" t="s">
        <v>251</v>
      </c>
      <c r="E1006" s="179"/>
      <c r="F1006" s="180" t="s">
        <v>3886</v>
      </c>
      <c r="H1006" s="181">
        <v>27</v>
      </c>
      <c r="I1006" s="182"/>
      <c r="L1006" s="178"/>
      <c r="M1006" s="183"/>
      <c r="N1006" s="184"/>
      <c r="O1006" s="184"/>
      <c r="P1006" s="184"/>
      <c r="Q1006" s="184"/>
      <c r="R1006" s="184"/>
      <c r="S1006" s="184"/>
      <c r="T1006" s="185"/>
      <c r="AT1006" s="179" t="s">
        <v>251</v>
      </c>
      <c r="AU1006" s="179" t="s">
        <v>88</v>
      </c>
      <c r="AV1006" s="13" t="s">
        <v>88</v>
      </c>
      <c r="AW1006" s="13" t="s">
        <v>32</v>
      </c>
      <c r="AX1006" s="13" t="s">
        <v>76</v>
      </c>
      <c r="AY1006" s="179" t="s">
        <v>242</v>
      </c>
    </row>
    <row r="1007" spans="1:65" s="14" customFormat="1">
      <c r="B1007" s="186"/>
      <c r="D1007" s="171" t="s">
        <v>251</v>
      </c>
      <c r="E1007" s="187"/>
      <c r="F1007" s="188" t="s">
        <v>254</v>
      </c>
      <c r="H1007" s="189">
        <v>47.54</v>
      </c>
      <c r="I1007" s="190"/>
      <c r="L1007" s="186"/>
      <c r="M1007" s="191"/>
      <c r="N1007" s="192"/>
      <c r="O1007" s="192"/>
      <c r="P1007" s="192"/>
      <c r="Q1007" s="192"/>
      <c r="R1007" s="192"/>
      <c r="S1007" s="192"/>
      <c r="T1007" s="193"/>
      <c r="AT1007" s="187" t="s">
        <v>251</v>
      </c>
      <c r="AU1007" s="187" t="s">
        <v>88</v>
      </c>
      <c r="AV1007" s="14" t="s">
        <v>249</v>
      </c>
      <c r="AW1007" s="14" t="s">
        <v>32</v>
      </c>
      <c r="AX1007" s="14" t="s">
        <v>83</v>
      </c>
      <c r="AY1007" s="187" t="s">
        <v>242</v>
      </c>
    </row>
    <row r="1008" spans="1:65" s="1" customFormat="1" ht="16.5" customHeight="1">
      <c r="A1008" s="30"/>
      <c r="B1008" s="155"/>
      <c r="C1008" s="218" t="s">
        <v>3887</v>
      </c>
      <c r="D1008" s="218" t="s">
        <v>313</v>
      </c>
      <c r="E1008" s="219" t="s">
        <v>849</v>
      </c>
      <c r="F1008" s="220" t="s">
        <v>3888</v>
      </c>
      <c r="G1008" s="221" t="s">
        <v>297</v>
      </c>
      <c r="H1008" s="222">
        <v>21.361999999999998</v>
      </c>
      <c r="I1008" s="204">
        <v>4.74</v>
      </c>
      <c r="J1008" s="205">
        <f>ROUND(I1008*H1008,2)</f>
        <v>101.26</v>
      </c>
      <c r="K1008" s="206"/>
      <c r="L1008" s="207"/>
      <c r="M1008" s="208"/>
      <c r="N1008" s="209" t="s">
        <v>42</v>
      </c>
      <c r="O1008" s="57"/>
      <c r="P1008" s="166">
        <f>O1008*H1008</f>
        <v>0</v>
      </c>
      <c r="Q1008" s="166">
        <v>1.4999999999999999E-4</v>
      </c>
      <c r="R1008" s="166">
        <f>Q1008*H1008</f>
        <v>3.2042999999999993E-3</v>
      </c>
      <c r="S1008" s="166">
        <v>0</v>
      </c>
      <c r="T1008" s="167">
        <f>S1008*H1008</f>
        <v>0</v>
      </c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R1008" s="168" t="s">
        <v>500</v>
      </c>
      <c r="AT1008" s="168" t="s">
        <v>313</v>
      </c>
      <c r="AU1008" s="168" t="s">
        <v>88</v>
      </c>
      <c r="AY1008" s="17" t="s">
        <v>242</v>
      </c>
      <c r="BE1008" s="169">
        <f>IF(N1008="základná",J1008,0)</f>
        <v>0</v>
      </c>
      <c r="BF1008" s="169">
        <f>IF(N1008="znížená",J1008,0)</f>
        <v>101.26</v>
      </c>
      <c r="BG1008" s="169">
        <f>IF(N1008="zákl. prenesená",J1008,0)</f>
        <v>0</v>
      </c>
      <c r="BH1008" s="169">
        <f>IF(N1008="zníž. prenesená",J1008,0)</f>
        <v>0</v>
      </c>
      <c r="BI1008" s="169">
        <f>IF(N1008="nulová",J1008,0)</f>
        <v>0</v>
      </c>
      <c r="BJ1008" s="17" t="s">
        <v>88</v>
      </c>
      <c r="BK1008" s="169">
        <f>ROUND(I1008*H1008,2)</f>
        <v>101.26</v>
      </c>
      <c r="BL1008" s="17" t="s">
        <v>402</v>
      </c>
      <c r="BM1008" s="168" t="s">
        <v>3889</v>
      </c>
    </row>
    <row r="1009" spans="1:65" s="13" customFormat="1">
      <c r="B1009" s="178"/>
      <c r="D1009" s="171" t="s">
        <v>251</v>
      </c>
      <c r="F1009" s="180" t="s">
        <v>3890</v>
      </c>
      <c r="H1009" s="181">
        <v>21.361999999999998</v>
      </c>
      <c r="I1009" s="182"/>
      <c r="L1009" s="178"/>
      <c r="M1009" s="183"/>
      <c r="N1009" s="184"/>
      <c r="O1009" s="184"/>
      <c r="P1009" s="184"/>
      <c r="Q1009" s="184"/>
      <c r="R1009" s="184"/>
      <c r="S1009" s="184"/>
      <c r="T1009" s="185"/>
      <c r="AT1009" s="179" t="s">
        <v>251</v>
      </c>
      <c r="AU1009" s="179" t="s">
        <v>88</v>
      </c>
      <c r="AV1009" s="13" t="s">
        <v>88</v>
      </c>
      <c r="AW1009" s="13" t="s">
        <v>2</v>
      </c>
      <c r="AX1009" s="13" t="s">
        <v>83</v>
      </c>
      <c r="AY1009" s="179" t="s">
        <v>242</v>
      </c>
    </row>
    <row r="1010" spans="1:65" s="1" customFormat="1" ht="16.5" customHeight="1">
      <c r="A1010" s="30"/>
      <c r="B1010" s="155"/>
      <c r="C1010" s="218" t="s">
        <v>2510</v>
      </c>
      <c r="D1010" s="218" t="s">
        <v>313</v>
      </c>
      <c r="E1010" s="219" t="s">
        <v>3891</v>
      </c>
      <c r="F1010" s="220" t="s">
        <v>3892</v>
      </c>
      <c r="G1010" s="221"/>
      <c r="H1010" s="222">
        <v>28.08</v>
      </c>
      <c r="I1010" s="204">
        <v>30.61</v>
      </c>
      <c r="J1010" s="205">
        <f>ROUND(I1010*H1010,2)</f>
        <v>859.53</v>
      </c>
      <c r="K1010" s="206"/>
      <c r="L1010" s="207"/>
      <c r="M1010" s="208"/>
      <c r="N1010" s="209" t="s">
        <v>42</v>
      </c>
      <c r="O1010" s="57"/>
      <c r="P1010" s="166">
        <f>O1010*H1010</f>
        <v>0</v>
      </c>
      <c r="Q1010" s="166">
        <v>0</v>
      </c>
      <c r="R1010" s="166">
        <f>Q1010*H1010</f>
        <v>0</v>
      </c>
      <c r="S1010" s="166">
        <v>0</v>
      </c>
      <c r="T1010" s="167">
        <f>S1010*H1010</f>
        <v>0</v>
      </c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R1010" s="168" t="s">
        <v>500</v>
      </c>
      <c r="AT1010" s="168" t="s">
        <v>313</v>
      </c>
      <c r="AU1010" s="168" t="s">
        <v>88</v>
      </c>
      <c r="AY1010" s="17" t="s">
        <v>242</v>
      </c>
      <c r="BE1010" s="169">
        <f>IF(N1010="základná",J1010,0)</f>
        <v>0</v>
      </c>
      <c r="BF1010" s="169">
        <f>IF(N1010="znížená",J1010,0)</f>
        <v>859.53</v>
      </c>
      <c r="BG1010" s="169">
        <f>IF(N1010="zákl. prenesená",J1010,0)</f>
        <v>0</v>
      </c>
      <c r="BH1010" s="169">
        <f>IF(N1010="zníž. prenesená",J1010,0)</f>
        <v>0</v>
      </c>
      <c r="BI1010" s="169">
        <f>IF(N1010="nulová",J1010,0)</f>
        <v>0</v>
      </c>
      <c r="BJ1010" s="17" t="s">
        <v>88</v>
      </c>
      <c r="BK1010" s="169">
        <f>ROUND(I1010*H1010,2)</f>
        <v>859.53</v>
      </c>
      <c r="BL1010" s="17" t="s">
        <v>402</v>
      </c>
      <c r="BM1010" s="168" t="s">
        <v>3893</v>
      </c>
    </row>
    <row r="1011" spans="1:65" s="13" customFormat="1">
      <c r="B1011" s="178"/>
      <c r="D1011" s="171" t="s">
        <v>251</v>
      </c>
      <c r="E1011" s="179"/>
      <c r="F1011" s="180" t="s">
        <v>3894</v>
      </c>
      <c r="H1011" s="181">
        <v>27</v>
      </c>
      <c r="I1011" s="182"/>
      <c r="L1011" s="178"/>
      <c r="M1011" s="183"/>
      <c r="N1011" s="184"/>
      <c r="O1011" s="184"/>
      <c r="P1011" s="184"/>
      <c r="Q1011" s="184"/>
      <c r="R1011" s="184"/>
      <c r="S1011" s="184"/>
      <c r="T1011" s="185"/>
      <c r="AT1011" s="179" t="s">
        <v>251</v>
      </c>
      <c r="AU1011" s="179" t="s">
        <v>88</v>
      </c>
      <c r="AV1011" s="13" t="s">
        <v>88</v>
      </c>
      <c r="AW1011" s="13" t="s">
        <v>32</v>
      </c>
      <c r="AX1011" s="13" t="s">
        <v>83</v>
      </c>
      <c r="AY1011" s="179" t="s">
        <v>242</v>
      </c>
    </row>
    <row r="1012" spans="1:65" s="13" customFormat="1">
      <c r="B1012" s="178"/>
      <c r="D1012" s="171" t="s">
        <v>251</v>
      </c>
      <c r="F1012" s="180" t="s">
        <v>3895</v>
      </c>
      <c r="H1012" s="181">
        <v>28.08</v>
      </c>
      <c r="I1012" s="182"/>
      <c r="L1012" s="178"/>
      <c r="M1012" s="183"/>
      <c r="N1012" s="184"/>
      <c r="O1012" s="184"/>
      <c r="P1012" s="184"/>
      <c r="Q1012" s="184"/>
      <c r="R1012" s="184"/>
      <c r="S1012" s="184"/>
      <c r="T1012" s="185"/>
      <c r="AT1012" s="179" t="s">
        <v>251</v>
      </c>
      <c r="AU1012" s="179" t="s">
        <v>88</v>
      </c>
      <c r="AV1012" s="13" t="s">
        <v>88</v>
      </c>
      <c r="AW1012" s="13" t="s">
        <v>2</v>
      </c>
      <c r="AX1012" s="13" t="s">
        <v>83</v>
      </c>
      <c r="AY1012" s="179" t="s">
        <v>242</v>
      </c>
    </row>
    <row r="1013" spans="1:65" s="1" customFormat="1" ht="16.5" customHeight="1">
      <c r="A1013" s="30"/>
      <c r="B1013" s="155"/>
      <c r="C1013" s="194" t="s">
        <v>3896</v>
      </c>
      <c r="D1013" s="194" t="s">
        <v>245</v>
      </c>
      <c r="E1013" s="195" t="s">
        <v>2004</v>
      </c>
      <c r="F1013" s="196" t="s">
        <v>2005</v>
      </c>
      <c r="G1013" s="197" t="s">
        <v>297</v>
      </c>
      <c r="H1013" s="198">
        <v>84.95</v>
      </c>
      <c r="I1013" s="161">
        <v>3.17</v>
      </c>
      <c r="J1013" s="162">
        <f>ROUND(I1013*H1013,2)</f>
        <v>269.29000000000002</v>
      </c>
      <c r="K1013" s="163"/>
      <c r="L1013" s="31"/>
      <c r="M1013" s="164"/>
      <c r="N1013" s="165" t="s">
        <v>42</v>
      </c>
      <c r="O1013" s="57"/>
      <c r="P1013" s="166">
        <f>O1013*H1013</f>
        <v>0</v>
      </c>
      <c r="Q1013" s="166">
        <v>6.3000000000000003E-4</v>
      </c>
      <c r="R1013" s="166">
        <f>Q1013*H1013</f>
        <v>5.3518500000000004E-2</v>
      </c>
      <c r="S1013" s="166">
        <v>0</v>
      </c>
      <c r="T1013" s="167">
        <f>S1013*H1013</f>
        <v>0</v>
      </c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R1013" s="168" t="s">
        <v>402</v>
      </c>
      <c r="AT1013" s="168" t="s">
        <v>245</v>
      </c>
      <c r="AU1013" s="168" t="s">
        <v>88</v>
      </c>
      <c r="AY1013" s="17" t="s">
        <v>242</v>
      </c>
      <c r="BE1013" s="169">
        <f>IF(N1013="základná",J1013,0)</f>
        <v>0</v>
      </c>
      <c r="BF1013" s="169">
        <f>IF(N1013="znížená",J1013,0)</f>
        <v>269.29000000000002</v>
      </c>
      <c r="BG1013" s="169">
        <f>IF(N1013="zákl. prenesená",J1013,0)</f>
        <v>0</v>
      </c>
      <c r="BH1013" s="169">
        <f>IF(N1013="zníž. prenesená",J1013,0)</f>
        <v>0</v>
      </c>
      <c r="BI1013" s="169">
        <f>IF(N1013="nulová",J1013,0)</f>
        <v>0</v>
      </c>
      <c r="BJ1013" s="17" t="s">
        <v>88</v>
      </c>
      <c r="BK1013" s="169">
        <f>ROUND(I1013*H1013,2)</f>
        <v>269.29000000000002</v>
      </c>
      <c r="BL1013" s="17" t="s">
        <v>402</v>
      </c>
      <c r="BM1013" s="168" t="s">
        <v>3897</v>
      </c>
    </row>
    <row r="1014" spans="1:65" s="13" customFormat="1">
      <c r="B1014" s="178"/>
      <c r="D1014" s="171" t="s">
        <v>251</v>
      </c>
      <c r="E1014" s="179"/>
      <c r="F1014" s="180" t="s">
        <v>3371</v>
      </c>
      <c r="H1014" s="181">
        <v>10.75</v>
      </c>
      <c r="I1014" s="182"/>
      <c r="L1014" s="178"/>
      <c r="M1014" s="183"/>
      <c r="N1014" s="184"/>
      <c r="O1014" s="184"/>
      <c r="P1014" s="184"/>
      <c r="Q1014" s="184"/>
      <c r="R1014" s="184"/>
      <c r="S1014" s="184"/>
      <c r="T1014" s="185"/>
      <c r="AT1014" s="179" t="s">
        <v>251</v>
      </c>
      <c r="AU1014" s="179" t="s">
        <v>88</v>
      </c>
      <c r="AV1014" s="13" t="s">
        <v>88</v>
      </c>
      <c r="AW1014" s="13" t="s">
        <v>32</v>
      </c>
      <c r="AX1014" s="13" t="s">
        <v>76</v>
      </c>
      <c r="AY1014" s="179" t="s">
        <v>242</v>
      </c>
    </row>
    <row r="1015" spans="1:65" s="13" customFormat="1">
      <c r="B1015" s="178"/>
      <c r="D1015" s="171" t="s">
        <v>251</v>
      </c>
      <c r="E1015" s="179"/>
      <c r="F1015" s="180" t="s">
        <v>3898</v>
      </c>
      <c r="H1015" s="181">
        <v>30.5</v>
      </c>
      <c r="I1015" s="182"/>
      <c r="L1015" s="178"/>
      <c r="M1015" s="183"/>
      <c r="N1015" s="184"/>
      <c r="O1015" s="184"/>
      <c r="P1015" s="184"/>
      <c r="Q1015" s="184"/>
      <c r="R1015" s="184"/>
      <c r="S1015" s="184"/>
      <c r="T1015" s="185"/>
      <c r="AT1015" s="179" t="s">
        <v>251</v>
      </c>
      <c r="AU1015" s="179" t="s">
        <v>88</v>
      </c>
      <c r="AV1015" s="13" t="s">
        <v>88</v>
      </c>
      <c r="AW1015" s="13" t="s">
        <v>32</v>
      </c>
      <c r="AX1015" s="13" t="s">
        <v>76</v>
      </c>
      <c r="AY1015" s="179" t="s">
        <v>242</v>
      </c>
    </row>
    <row r="1016" spans="1:65" s="13" customFormat="1">
      <c r="B1016" s="178"/>
      <c r="D1016" s="171" t="s">
        <v>251</v>
      </c>
      <c r="E1016" s="179"/>
      <c r="F1016" s="180" t="s">
        <v>3899</v>
      </c>
      <c r="H1016" s="181">
        <v>34.5</v>
      </c>
      <c r="I1016" s="182"/>
      <c r="L1016" s="178"/>
      <c r="M1016" s="183"/>
      <c r="N1016" s="184"/>
      <c r="O1016" s="184"/>
      <c r="P1016" s="184"/>
      <c r="Q1016" s="184"/>
      <c r="R1016" s="184"/>
      <c r="S1016" s="184"/>
      <c r="T1016" s="185"/>
      <c r="AT1016" s="179" t="s">
        <v>251</v>
      </c>
      <c r="AU1016" s="179" t="s">
        <v>88</v>
      </c>
      <c r="AV1016" s="13" t="s">
        <v>88</v>
      </c>
      <c r="AW1016" s="13" t="s">
        <v>32</v>
      </c>
      <c r="AX1016" s="13" t="s">
        <v>76</v>
      </c>
      <c r="AY1016" s="179" t="s">
        <v>242</v>
      </c>
    </row>
    <row r="1017" spans="1:65" s="13" customFormat="1">
      <c r="B1017" s="178"/>
      <c r="D1017" s="171" t="s">
        <v>251</v>
      </c>
      <c r="E1017" s="179"/>
      <c r="F1017" s="180" t="s">
        <v>3900</v>
      </c>
      <c r="H1017" s="181">
        <v>9.1999999999999993</v>
      </c>
      <c r="I1017" s="182"/>
      <c r="L1017" s="178"/>
      <c r="M1017" s="183"/>
      <c r="N1017" s="184"/>
      <c r="O1017" s="184"/>
      <c r="P1017" s="184"/>
      <c r="Q1017" s="184"/>
      <c r="R1017" s="184"/>
      <c r="S1017" s="184"/>
      <c r="T1017" s="185"/>
      <c r="AT1017" s="179" t="s">
        <v>251</v>
      </c>
      <c r="AU1017" s="179" t="s">
        <v>88</v>
      </c>
      <c r="AV1017" s="13" t="s">
        <v>88</v>
      </c>
      <c r="AW1017" s="13" t="s">
        <v>32</v>
      </c>
      <c r="AX1017" s="13" t="s">
        <v>76</v>
      </c>
      <c r="AY1017" s="179" t="s">
        <v>242</v>
      </c>
    </row>
    <row r="1018" spans="1:65" s="14" customFormat="1">
      <c r="B1018" s="186"/>
      <c r="D1018" s="171" t="s">
        <v>251</v>
      </c>
      <c r="E1018" s="187" t="s">
        <v>1319</v>
      </c>
      <c r="F1018" s="188" t="s">
        <v>254</v>
      </c>
      <c r="H1018" s="189">
        <v>84.95</v>
      </c>
      <c r="I1018" s="190"/>
      <c r="L1018" s="186"/>
      <c r="M1018" s="191"/>
      <c r="N1018" s="192"/>
      <c r="O1018" s="192"/>
      <c r="P1018" s="192"/>
      <c r="Q1018" s="192"/>
      <c r="R1018" s="192"/>
      <c r="S1018" s="192"/>
      <c r="T1018" s="193"/>
      <c r="AT1018" s="187" t="s">
        <v>251</v>
      </c>
      <c r="AU1018" s="187" t="s">
        <v>88</v>
      </c>
      <c r="AV1018" s="14" t="s">
        <v>249</v>
      </c>
      <c r="AW1018" s="14" t="s">
        <v>32</v>
      </c>
      <c r="AX1018" s="14" t="s">
        <v>83</v>
      </c>
      <c r="AY1018" s="187" t="s">
        <v>242</v>
      </c>
    </row>
    <row r="1019" spans="1:65" s="1" customFormat="1" ht="16.5" customHeight="1">
      <c r="A1019" s="30"/>
      <c r="B1019" s="155"/>
      <c r="C1019" s="218" t="s">
        <v>2513</v>
      </c>
      <c r="D1019" s="218" t="s">
        <v>313</v>
      </c>
      <c r="E1019" s="219" t="s">
        <v>3901</v>
      </c>
      <c r="F1019" s="220" t="s">
        <v>3902</v>
      </c>
      <c r="G1019" s="221" t="s">
        <v>297</v>
      </c>
      <c r="H1019" s="222">
        <v>88.347999999999999</v>
      </c>
      <c r="I1019" s="204">
        <v>2.57</v>
      </c>
      <c r="J1019" s="205">
        <f>ROUND(I1019*H1019,2)</f>
        <v>227.05</v>
      </c>
      <c r="K1019" s="206"/>
      <c r="L1019" s="207"/>
      <c r="M1019" s="208"/>
      <c r="N1019" s="209" t="s">
        <v>42</v>
      </c>
      <c r="O1019" s="57"/>
      <c r="P1019" s="166">
        <f>O1019*H1019</f>
        <v>0</v>
      </c>
      <c r="Q1019" s="166">
        <v>1.0500000000000001E-2</v>
      </c>
      <c r="R1019" s="166">
        <f>Q1019*H1019</f>
        <v>0.92765400000000009</v>
      </c>
      <c r="S1019" s="166">
        <v>0</v>
      </c>
      <c r="T1019" s="167">
        <f>S1019*H1019</f>
        <v>0</v>
      </c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R1019" s="168" t="s">
        <v>500</v>
      </c>
      <c r="AT1019" s="168" t="s">
        <v>313</v>
      </c>
      <c r="AU1019" s="168" t="s">
        <v>88</v>
      </c>
      <c r="AY1019" s="17" t="s">
        <v>242</v>
      </c>
      <c r="BE1019" s="169">
        <f>IF(N1019="základná",J1019,0)</f>
        <v>0</v>
      </c>
      <c r="BF1019" s="169">
        <f>IF(N1019="znížená",J1019,0)</f>
        <v>227.05</v>
      </c>
      <c r="BG1019" s="169">
        <f>IF(N1019="zákl. prenesená",J1019,0)</f>
        <v>0</v>
      </c>
      <c r="BH1019" s="169">
        <f>IF(N1019="zníž. prenesená",J1019,0)</f>
        <v>0</v>
      </c>
      <c r="BI1019" s="169">
        <f>IF(N1019="nulová",J1019,0)</f>
        <v>0</v>
      </c>
      <c r="BJ1019" s="17" t="s">
        <v>88</v>
      </c>
      <c r="BK1019" s="169">
        <f>ROUND(I1019*H1019,2)</f>
        <v>227.05</v>
      </c>
      <c r="BL1019" s="17" t="s">
        <v>402</v>
      </c>
      <c r="BM1019" s="168" t="s">
        <v>3903</v>
      </c>
    </row>
    <row r="1020" spans="1:65" s="13" customFormat="1">
      <c r="B1020" s="178"/>
      <c r="D1020" s="171" t="s">
        <v>251</v>
      </c>
      <c r="E1020" s="179"/>
      <c r="F1020" s="180" t="s">
        <v>1319</v>
      </c>
      <c r="H1020" s="181">
        <v>84.95</v>
      </c>
      <c r="I1020" s="182"/>
      <c r="L1020" s="178"/>
      <c r="M1020" s="183"/>
      <c r="N1020" s="184"/>
      <c r="O1020" s="184"/>
      <c r="P1020" s="184"/>
      <c r="Q1020" s="184"/>
      <c r="R1020" s="184"/>
      <c r="S1020" s="184"/>
      <c r="T1020" s="185"/>
      <c r="AT1020" s="179" t="s">
        <v>251</v>
      </c>
      <c r="AU1020" s="179" t="s">
        <v>88</v>
      </c>
      <c r="AV1020" s="13" t="s">
        <v>88</v>
      </c>
      <c r="AW1020" s="13" t="s">
        <v>32</v>
      </c>
      <c r="AX1020" s="13" t="s">
        <v>83</v>
      </c>
      <c r="AY1020" s="179" t="s">
        <v>242</v>
      </c>
    </row>
    <row r="1021" spans="1:65" s="13" customFormat="1">
      <c r="B1021" s="178"/>
      <c r="D1021" s="171" t="s">
        <v>251</v>
      </c>
      <c r="F1021" s="180" t="s">
        <v>3904</v>
      </c>
      <c r="H1021" s="181">
        <v>88.347999999999999</v>
      </c>
      <c r="I1021" s="182"/>
      <c r="L1021" s="178"/>
      <c r="M1021" s="183"/>
      <c r="N1021" s="184"/>
      <c r="O1021" s="184"/>
      <c r="P1021" s="184"/>
      <c r="Q1021" s="184"/>
      <c r="R1021" s="184"/>
      <c r="S1021" s="184"/>
      <c r="T1021" s="185"/>
      <c r="AT1021" s="179" t="s">
        <v>251</v>
      </c>
      <c r="AU1021" s="179" t="s">
        <v>88</v>
      </c>
      <c r="AV1021" s="13" t="s">
        <v>88</v>
      </c>
      <c r="AW1021" s="13" t="s">
        <v>2</v>
      </c>
      <c r="AX1021" s="13" t="s">
        <v>83</v>
      </c>
      <c r="AY1021" s="179" t="s">
        <v>242</v>
      </c>
    </row>
    <row r="1022" spans="1:65" s="1" customFormat="1" ht="24.2" customHeight="1">
      <c r="A1022" s="30"/>
      <c r="B1022" s="155"/>
      <c r="C1022" s="194" t="s">
        <v>3905</v>
      </c>
      <c r="D1022" s="194" t="s">
        <v>245</v>
      </c>
      <c r="E1022" s="195" t="s">
        <v>2014</v>
      </c>
      <c r="F1022" s="196" t="s">
        <v>3906</v>
      </c>
      <c r="G1022" s="197" t="s">
        <v>281</v>
      </c>
      <c r="H1022" s="198">
        <v>51.03</v>
      </c>
      <c r="I1022" s="161">
        <v>15</v>
      </c>
      <c r="J1022" s="162">
        <f>ROUND(I1022*H1022,2)</f>
        <v>765.45</v>
      </c>
      <c r="K1022" s="163"/>
      <c r="L1022" s="31"/>
      <c r="M1022" s="164"/>
      <c r="N1022" s="165" t="s">
        <v>42</v>
      </c>
      <c r="O1022" s="57"/>
      <c r="P1022" s="166">
        <f>O1022*H1022</f>
        <v>0</v>
      </c>
      <c r="Q1022" s="166">
        <v>4.9349999999999998E-2</v>
      </c>
      <c r="R1022" s="166">
        <f>Q1022*H1022</f>
        <v>2.5183304999999998</v>
      </c>
      <c r="S1022" s="166">
        <v>0</v>
      </c>
      <c r="T1022" s="167">
        <f>S1022*H1022</f>
        <v>0</v>
      </c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R1022" s="168" t="s">
        <v>402</v>
      </c>
      <c r="AT1022" s="168" t="s">
        <v>245</v>
      </c>
      <c r="AU1022" s="168" t="s">
        <v>88</v>
      </c>
      <c r="AY1022" s="17" t="s">
        <v>242</v>
      </c>
      <c r="BE1022" s="169">
        <f>IF(N1022="základná",J1022,0)</f>
        <v>0</v>
      </c>
      <c r="BF1022" s="169">
        <f>IF(N1022="znížená",J1022,0)</f>
        <v>765.45</v>
      </c>
      <c r="BG1022" s="169">
        <f>IF(N1022="zákl. prenesená",J1022,0)</f>
        <v>0</v>
      </c>
      <c r="BH1022" s="169">
        <f>IF(N1022="zníž. prenesená",J1022,0)</f>
        <v>0</v>
      </c>
      <c r="BI1022" s="169">
        <f>IF(N1022="nulová",J1022,0)</f>
        <v>0</v>
      </c>
      <c r="BJ1022" s="17" t="s">
        <v>88</v>
      </c>
      <c r="BK1022" s="169">
        <f>ROUND(I1022*H1022,2)</f>
        <v>765.45</v>
      </c>
      <c r="BL1022" s="17" t="s">
        <v>402</v>
      </c>
      <c r="BM1022" s="168" t="s">
        <v>3907</v>
      </c>
    </row>
    <row r="1023" spans="1:65" s="13" customFormat="1">
      <c r="B1023" s="178"/>
      <c r="D1023" s="171" t="s">
        <v>251</v>
      </c>
      <c r="E1023" s="179"/>
      <c r="F1023" s="180" t="s">
        <v>3908</v>
      </c>
      <c r="H1023" s="181">
        <v>3.13</v>
      </c>
      <c r="I1023" s="182"/>
      <c r="L1023" s="178"/>
      <c r="M1023" s="183"/>
      <c r="N1023" s="184"/>
      <c r="O1023" s="184"/>
      <c r="P1023" s="184"/>
      <c r="Q1023" s="184"/>
      <c r="R1023" s="184"/>
      <c r="S1023" s="184"/>
      <c r="T1023" s="185"/>
      <c r="AT1023" s="179" t="s">
        <v>251</v>
      </c>
      <c r="AU1023" s="179" t="s">
        <v>88</v>
      </c>
      <c r="AV1023" s="13" t="s">
        <v>88</v>
      </c>
      <c r="AW1023" s="13" t="s">
        <v>32</v>
      </c>
      <c r="AX1023" s="13" t="s">
        <v>76</v>
      </c>
      <c r="AY1023" s="179" t="s">
        <v>242</v>
      </c>
    </row>
    <row r="1024" spans="1:65" s="13" customFormat="1">
      <c r="B1024" s="178"/>
      <c r="D1024" s="171" t="s">
        <v>251</v>
      </c>
      <c r="E1024" s="179"/>
      <c r="F1024" s="180" t="s">
        <v>3909</v>
      </c>
      <c r="H1024" s="181">
        <v>1.3</v>
      </c>
      <c r="I1024" s="182"/>
      <c r="L1024" s="178"/>
      <c r="M1024" s="183"/>
      <c r="N1024" s="184"/>
      <c r="O1024" s="184"/>
      <c r="P1024" s="184"/>
      <c r="Q1024" s="184"/>
      <c r="R1024" s="184"/>
      <c r="S1024" s="184"/>
      <c r="T1024" s="185"/>
      <c r="AT1024" s="179" t="s">
        <v>251</v>
      </c>
      <c r="AU1024" s="179" t="s">
        <v>88</v>
      </c>
      <c r="AV1024" s="13" t="s">
        <v>88</v>
      </c>
      <c r="AW1024" s="13" t="s">
        <v>32</v>
      </c>
      <c r="AX1024" s="13" t="s">
        <v>76</v>
      </c>
      <c r="AY1024" s="179" t="s">
        <v>242</v>
      </c>
    </row>
    <row r="1025" spans="1:65" s="13" customFormat="1">
      <c r="B1025" s="178"/>
      <c r="D1025" s="171" t="s">
        <v>251</v>
      </c>
      <c r="E1025" s="179"/>
      <c r="F1025" s="180" t="s">
        <v>3910</v>
      </c>
      <c r="H1025" s="181">
        <v>38</v>
      </c>
      <c r="I1025" s="182"/>
      <c r="L1025" s="178"/>
      <c r="M1025" s="183"/>
      <c r="N1025" s="184"/>
      <c r="O1025" s="184"/>
      <c r="P1025" s="184"/>
      <c r="Q1025" s="184"/>
      <c r="R1025" s="184"/>
      <c r="S1025" s="184"/>
      <c r="T1025" s="185"/>
      <c r="AT1025" s="179" t="s">
        <v>251</v>
      </c>
      <c r="AU1025" s="179" t="s">
        <v>88</v>
      </c>
      <c r="AV1025" s="13" t="s">
        <v>88</v>
      </c>
      <c r="AW1025" s="13" t="s">
        <v>32</v>
      </c>
      <c r="AX1025" s="13" t="s">
        <v>76</v>
      </c>
      <c r="AY1025" s="179" t="s">
        <v>242</v>
      </c>
    </row>
    <row r="1026" spans="1:65" s="13" customFormat="1">
      <c r="B1026" s="178"/>
      <c r="D1026" s="171" t="s">
        <v>251</v>
      </c>
      <c r="E1026" s="179"/>
      <c r="F1026" s="180" t="s">
        <v>3911</v>
      </c>
      <c r="H1026" s="181">
        <v>8.6</v>
      </c>
      <c r="I1026" s="182"/>
      <c r="L1026" s="178"/>
      <c r="M1026" s="183"/>
      <c r="N1026" s="184"/>
      <c r="O1026" s="184"/>
      <c r="P1026" s="184"/>
      <c r="Q1026" s="184"/>
      <c r="R1026" s="184"/>
      <c r="S1026" s="184"/>
      <c r="T1026" s="185"/>
      <c r="AT1026" s="179" t="s">
        <v>251</v>
      </c>
      <c r="AU1026" s="179" t="s">
        <v>88</v>
      </c>
      <c r="AV1026" s="13" t="s">
        <v>88</v>
      </c>
      <c r="AW1026" s="13" t="s">
        <v>32</v>
      </c>
      <c r="AX1026" s="13" t="s">
        <v>76</v>
      </c>
      <c r="AY1026" s="179" t="s">
        <v>242</v>
      </c>
    </row>
    <row r="1027" spans="1:65" s="14" customFormat="1">
      <c r="B1027" s="186"/>
      <c r="D1027" s="171" t="s">
        <v>251</v>
      </c>
      <c r="E1027" s="187" t="s">
        <v>2871</v>
      </c>
      <c r="F1027" s="188" t="s">
        <v>254</v>
      </c>
      <c r="H1027" s="189">
        <v>51.03</v>
      </c>
      <c r="I1027" s="190"/>
      <c r="L1027" s="186"/>
      <c r="M1027" s="191"/>
      <c r="N1027" s="192"/>
      <c r="O1027" s="192"/>
      <c r="P1027" s="192"/>
      <c r="Q1027" s="192"/>
      <c r="R1027" s="192"/>
      <c r="S1027" s="192"/>
      <c r="T1027" s="193"/>
      <c r="AT1027" s="187" t="s">
        <v>251</v>
      </c>
      <c r="AU1027" s="187" t="s">
        <v>88</v>
      </c>
      <c r="AV1027" s="14" t="s">
        <v>249</v>
      </c>
      <c r="AW1027" s="14" t="s">
        <v>32</v>
      </c>
      <c r="AX1027" s="14" t="s">
        <v>83</v>
      </c>
      <c r="AY1027" s="187" t="s">
        <v>242</v>
      </c>
    </row>
    <row r="1028" spans="1:65" s="1" customFormat="1" ht="16.5" customHeight="1">
      <c r="A1028" s="30"/>
      <c r="B1028" s="155"/>
      <c r="C1028" s="218" t="s">
        <v>2516</v>
      </c>
      <c r="D1028" s="218" t="s">
        <v>313</v>
      </c>
      <c r="E1028" s="219" t="s">
        <v>2020</v>
      </c>
      <c r="F1028" s="220" t="s">
        <v>3912</v>
      </c>
      <c r="G1028" s="221" t="s">
        <v>281</v>
      </c>
      <c r="H1028" s="222">
        <v>53.070999999999998</v>
      </c>
      <c r="I1028" s="204">
        <v>10.7</v>
      </c>
      <c r="J1028" s="205">
        <f>ROUND(I1028*H1028,2)</f>
        <v>567.86</v>
      </c>
      <c r="K1028" s="206"/>
      <c r="L1028" s="207"/>
      <c r="M1028" s="208"/>
      <c r="N1028" s="209" t="s">
        <v>42</v>
      </c>
      <c r="O1028" s="57"/>
      <c r="P1028" s="166">
        <f>O1028*H1028</f>
        <v>0</v>
      </c>
      <c r="Q1028" s="166">
        <v>5.8000000000000003E-2</v>
      </c>
      <c r="R1028" s="166">
        <f>Q1028*H1028</f>
        <v>3.0781179999999999</v>
      </c>
      <c r="S1028" s="166">
        <v>0</v>
      </c>
      <c r="T1028" s="167">
        <f>S1028*H1028</f>
        <v>0</v>
      </c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R1028" s="168" t="s">
        <v>500</v>
      </c>
      <c r="AT1028" s="168" t="s">
        <v>313</v>
      </c>
      <c r="AU1028" s="168" t="s">
        <v>88</v>
      </c>
      <c r="AY1028" s="17" t="s">
        <v>242</v>
      </c>
      <c r="BE1028" s="169">
        <f>IF(N1028="základná",J1028,0)</f>
        <v>0</v>
      </c>
      <c r="BF1028" s="169">
        <f>IF(N1028="znížená",J1028,0)</f>
        <v>567.86</v>
      </c>
      <c r="BG1028" s="169">
        <f>IF(N1028="zákl. prenesená",J1028,0)</f>
        <v>0</v>
      </c>
      <c r="BH1028" s="169">
        <f>IF(N1028="zníž. prenesená",J1028,0)</f>
        <v>0</v>
      </c>
      <c r="BI1028" s="169">
        <f>IF(N1028="nulová",J1028,0)</f>
        <v>0</v>
      </c>
      <c r="BJ1028" s="17" t="s">
        <v>88</v>
      </c>
      <c r="BK1028" s="169">
        <f>ROUND(I1028*H1028,2)</f>
        <v>567.86</v>
      </c>
      <c r="BL1028" s="17" t="s">
        <v>402</v>
      </c>
      <c r="BM1028" s="168" t="s">
        <v>3913</v>
      </c>
    </row>
    <row r="1029" spans="1:65" s="13" customFormat="1">
      <c r="B1029" s="178"/>
      <c r="D1029" s="171" t="s">
        <v>251</v>
      </c>
      <c r="E1029" s="179"/>
      <c r="F1029" s="180" t="s">
        <v>2871</v>
      </c>
      <c r="H1029" s="181">
        <v>51.03</v>
      </c>
      <c r="I1029" s="182"/>
      <c r="L1029" s="178"/>
      <c r="M1029" s="183"/>
      <c r="N1029" s="184"/>
      <c r="O1029" s="184"/>
      <c r="P1029" s="184"/>
      <c r="Q1029" s="184"/>
      <c r="R1029" s="184"/>
      <c r="S1029" s="184"/>
      <c r="T1029" s="185"/>
      <c r="AT1029" s="179" t="s">
        <v>251</v>
      </c>
      <c r="AU1029" s="179" t="s">
        <v>88</v>
      </c>
      <c r="AV1029" s="13" t="s">
        <v>88</v>
      </c>
      <c r="AW1029" s="13" t="s">
        <v>32</v>
      </c>
      <c r="AX1029" s="13" t="s">
        <v>83</v>
      </c>
      <c r="AY1029" s="179" t="s">
        <v>242</v>
      </c>
    </row>
    <row r="1030" spans="1:65" s="13" customFormat="1">
      <c r="B1030" s="178"/>
      <c r="D1030" s="171" t="s">
        <v>251</v>
      </c>
      <c r="F1030" s="180" t="s">
        <v>3914</v>
      </c>
      <c r="H1030" s="181">
        <v>53.070999999999998</v>
      </c>
      <c r="I1030" s="182"/>
      <c r="L1030" s="178"/>
      <c r="M1030" s="183"/>
      <c r="N1030" s="184"/>
      <c r="O1030" s="184"/>
      <c r="P1030" s="184"/>
      <c r="Q1030" s="184"/>
      <c r="R1030" s="184"/>
      <c r="S1030" s="184"/>
      <c r="T1030" s="185"/>
      <c r="AT1030" s="179" t="s">
        <v>251</v>
      </c>
      <c r="AU1030" s="179" t="s">
        <v>88</v>
      </c>
      <c r="AV1030" s="13" t="s">
        <v>88</v>
      </c>
      <c r="AW1030" s="13" t="s">
        <v>2</v>
      </c>
      <c r="AX1030" s="13" t="s">
        <v>83</v>
      </c>
      <c r="AY1030" s="179" t="s">
        <v>242</v>
      </c>
    </row>
    <row r="1031" spans="1:65" s="1" customFormat="1" ht="24.2" customHeight="1">
      <c r="A1031" s="30"/>
      <c r="B1031" s="155"/>
      <c r="C1031" s="194" t="s">
        <v>3915</v>
      </c>
      <c r="D1031" s="194" t="s">
        <v>245</v>
      </c>
      <c r="E1031" s="195" t="s">
        <v>3916</v>
      </c>
      <c r="F1031" s="196" t="s">
        <v>3917</v>
      </c>
      <c r="G1031" s="197" t="s">
        <v>281</v>
      </c>
      <c r="H1031" s="198">
        <v>16.78</v>
      </c>
      <c r="I1031" s="161">
        <v>17.25</v>
      </c>
      <c r="J1031" s="162">
        <f>ROUND(I1031*H1031,2)</f>
        <v>289.45999999999998</v>
      </c>
      <c r="K1031" s="163"/>
      <c r="L1031" s="31"/>
      <c r="M1031" s="164"/>
      <c r="N1031" s="165" t="s">
        <v>42</v>
      </c>
      <c r="O1031" s="57"/>
      <c r="P1031" s="166">
        <f>O1031*H1031</f>
        <v>0</v>
      </c>
      <c r="Q1031" s="166">
        <v>5.3780000000000001E-2</v>
      </c>
      <c r="R1031" s="166">
        <f>Q1031*H1031</f>
        <v>0.90242840000000013</v>
      </c>
      <c r="S1031" s="166">
        <v>0</v>
      </c>
      <c r="T1031" s="167">
        <f>S1031*H1031</f>
        <v>0</v>
      </c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R1031" s="168" t="s">
        <v>402</v>
      </c>
      <c r="AT1031" s="168" t="s">
        <v>245</v>
      </c>
      <c r="AU1031" s="168" t="s">
        <v>88</v>
      </c>
      <c r="AY1031" s="17" t="s">
        <v>242</v>
      </c>
      <c r="BE1031" s="169">
        <f>IF(N1031="základná",J1031,0)</f>
        <v>0</v>
      </c>
      <c r="BF1031" s="169">
        <f>IF(N1031="znížená",J1031,0)</f>
        <v>289.45999999999998</v>
      </c>
      <c r="BG1031" s="169">
        <f>IF(N1031="zákl. prenesená",J1031,0)</f>
        <v>0</v>
      </c>
      <c r="BH1031" s="169">
        <f>IF(N1031="zníž. prenesená",J1031,0)</f>
        <v>0</v>
      </c>
      <c r="BI1031" s="169">
        <f>IF(N1031="nulová",J1031,0)</f>
        <v>0</v>
      </c>
      <c r="BJ1031" s="17" t="s">
        <v>88</v>
      </c>
      <c r="BK1031" s="169">
        <f>ROUND(I1031*H1031,2)</f>
        <v>289.45999999999998</v>
      </c>
      <c r="BL1031" s="17" t="s">
        <v>402</v>
      </c>
      <c r="BM1031" s="168" t="s">
        <v>3918</v>
      </c>
    </row>
    <row r="1032" spans="1:65" s="13" customFormat="1">
      <c r="B1032" s="178"/>
      <c r="D1032" s="171" t="s">
        <v>251</v>
      </c>
      <c r="E1032" s="179"/>
      <c r="F1032" s="180" t="s">
        <v>3919</v>
      </c>
      <c r="H1032" s="181">
        <v>16.78</v>
      </c>
      <c r="I1032" s="182"/>
      <c r="L1032" s="178"/>
      <c r="M1032" s="183"/>
      <c r="N1032" s="184"/>
      <c r="O1032" s="184"/>
      <c r="P1032" s="184"/>
      <c r="Q1032" s="184"/>
      <c r="R1032" s="184"/>
      <c r="S1032" s="184"/>
      <c r="T1032" s="185"/>
      <c r="AT1032" s="179" t="s">
        <v>251</v>
      </c>
      <c r="AU1032" s="179" t="s">
        <v>88</v>
      </c>
      <c r="AV1032" s="13" t="s">
        <v>88</v>
      </c>
      <c r="AW1032" s="13" t="s">
        <v>32</v>
      </c>
      <c r="AX1032" s="13" t="s">
        <v>76</v>
      </c>
      <c r="AY1032" s="179" t="s">
        <v>242</v>
      </c>
    </row>
    <row r="1033" spans="1:65" s="14" customFormat="1">
      <c r="B1033" s="186"/>
      <c r="D1033" s="171" t="s">
        <v>251</v>
      </c>
      <c r="E1033" s="187"/>
      <c r="F1033" s="188" t="s">
        <v>254</v>
      </c>
      <c r="H1033" s="189">
        <v>16.78</v>
      </c>
      <c r="I1033" s="190"/>
      <c r="L1033" s="186"/>
      <c r="M1033" s="191"/>
      <c r="N1033" s="192"/>
      <c r="O1033" s="192"/>
      <c r="P1033" s="192"/>
      <c r="Q1033" s="192"/>
      <c r="R1033" s="192"/>
      <c r="S1033" s="192"/>
      <c r="T1033" s="193"/>
      <c r="AT1033" s="187" t="s">
        <v>251</v>
      </c>
      <c r="AU1033" s="187" t="s">
        <v>88</v>
      </c>
      <c r="AV1033" s="14" t="s">
        <v>249</v>
      </c>
      <c r="AW1033" s="14" t="s">
        <v>32</v>
      </c>
      <c r="AX1033" s="14" t="s">
        <v>83</v>
      </c>
      <c r="AY1033" s="187" t="s">
        <v>242</v>
      </c>
    </row>
    <row r="1034" spans="1:65" s="1" customFormat="1" ht="24.2" customHeight="1">
      <c r="A1034" s="30"/>
      <c r="B1034" s="155"/>
      <c r="C1034" s="218" t="s">
        <v>2519</v>
      </c>
      <c r="D1034" s="218" t="s">
        <v>313</v>
      </c>
      <c r="E1034" s="219" t="s">
        <v>3920</v>
      </c>
      <c r="F1034" s="220" t="s">
        <v>3921</v>
      </c>
      <c r="G1034" s="221" t="s">
        <v>281</v>
      </c>
      <c r="H1034" s="222">
        <v>17.451000000000001</v>
      </c>
      <c r="I1034" s="204">
        <v>36.26</v>
      </c>
      <c r="J1034" s="205">
        <f>ROUND(I1034*H1034,2)</f>
        <v>632.77</v>
      </c>
      <c r="K1034" s="206"/>
      <c r="L1034" s="207"/>
      <c r="M1034" s="208"/>
      <c r="N1034" s="209" t="s">
        <v>42</v>
      </c>
      <c r="O1034" s="57"/>
      <c r="P1034" s="166">
        <f>O1034*H1034</f>
        <v>0</v>
      </c>
      <c r="Q1034" s="166">
        <v>8.6999999999999994E-2</v>
      </c>
      <c r="R1034" s="166">
        <f>Q1034*H1034</f>
        <v>1.5182369999999998</v>
      </c>
      <c r="S1034" s="166">
        <v>0</v>
      </c>
      <c r="T1034" s="167">
        <f>S1034*H1034</f>
        <v>0</v>
      </c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R1034" s="168" t="s">
        <v>500</v>
      </c>
      <c r="AT1034" s="168" t="s">
        <v>313</v>
      </c>
      <c r="AU1034" s="168" t="s">
        <v>88</v>
      </c>
      <c r="AY1034" s="17" t="s">
        <v>242</v>
      </c>
      <c r="BE1034" s="169">
        <f>IF(N1034="základná",J1034,0)</f>
        <v>0</v>
      </c>
      <c r="BF1034" s="169">
        <f>IF(N1034="znížená",J1034,0)</f>
        <v>632.77</v>
      </c>
      <c r="BG1034" s="169">
        <f>IF(N1034="zákl. prenesená",J1034,0)</f>
        <v>0</v>
      </c>
      <c r="BH1034" s="169">
        <f>IF(N1034="zníž. prenesená",J1034,0)</f>
        <v>0</v>
      </c>
      <c r="BI1034" s="169">
        <f>IF(N1034="nulová",J1034,0)</f>
        <v>0</v>
      </c>
      <c r="BJ1034" s="17" t="s">
        <v>88</v>
      </c>
      <c r="BK1034" s="169">
        <f>ROUND(I1034*H1034,2)</f>
        <v>632.77</v>
      </c>
      <c r="BL1034" s="17" t="s">
        <v>402</v>
      </c>
      <c r="BM1034" s="168" t="s">
        <v>3922</v>
      </c>
    </row>
    <row r="1035" spans="1:65" s="13" customFormat="1">
      <c r="B1035" s="178"/>
      <c r="D1035" s="171" t="s">
        <v>251</v>
      </c>
      <c r="E1035" s="179"/>
      <c r="F1035" s="180" t="s">
        <v>3919</v>
      </c>
      <c r="H1035" s="181">
        <v>16.78</v>
      </c>
      <c r="I1035" s="182"/>
      <c r="L1035" s="178"/>
      <c r="M1035" s="183"/>
      <c r="N1035" s="184"/>
      <c r="O1035" s="184"/>
      <c r="P1035" s="184"/>
      <c r="Q1035" s="184"/>
      <c r="R1035" s="184"/>
      <c r="S1035" s="184"/>
      <c r="T1035" s="185"/>
      <c r="AT1035" s="179" t="s">
        <v>251</v>
      </c>
      <c r="AU1035" s="179" t="s">
        <v>88</v>
      </c>
      <c r="AV1035" s="13" t="s">
        <v>88</v>
      </c>
      <c r="AW1035" s="13" t="s">
        <v>32</v>
      </c>
      <c r="AX1035" s="13" t="s">
        <v>83</v>
      </c>
      <c r="AY1035" s="179" t="s">
        <v>242</v>
      </c>
    </row>
    <row r="1036" spans="1:65" s="13" customFormat="1">
      <c r="B1036" s="178"/>
      <c r="D1036" s="171" t="s">
        <v>251</v>
      </c>
      <c r="F1036" s="180" t="s">
        <v>3923</v>
      </c>
      <c r="H1036" s="181">
        <v>17.451000000000001</v>
      </c>
      <c r="I1036" s="182"/>
      <c r="L1036" s="178"/>
      <c r="M1036" s="183"/>
      <c r="N1036" s="184"/>
      <c r="O1036" s="184"/>
      <c r="P1036" s="184"/>
      <c r="Q1036" s="184"/>
      <c r="R1036" s="184"/>
      <c r="S1036" s="184"/>
      <c r="T1036" s="185"/>
      <c r="AT1036" s="179" t="s">
        <v>251</v>
      </c>
      <c r="AU1036" s="179" t="s">
        <v>88</v>
      </c>
      <c r="AV1036" s="13" t="s">
        <v>88</v>
      </c>
      <c r="AW1036" s="13" t="s">
        <v>2</v>
      </c>
      <c r="AX1036" s="13" t="s">
        <v>83</v>
      </c>
      <c r="AY1036" s="179" t="s">
        <v>242</v>
      </c>
    </row>
    <row r="1037" spans="1:65" s="1" customFormat="1" ht="24.2" customHeight="1">
      <c r="A1037" s="30"/>
      <c r="B1037" s="155"/>
      <c r="C1037" s="194" t="s">
        <v>3924</v>
      </c>
      <c r="D1037" s="194" t="s">
        <v>245</v>
      </c>
      <c r="E1037" s="195" t="s">
        <v>3925</v>
      </c>
      <c r="F1037" s="196" t="s">
        <v>3926</v>
      </c>
      <c r="G1037" s="197" t="s">
        <v>281</v>
      </c>
      <c r="H1037" s="198">
        <v>89.31</v>
      </c>
      <c r="I1037" s="161">
        <v>17.25</v>
      </c>
      <c r="J1037" s="162">
        <f>ROUND(I1037*H1037,2)</f>
        <v>1540.6</v>
      </c>
      <c r="K1037" s="163"/>
      <c r="L1037" s="31"/>
      <c r="M1037" s="164"/>
      <c r="N1037" s="165" t="s">
        <v>42</v>
      </c>
      <c r="O1037" s="57"/>
      <c r="P1037" s="166">
        <f>O1037*H1037</f>
        <v>0</v>
      </c>
      <c r="Q1037" s="166">
        <v>3.2000000000000002E-3</v>
      </c>
      <c r="R1037" s="166">
        <f>Q1037*H1037</f>
        <v>0.28579200000000005</v>
      </c>
      <c r="S1037" s="166">
        <v>0</v>
      </c>
      <c r="T1037" s="167">
        <f>S1037*H1037</f>
        <v>0</v>
      </c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R1037" s="168" t="s">
        <v>402</v>
      </c>
      <c r="AT1037" s="168" t="s">
        <v>245</v>
      </c>
      <c r="AU1037" s="168" t="s">
        <v>88</v>
      </c>
      <c r="AY1037" s="17" t="s">
        <v>242</v>
      </c>
      <c r="BE1037" s="169">
        <f>IF(N1037="základná",J1037,0)</f>
        <v>0</v>
      </c>
      <c r="BF1037" s="169">
        <f>IF(N1037="znížená",J1037,0)</f>
        <v>1540.6</v>
      </c>
      <c r="BG1037" s="169">
        <f>IF(N1037="zákl. prenesená",J1037,0)</f>
        <v>0</v>
      </c>
      <c r="BH1037" s="169">
        <f>IF(N1037="zníž. prenesená",J1037,0)</f>
        <v>0</v>
      </c>
      <c r="BI1037" s="169">
        <f>IF(N1037="nulová",J1037,0)</f>
        <v>0</v>
      </c>
      <c r="BJ1037" s="17" t="s">
        <v>88</v>
      </c>
      <c r="BK1037" s="169">
        <f>ROUND(I1037*H1037,2)</f>
        <v>1540.6</v>
      </c>
      <c r="BL1037" s="17" t="s">
        <v>402</v>
      </c>
      <c r="BM1037" s="168" t="s">
        <v>3927</v>
      </c>
    </row>
    <row r="1038" spans="1:65" s="13" customFormat="1">
      <c r="B1038" s="178"/>
      <c r="D1038" s="171" t="s">
        <v>251</v>
      </c>
      <c r="E1038" s="179"/>
      <c r="F1038" s="180" t="s">
        <v>3928</v>
      </c>
      <c r="H1038" s="181">
        <v>54.2</v>
      </c>
      <c r="I1038" s="182"/>
      <c r="L1038" s="178"/>
      <c r="M1038" s="183"/>
      <c r="N1038" s="184"/>
      <c r="O1038" s="184"/>
      <c r="P1038" s="184"/>
      <c r="Q1038" s="184"/>
      <c r="R1038" s="184"/>
      <c r="S1038" s="184"/>
      <c r="T1038" s="185"/>
      <c r="AT1038" s="179" t="s">
        <v>251</v>
      </c>
      <c r="AU1038" s="179" t="s">
        <v>88</v>
      </c>
      <c r="AV1038" s="13" t="s">
        <v>88</v>
      </c>
      <c r="AW1038" s="13" t="s">
        <v>32</v>
      </c>
      <c r="AX1038" s="13" t="s">
        <v>76</v>
      </c>
      <c r="AY1038" s="179" t="s">
        <v>242</v>
      </c>
    </row>
    <row r="1039" spans="1:65" s="13" customFormat="1">
      <c r="B1039" s="178"/>
      <c r="D1039" s="171" t="s">
        <v>251</v>
      </c>
      <c r="E1039" s="179"/>
      <c r="F1039" s="180" t="s">
        <v>2869</v>
      </c>
      <c r="H1039" s="181">
        <v>31.11</v>
      </c>
      <c r="I1039" s="182"/>
      <c r="L1039" s="178"/>
      <c r="M1039" s="183"/>
      <c r="N1039" s="184"/>
      <c r="O1039" s="184"/>
      <c r="P1039" s="184"/>
      <c r="Q1039" s="184"/>
      <c r="R1039" s="184"/>
      <c r="S1039" s="184"/>
      <c r="T1039" s="185"/>
      <c r="AT1039" s="179" t="s">
        <v>251</v>
      </c>
      <c r="AU1039" s="179" t="s">
        <v>88</v>
      </c>
      <c r="AV1039" s="13" t="s">
        <v>88</v>
      </c>
      <c r="AW1039" s="13" t="s">
        <v>32</v>
      </c>
      <c r="AX1039" s="13" t="s">
        <v>76</v>
      </c>
      <c r="AY1039" s="179" t="s">
        <v>242</v>
      </c>
    </row>
    <row r="1040" spans="1:65" s="13" customFormat="1">
      <c r="B1040" s="178"/>
      <c r="D1040" s="171" t="s">
        <v>251</v>
      </c>
      <c r="E1040" s="179"/>
      <c r="F1040" s="180" t="s">
        <v>3929</v>
      </c>
      <c r="H1040" s="181">
        <v>4</v>
      </c>
      <c r="I1040" s="182"/>
      <c r="L1040" s="178"/>
      <c r="M1040" s="183"/>
      <c r="N1040" s="184"/>
      <c r="O1040" s="184"/>
      <c r="P1040" s="184"/>
      <c r="Q1040" s="184"/>
      <c r="R1040" s="184"/>
      <c r="S1040" s="184"/>
      <c r="T1040" s="185"/>
      <c r="AT1040" s="179" t="s">
        <v>251</v>
      </c>
      <c r="AU1040" s="179" t="s">
        <v>88</v>
      </c>
      <c r="AV1040" s="13" t="s">
        <v>88</v>
      </c>
      <c r="AW1040" s="13" t="s">
        <v>32</v>
      </c>
      <c r="AX1040" s="13" t="s">
        <v>76</v>
      </c>
      <c r="AY1040" s="179" t="s">
        <v>242</v>
      </c>
    </row>
    <row r="1041" spans="1:65" s="14" customFormat="1">
      <c r="B1041" s="186"/>
      <c r="D1041" s="171" t="s">
        <v>251</v>
      </c>
      <c r="E1041" s="187"/>
      <c r="F1041" s="188" t="s">
        <v>254</v>
      </c>
      <c r="H1041" s="189">
        <v>89.31</v>
      </c>
      <c r="I1041" s="190"/>
      <c r="L1041" s="186"/>
      <c r="M1041" s="191"/>
      <c r="N1041" s="192"/>
      <c r="O1041" s="192"/>
      <c r="P1041" s="192"/>
      <c r="Q1041" s="192"/>
      <c r="R1041" s="192"/>
      <c r="S1041" s="192"/>
      <c r="T1041" s="193"/>
      <c r="AT1041" s="187" t="s">
        <v>251</v>
      </c>
      <c r="AU1041" s="187" t="s">
        <v>88</v>
      </c>
      <c r="AV1041" s="14" t="s">
        <v>249</v>
      </c>
      <c r="AW1041" s="14" t="s">
        <v>32</v>
      </c>
      <c r="AX1041" s="14" t="s">
        <v>83</v>
      </c>
      <c r="AY1041" s="187" t="s">
        <v>242</v>
      </c>
    </row>
    <row r="1042" spans="1:65" s="1" customFormat="1" ht="16.5" customHeight="1">
      <c r="A1042" s="30"/>
      <c r="B1042" s="155"/>
      <c r="C1042" s="218" t="s">
        <v>2522</v>
      </c>
      <c r="D1042" s="218" t="s">
        <v>313</v>
      </c>
      <c r="E1042" s="219" t="s">
        <v>2031</v>
      </c>
      <c r="F1042" s="220" t="s">
        <v>3930</v>
      </c>
      <c r="G1042" s="221" t="s">
        <v>281</v>
      </c>
      <c r="H1042" s="222">
        <v>92.882000000000005</v>
      </c>
      <c r="I1042" s="204">
        <v>16.5</v>
      </c>
      <c r="J1042" s="205">
        <f>ROUND(I1042*H1042,2)</f>
        <v>1532.55</v>
      </c>
      <c r="K1042" s="206"/>
      <c r="L1042" s="207"/>
      <c r="M1042" s="208"/>
      <c r="N1042" s="209" t="s">
        <v>42</v>
      </c>
      <c r="O1042" s="57"/>
      <c r="P1042" s="166">
        <f>O1042*H1042</f>
        <v>0</v>
      </c>
      <c r="Q1042" s="166">
        <v>1.78E-2</v>
      </c>
      <c r="R1042" s="166">
        <f>Q1042*H1042</f>
        <v>1.6532996</v>
      </c>
      <c r="S1042" s="166">
        <v>0</v>
      </c>
      <c r="T1042" s="167">
        <f>S1042*H1042</f>
        <v>0</v>
      </c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R1042" s="168" t="s">
        <v>500</v>
      </c>
      <c r="AT1042" s="168" t="s">
        <v>313</v>
      </c>
      <c r="AU1042" s="168" t="s">
        <v>88</v>
      </c>
      <c r="AY1042" s="17" t="s">
        <v>242</v>
      </c>
      <c r="BE1042" s="169">
        <f>IF(N1042="základná",J1042,0)</f>
        <v>0</v>
      </c>
      <c r="BF1042" s="169">
        <f>IF(N1042="znížená",J1042,0)</f>
        <v>1532.55</v>
      </c>
      <c r="BG1042" s="169">
        <f>IF(N1042="zákl. prenesená",J1042,0)</f>
        <v>0</v>
      </c>
      <c r="BH1042" s="169">
        <f>IF(N1042="zníž. prenesená",J1042,0)</f>
        <v>0</v>
      </c>
      <c r="BI1042" s="169">
        <f>IF(N1042="nulová",J1042,0)</f>
        <v>0</v>
      </c>
      <c r="BJ1042" s="17" t="s">
        <v>88</v>
      </c>
      <c r="BK1042" s="169">
        <f>ROUND(I1042*H1042,2)</f>
        <v>1532.55</v>
      </c>
      <c r="BL1042" s="17" t="s">
        <v>402</v>
      </c>
      <c r="BM1042" s="168" t="s">
        <v>3931</v>
      </c>
    </row>
    <row r="1043" spans="1:65" s="13" customFormat="1">
      <c r="B1043" s="178"/>
      <c r="D1043" s="171" t="s">
        <v>251</v>
      </c>
      <c r="E1043" s="179"/>
      <c r="F1043" s="180" t="s">
        <v>3928</v>
      </c>
      <c r="H1043" s="181">
        <v>54.2</v>
      </c>
      <c r="I1043" s="182"/>
      <c r="L1043" s="178"/>
      <c r="M1043" s="183"/>
      <c r="N1043" s="184"/>
      <c r="O1043" s="184"/>
      <c r="P1043" s="184"/>
      <c r="Q1043" s="184"/>
      <c r="R1043" s="184"/>
      <c r="S1043" s="184"/>
      <c r="T1043" s="185"/>
      <c r="AT1043" s="179" t="s">
        <v>251</v>
      </c>
      <c r="AU1043" s="179" t="s">
        <v>88</v>
      </c>
      <c r="AV1043" s="13" t="s">
        <v>88</v>
      </c>
      <c r="AW1043" s="13" t="s">
        <v>32</v>
      </c>
      <c r="AX1043" s="13" t="s">
        <v>76</v>
      </c>
      <c r="AY1043" s="179" t="s">
        <v>242</v>
      </c>
    </row>
    <row r="1044" spans="1:65" s="13" customFormat="1">
      <c r="B1044" s="178"/>
      <c r="D1044" s="171" t="s">
        <v>251</v>
      </c>
      <c r="E1044" s="179"/>
      <c r="F1044" s="180" t="s">
        <v>2869</v>
      </c>
      <c r="H1044" s="181">
        <v>31.11</v>
      </c>
      <c r="I1044" s="182"/>
      <c r="L1044" s="178"/>
      <c r="M1044" s="183"/>
      <c r="N1044" s="184"/>
      <c r="O1044" s="184"/>
      <c r="P1044" s="184"/>
      <c r="Q1044" s="184"/>
      <c r="R1044" s="184"/>
      <c r="S1044" s="184"/>
      <c r="T1044" s="185"/>
      <c r="AT1044" s="179" t="s">
        <v>251</v>
      </c>
      <c r="AU1044" s="179" t="s">
        <v>88</v>
      </c>
      <c r="AV1044" s="13" t="s">
        <v>88</v>
      </c>
      <c r="AW1044" s="13" t="s">
        <v>32</v>
      </c>
      <c r="AX1044" s="13" t="s">
        <v>76</v>
      </c>
      <c r="AY1044" s="179" t="s">
        <v>242</v>
      </c>
    </row>
    <row r="1045" spans="1:65" s="13" customFormat="1">
      <c r="B1045" s="178"/>
      <c r="D1045" s="171" t="s">
        <v>251</v>
      </c>
      <c r="E1045" s="179"/>
      <c r="F1045" s="180" t="s">
        <v>3932</v>
      </c>
      <c r="H1045" s="181">
        <v>4</v>
      </c>
      <c r="I1045" s="182"/>
      <c r="L1045" s="178"/>
      <c r="M1045" s="183"/>
      <c r="N1045" s="184"/>
      <c r="O1045" s="184"/>
      <c r="P1045" s="184"/>
      <c r="Q1045" s="184"/>
      <c r="R1045" s="184"/>
      <c r="S1045" s="184"/>
      <c r="T1045" s="185"/>
      <c r="AT1045" s="179" t="s">
        <v>251</v>
      </c>
      <c r="AU1045" s="179" t="s">
        <v>88</v>
      </c>
      <c r="AV1045" s="13" t="s">
        <v>88</v>
      </c>
      <c r="AW1045" s="13" t="s">
        <v>32</v>
      </c>
      <c r="AX1045" s="13" t="s">
        <v>76</v>
      </c>
      <c r="AY1045" s="179" t="s">
        <v>242</v>
      </c>
    </row>
    <row r="1046" spans="1:65" s="14" customFormat="1">
      <c r="B1046" s="186"/>
      <c r="D1046" s="171" t="s">
        <v>251</v>
      </c>
      <c r="E1046" s="187"/>
      <c r="F1046" s="188" t="s">
        <v>254</v>
      </c>
      <c r="H1046" s="189">
        <v>89.31</v>
      </c>
      <c r="I1046" s="190"/>
      <c r="L1046" s="186"/>
      <c r="M1046" s="191"/>
      <c r="N1046" s="192"/>
      <c r="O1046" s="192"/>
      <c r="P1046" s="192"/>
      <c r="Q1046" s="192"/>
      <c r="R1046" s="192"/>
      <c r="S1046" s="192"/>
      <c r="T1046" s="193"/>
      <c r="AT1046" s="187" t="s">
        <v>251</v>
      </c>
      <c r="AU1046" s="187" t="s">
        <v>88</v>
      </c>
      <c r="AV1046" s="14" t="s">
        <v>249</v>
      </c>
      <c r="AW1046" s="14" t="s">
        <v>32</v>
      </c>
      <c r="AX1046" s="14" t="s">
        <v>83</v>
      </c>
      <c r="AY1046" s="187" t="s">
        <v>242</v>
      </c>
    </row>
    <row r="1047" spans="1:65" s="13" customFormat="1">
      <c r="B1047" s="178"/>
      <c r="D1047" s="171" t="s">
        <v>251</v>
      </c>
      <c r="F1047" s="180" t="s">
        <v>3933</v>
      </c>
      <c r="H1047" s="181">
        <v>92.882000000000005</v>
      </c>
      <c r="I1047" s="182"/>
      <c r="L1047" s="178"/>
      <c r="M1047" s="183"/>
      <c r="N1047" s="184"/>
      <c r="O1047" s="184"/>
      <c r="P1047" s="184"/>
      <c r="Q1047" s="184"/>
      <c r="R1047" s="184"/>
      <c r="S1047" s="184"/>
      <c r="T1047" s="185"/>
      <c r="AT1047" s="179" t="s">
        <v>251</v>
      </c>
      <c r="AU1047" s="179" t="s">
        <v>88</v>
      </c>
      <c r="AV1047" s="13" t="s">
        <v>88</v>
      </c>
      <c r="AW1047" s="13" t="s">
        <v>2</v>
      </c>
      <c r="AX1047" s="13" t="s">
        <v>83</v>
      </c>
      <c r="AY1047" s="179" t="s">
        <v>242</v>
      </c>
    </row>
    <row r="1048" spans="1:65" s="1" customFormat="1" ht="24.2" customHeight="1">
      <c r="A1048" s="30"/>
      <c r="B1048" s="155"/>
      <c r="C1048" s="194" t="s">
        <v>3934</v>
      </c>
      <c r="D1048" s="194" t="s">
        <v>245</v>
      </c>
      <c r="E1048" s="195" t="s">
        <v>2037</v>
      </c>
      <c r="F1048" s="196" t="s">
        <v>2038</v>
      </c>
      <c r="G1048" s="197" t="s">
        <v>718</v>
      </c>
      <c r="H1048" s="237">
        <v>68.453000000000003</v>
      </c>
      <c r="I1048" s="161">
        <v>3.9</v>
      </c>
      <c r="J1048" s="162">
        <f>ROUND(I1048*H1048,2)</f>
        <v>266.97000000000003</v>
      </c>
      <c r="K1048" s="163"/>
      <c r="L1048" s="31"/>
      <c r="M1048" s="164"/>
      <c r="N1048" s="165" t="s">
        <v>42</v>
      </c>
      <c r="O1048" s="57"/>
      <c r="P1048" s="166">
        <f>O1048*H1048</f>
        <v>0</v>
      </c>
      <c r="Q1048" s="166">
        <v>0</v>
      </c>
      <c r="R1048" s="166">
        <f>Q1048*H1048</f>
        <v>0</v>
      </c>
      <c r="S1048" s="166">
        <v>0</v>
      </c>
      <c r="T1048" s="167">
        <f>S1048*H1048</f>
        <v>0</v>
      </c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R1048" s="168" t="s">
        <v>402</v>
      </c>
      <c r="AT1048" s="168" t="s">
        <v>245</v>
      </c>
      <c r="AU1048" s="168" t="s">
        <v>88</v>
      </c>
      <c r="AY1048" s="17" t="s">
        <v>242</v>
      </c>
      <c r="BE1048" s="169">
        <f>IF(N1048="základná",J1048,0)</f>
        <v>0</v>
      </c>
      <c r="BF1048" s="169">
        <f>IF(N1048="znížená",J1048,0)</f>
        <v>266.97000000000003</v>
      </c>
      <c r="BG1048" s="169">
        <f>IF(N1048="zákl. prenesená",J1048,0)</f>
        <v>0</v>
      </c>
      <c r="BH1048" s="169">
        <f>IF(N1048="zníž. prenesená",J1048,0)</f>
        <v>0</v>
      </c>
      <c r="BI1048" s="169">
        <f>IF(N1048="nulová",J1048,0)</f>
        <v>0</v>
      </c>
      <c r="BJ1048" s="17" t="s">
        <v>88</v>
      </c>
      <c r="BK1048" s="169">
        <f>ROUND(I1048*H1048,2)</f>
        <v>266.97000000000003</v>
      </c>
      <c r="BL1048" s="17" t="s">
        <v>402</v>
      </c>
      <c r="BM1048" s="168" t="s">
        <v>3935</v>
      </c>
    </row>
    <row r="1049" spans="1:65" s="11" customFormat="1" ht="22.9" customHeight="1">
      <c r="B1049" s="142"/>
      <c r="D1049" s="143" t="s">
        <v>75</v>
      </c>
      <c r="E1049" s="153" t="s">
        <v>2040</v>
      </c>
      <c r="F1049" s="153" t="s">
        <v>2041</v>
      </c>
      <c r="I1049" s="145"/>
      <c r="J1049" s="154">
        <f>SUBTOTAL(9,J1050:J1068)</f>
        <v>3556.39</v>
      </c>
      <c r="L1049" s="142"/>
      <c r="M1049" s="147"/>
      <c r="N1049" s="148"/>
      <c r="O1049" s="148"/>
      <c r="P1049" s="149">
        <f>SUM(P1050:P1068)</f>
        <v>0</v>
      </c>
      <c r="Q1049" s="148"/>
      <c r="R1049" s="149">
        <f>SUM(R1050:R1068)</f>
        <v>0.49107816000000004</v>
      </c>
      <c r="S1049" s="148"/>
      <c r="T1049" s="150">
        <f>SUM(T1050:T1068)</f>
        <v>7.5670000000000015E-2</v>
      </c>
      <c r="AR1049" s="143" t="s">
        <v>88</v>
      </c>
      <c r="AT1049" s="151" t="s">
        <v>75</v>
      </c>
      <c r="AU1049" s="151" t="s">
        <v>83</v>
      </c>
      <c r="AY1049" s="143" t="s">
        <v>242</v>
      </c>
      <c r="BK1049" s="152">
        <f>SUM(BK1050:BK1068)</f>
        <v>3556.39</v>
      </c>
    </row>
    <row r="1050" spans="1:65" s="1" customFormat="1" ht="16.5" customHeight="1">
      <c r="A1050" s="30"/>
      <c r="B1050" s="155"/>
      <c r="C1050" s="194" t="s">
        <v>2525</v>
      </c>
      <c r="D1050" s="194" t="s">
        <v>245</v>
      </c>
      <c r="E1050" s="195" t="s">
        <v>2043</v>
      </c>
      <c r="F1050" s="196" t="s">
        <v>2044</v>
      </c>
      <c r="G1050" s="197" t="s">
        <v>297</v>
      </c>
      <c r="H1050" s="198">
        <v>8.36</v>
      </c>
      <c r="I1050" s="161">
        <v>0.78</v>
      </c>
      <c r="J1050" s="162">
        <f>ROUND(I1050*H1050,2)</f>
        <v>6.52</v>
      </c>
      <c r="K1050" s="163"/>
      <c r="L1050" s="31"/>
      <c r="M1050" s="164"/>
      <c r="N1050" s="165" t="s">
        <v>42</v>
      </c>
      <c r="O1050" s="57"/>
      <c r="P1050" s="166">
        <f>O1050*H1050</f>
        <v>0</v>
      </c>
      <c r="Q1050" s="166">
        <v>0</v>
      </c>
      <c r="R1050" s="166">
        <f>Q1050*H1050</f>
        <v>0</v>
      </c>
      <c r="S1050" s="166">
        <v>1E-3</v>
      </c>
      <c r="T1050" s="167">
        <f>S1050*H1050</f>
        <v>8.3599999999999994E-3</v>
      </c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R1050" s="168" t="s">
        <v>402</v>
      </c>
      <c r="AT1050" s="168" t="s">
        <v>245</v>
      </c>
      <c r="AU1050" s="168" t="s">
        <v>88</v>
      </c>
      <c r="AY1050" s="17" t="s">
        <v>242</v>
      </c>
      <c r="BE1050" s="169">
        <f>IF(N1050="základná",J1050,0)</f>
        <v>0</v>
      </c>
      <c r="BF1050" s="169">
        <f>IF(N1050="znížená",J1050,0)</f>
        <v>6.52</v>
      </c>
      <c r="BG1050" s="169">
        <f>IF(N1050="zákl. prenesená",J1050,0)</f>
        <v>0</v>
      </c>
      <c r="BH1050" s="169">
        <f>IF(N1050="zníž. prenesená",J1050,0)</f>
        <v>0</v>
      </c>
      <c r="BI1050" s="169">
        <f>IF(N1050="nulová",J1050,0)</f>
        <v>0</v>
      </c>
      <c r="BJ1050" s="17" t="s">
        <v>88</v>
      </c>
      <c r="BK1050" s="169">
        <f>ROUND(I1050*H1050,2)</f>
        <v>6.52</v>
      </c>
      <c r="BL1050" s="17" t="s">
        <v>402</v>
      </c>
      <c r="BM1050" s="168" t="s">
        <v>3936</v>
      </c>
    </row>
    <row r="1051" spans="1:65" s="13" customFormat="1">
      <c r="B1051" s="178"/>
      <c r="D1051" s="171" t="s">
        <v>251</v>
      </c>
      <c r="E1051" s="179"/>
      <c r="F1051" s="180" t="s">
        <v>3937</v>
      </c>
      <c r="H1051" s="181">
        <v>8.36</v>
      </c>
      <c r="I1051" s="182"/>
      <c r="L1051" s="178"/>
      <c r="M1051" s="183"/>
      <c r="N1051" s="184"/>
      <c r="O1051" s="184"/>
      <c r="P1051" s="184"/>
      <c r="Q1051" s="184"/>
      <c r="R1051" s="184"/>
      <c r="S1051" s="184"/>
      <c r="T1051" s="185"/>
      <c r="AT1051" s="179" t="s">
        <v>251</v>
      </c>
      <c r="AU1051" s="179" t="s">
        <v>88</v>
      </c>
      <c r="AV1051" s="13" t="s">
        <v>88</v>
      </c>
      <c r="AW1051" s="13" t="s">
        <v>32</v>
      </c>
      <c r="AX1051" s="13" t="s">
        <v>83</v>
      </c>
      <c r="AY1051" s="179" t="s">
        <v>242</v>
      </c>
    </row>
    <row r="1052" spans="1:65" s="1" customFormat="1" ht="16.5" customHeight="1">
      <c r="A1052" s="30"/>
      <c r="B1052" s="155"/>
      <c r="C1052" s="194" t="s">
        <v>3938</v>
      </c>
      <c r="D1052" s="194" t="s">
        <v>245</v>
      </c>
      <c r="E1052" s="195" t="s">
        <v>2047</v>
      </c>
      <c r="F1052" s="196" t="s">
        <v>2048</v>
      </c>
      <c r="G1052" s="197" t="s">
        <v>297</v>
      </c>
      <c r="H1052" s="198">
        <v>73.3</v>
      </c>
      <c r="I1052" s="161">
        <v>2.86</v>
      </c>
      <c r="J1052" s="162">
        <f>ROUND(I1052*H1052,2)</f>
        <v>209.64</v>
      </c>
      <c r="K1052" s="163"/>
      <c r="L1052" s="31"/>
      <c r="M1052" s="164"/>
      <c r="N1052" s="165" t="s">
        <v>42</v>
      </c>
      <c r="O1052" s="57"/>
      <c r="P1052" s="166">
        <f>O1052*H1052</f>
        <v>0</v>
      </c>
      <c r="Q1052" s="166">
        <v>4.0000000000000003E-5</v>
      </c>
      <c r="R1052" s="166">
        <f>Q1052*H1052</f>
        <v>2.9320000000000001E-3</v>
      </c>
      <c r="S1052" s="166">
        <v>0</v>
      </c>
      <c r="T1052" s="167">
        <f>S1052*H1052</f>
        <v>0</v>
      </c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R1052" s="168" t="s">
        <v>402</v>
      </c>
      <c r="AT1052" s="168" t="s">
        <v>245</v>
      </c>
      <c r="AU1052" s="168" t="s">
        <v>88</v>
      </c>
      <c r="AY1052" s="17" t="s">
        <v>242</v>
      </c>
      <c r="BE1052" s="169">
        <f>IF(N1052="základná",J1052,0)</f>
        <v>0</v>
      </c>
      <c r="BF1052" s="169">
        <f>IF(N1052="znížená",J1052,0)</f>
        <v>209.64</v>
      </c>
      <c r="BG1052" s="169">
        <f>IF(N1052="zákl. prenesená",J1052,0)</f>
        <v>0</v>
      </c>
      <c r="BH1052" s="169">
        <f>IF(N1052="zníž. prenesená",J1052,0)</f>
        <v>0</v>
      </c>
      <c r="BI1052" s="169">
        <f>IF(N1052="nulová",J1052,0)</f>
        <v>0</v>
      </c>
      <c r="BJ1052" s="17" t="s">
        <v>88</v>
      </c>
      <c r="BK1052" s="169">
        <f>ROUND(I1052*H1052,2)</f>
        <v>209.64</v>
      </c>
      <c r="BL1052" s="17" t="s">
        <v>402</v>
      </c>
      <c r="BM1052" s="168" t="s">
        <v>3939</v>
      </c>
    </row>
    <row r="1053" spans="1:65" s="13" customFormat="1">
      <c r="B1053" s="178"/>
      <c r="D1053" s="171" t="s">
        <v>251</v>
      </c>
      <c r="E1053" s="179"/>
      <c r="F1053" s="180" t="s">
        <v>3940</v>
      </c>
      <c r="H1053" s="181">
        <v>73.3</v>
      </c>
      <c r="I1053" s="182"/>
      <c r="L1053" s="178"/>
      <c r="M1053" s="183"/>
      <c r="N1053" s="184"/>
      <c r="O1053" s="184"/>
      <c r="P1053" s="184"/>
      <c r="Q1053" s="184"/>
      <c r="R1053" s="184"/>
      <c r="S1053" s="184"/>
      <c r="T1053" s="185"/>
      <c r="AT1053" s="179" t="s">
        <v>251</v>
      </c>
      <c r="AU1053" s="179" t="s">
        <v>88</v>
      </c>
      <c r="AV1053" s="13" t="s">
        <v>88</v>
      </c>
      <c r="AW1053" s="13" t="s">
        <v>32</v>
      </c>
      <c r="AX1053" s="13" t="s">
        <v>83</v>
      </c>
      <c r="AY1053" s="179" t="s">
        <v>242</v>
      </c>
    </row>
    <row r="1054" spans="1:65" s="1" customFormat="1" ht="24.2" customHeight="1">
      <c r="A1054" s="30"/>
      <c r="B1054" s="155"/>
      <c r="C1054" s="218" t="s">
        <v>2528</v>
      </c>
      <c r="D1054" s="218" t="s">
        <v>313</v>
      </c>
      <c r="E1054" s="219" t="s">
        <v>2051</v>
      </c>
      <c r="F1054" s="220" t="s">
        <v>2052</v>
      </c>
      <c r="G1054" s="221" t="s">
        <v>297</v>
      </c>
      <c r="H1054" s="222">
        <v>76.231999999999999</v>
      </c>
      <c r="I1054" s="204">
        <v>1.81</v>
      </c>
      <c r="J1054" s="205">
        <f>ROUND(I1054*H1054,2)</f>
        <v>137.97999999999999</v>
      </c>
      <c r="K1054" s="206"/>
      <c r="L1054" s="207"/>
      <c r="M1054" s="208"/>
      <c r="N1054" s="209" t="s">
        <v>42</v>
      </c>
      <c r="O1054" s="57"/>
      <c r="P1054" s="166">
        <f>O1054*H1054</f>
        <v>0</v>
      </c>
      <c r="Q1054" s="166">
        <v>1.6299999999999999E-3</v>
      </c>
      <c r="R1054" s="166">
        <f>Q1054*H1054</f>
        <v>0.12425815999999999</v>
      </c>
      <c r="S1054" s="166">
        <v>0</v>
      </c>
      <c r="T1054" s="167">
        <f>S1054*H1054</f>
        <v>0</v>
      </c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R1054" s="168" t="s">
        <v>500</v>
      </c>
      <c r="AT1054" s="168" t="s">
        <v>313</v>
      </c>
      <c r="AU1054" s="168" t="s">
        <v>88</v>
      </c>
      <c r="AY1054" s="17" t="s">
        <v>242</v>
      </c>
      <c r="BE1054" s="169">
        <f>IF(N1054="základná",J1054,0)</f>
        <v>0</v>
      </c>
      <c r="BF1054" s="169">
        <f>IF(N1054="znížená",J1054,0)</f>
        <v>137.97999999999999</v>
      </c>
      <c r="BG1054" s="169">
        <f>IF(N1054="zákl. prenesená",J1054,0)</f>
        <v>0</v>
      </c>
      <c r="BH1054" s="169">
        <f>IF(N1054="zníž. prenesená",J1054,0)</f>
        <v>0</v>
      </c>
      <c r="BI1054" s="169">
        <f>IF(N1054="nulová",J1054,0)</f>
        <v>0</v>
      </c>
      <c r="BJ1054" s="17" t="s">
        <v>88</v>
      </c>
      <c r="BK1054" s="169">
        <f>ROUND(I1054*H1054,2)</f>
        <v>137.97999999999999</v>
      </c>
      <c r="BL1054" s="17" t="s">
        <v>402</v>
      </c>
      <c r="BM1054" s="168" t="s">
        <v>3941</v>
      </c>
    </row>
    <row r="1055" spans="1:65" s="13" customFormat="1">
      <c r="B1055" s="178"/>
      <c r="D1055" s="171" t="s">
        <v>251</v>
      </c>
      <c r="E1055" s="179"/>
      <c r="F1055" s="180" t="s">
        <v>3940</v>
      </c>
      <c r="H1055" s="181">
        <v>73.3</v>
      </c>
      <c r="I1055" s="182"/>
      <c r="L1055" s="178"/>
      <c r="M1055" s="183"/>
      <c r="N1055" s="184"/>
      <c r="O1055" s="184"/>
      <c r="P1055" s="184"/>
      <c r="Q1055" s="184"/>
      <c r="R1055" s="184"/>
      <c r="S1055" s="184"/>
      <c r="T1055" s="185"/>
      <c r="AT1055" s="179" t="s">
        <v>251</v>
      </c>
      <c r="AU1055" s="179" t="s">
        <v>88</v>
      </c>
      <c r="AV1055" s="13" t="s">
        <v>88</v>
      </c>
      <c r="AW1055" s="13" t="s">
        <v>32</v>
      </c>
      <c r="AX1055" s="13" t="s">
        <v>83</v>
      </c>
      <c r="AY1055" s="179" t="s">
        <v>242</v>
      </c>
    </row>
    <row r="1056" spans="1:65" s="13" customFormat="1">
      <c r="B1056" s="178"/>
      <c r="D1056" s="171" t="s">
        <v>251</v>
      </c>
      <c r="F1056" s="180" t="s">
        <v>3942</v>
      </c>
      <c r="H1056" s="181">
        <v>76.231999999999999</v>
      </c>
      <c r="I1056" s="182"/>
      <c r="L1056" s="178"/>
      <c r="M1056" s="183"/>
      <c r="N1056" s="184"/>
      <c r="O1056" s="184"/>
      <c r="P1056" s="184"/>
      <c r="Q1056" s="184"/>
      <c r="R1056" s="184"/>
      <c r="S1056" s="184"/>
      <c r="T1056" s="185"/>
      <c r="AT1056" s="179" t="s">
        <v>251</v>
      </c>
      <c r="AU1056" s="179" t="s">
        <v>88</v>
      </c>
      <c r="AV1056" s="13" t="s">
        <v>88</v>
      </c>
      <c r="AW1056" s="13" t="s">
        <v>2</v>
      </c>
      <c r="AX1056" s="13" t="s">
        <v>83</v>
      </c>
      <c r="AY1056" s="179" t="s">
        <v>242</v>
      </c>
    </row>
    <row r="1057" spans="1:65" s="1" customFormat="1" ht="24.2" customHeight="1">
      <c r="A1057" s="30"/>
      <c r="B1057" s="155"/>
      <c r="C1057" s="194" t="s">
        <v>3943</v>
      </c>
      <c r="D1057" s="194" t="s">
        <v>245</v>
      </c>
      <c r="E1057" s="195" t="s">
        <v>2056</v>
      </c>
      <c r="F1057" s="196" t="s">
        <v>2057</v>
      </c>
      <c r="G1057" s="197" t="s">
        <v>281</v>
      </c>
      <c r="H1057" s="198">
        <v>67.31</v>
      </c>
      <c r="I1057" s="161">
        <v>1.97</v>
      </c>
      <c r="J1057" s="162">
        <f>ROUND(I1057*H1057,2)</f>
        <v>132.6</v>
      </c>
      <c r="K1057" s="163"/>
      <c r="L1057" s="31"/>
      <c r="M1057" s="164"/>
      <c r="N1057" s="165" t="s">
        <v>42</v>
      </c>
      <c r="O1057" s="57"/>
      <c r="P1057" s="166">
        <f>O1057*H1057</f>
        <v>0</v>
      </c>
      <c r="Q1057" s="166">
        <v>0</v>
      </c>
      <c r="R1057" s="166">
        <f>Q1057*H1057</f>
        <v>0</v>
      </c>
      <c r="S1057" s="166">
        <v>1E-3</v>
      </c>
      <c r="T1057" s="167">
        <f>S1057*H1057</f>
        <v>6.7310000000000009E-2</v>
      </c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R1057" s="168" t="s">
        <v>402</v>
      </c>
      <c r="AT1057" s="168" t="s">
        <v>245</v>
      </c>
      <c r="AU1057" s="168" t="s">
        <v>88</v>
      </c>
      <c r="AY1057" s="17" t="s">
        <v>242</v>
      </c>
      <c r="BE1057" s="169">
        <f>IF(N1057="základná",J1057,0)</f>
        <v>0</v>
      </c>
      <c r="BF1057" s="169">
        <f>IF(N1057="znížená",J1057,0)</f>
        <v>132.6</v>
      </c>
      <c r="BG1057" s="169">
        <f>IF(N1057="zákl. prenesená",J1057,0)</f>
        <v>0</v>
      </c>
      <c r="BH1057" s="169">
        <f>IF(N1057="zníž. prenesená",J1057,0)</f>
        <v>0</v>
      </c>
      <c r="BI1057" s="169">
        <f>IF(N1057="nulová",J1057,0)</f>
        <v>0</v>
      </c>
      <c r="BJ1057" s="17" t="s">
        <v>88</v>
      </c>
      <c r="BK1057" s="169">
        <f>ROUND(I1057*H1057,2)</f>
        <v>132.6</v>
      </c>
      <c r="BL1057" s="17" t="s">
        <v>402</v>
      </c>
      <c r="BM1057" s="168" t="s">
        <v>3944</v>
      </c>
    </row>
    <row r="1058" spans="1:65" s="13" customFormat="1">
      <c r="B1058" s="178"/>
      <c r="D1058" s="171" t="s">
        <v>251</v>
      </c>
      <c r="E1058" s="179"/>
      <c r="F1058" s="180" t="s">
        <v>3945</v>
      </c>
      <c r="H1058" s="181">
        <v>67.31</v>
      </c>
      <c r="I1058" s="182"/>
      <c r="L1058" s="178"/>
      <c r="M1058" s="183"/>
      <c r="N1058" s="184"/>
      <c r="O1058" s="184"/>
      <c r="P1058" s="184"/>
      <c r="Q1058" s="184"/>
      <c r="R1058" s="184"/>
      <c r="S1058" s="184"/>
      <c r="T1058" s="185"/>
      <c r="AT1058" s="179" t="s">
        <v>251</v>
      </c>
      <c r="AU1058" s="179" t="s">
        <v>88</v>
      </c>
      <c r="AV1058" s="13" t="s">
        <v>88</v>
      </c>
      <c r="AW1058" s="13" t="s">
        <v>32</v>
      </c>
      <c r="AX1058" s="13" t="s">
        <v>83</v>
      </c>
      <c r="AY1058" s="179" t="s">
        <v>242</v>
      </c>
    </row>
    <row r="1059" spans="1:65" s="1" customFormat="1" ht="24.2" customHeight="1">
      <c r="A1059" s="30"/>
      <c r="B1059" s="155"/>
      <c r="C1059" s="194" t="s">
        <v>2532</v>
      </c>
      <c r="D1059" s="194" t="s">
        <v>245</v>
      </c>
      <c r="E1059" s="195" t="s">
        <v>2060</v>
      </c>
      <c r="F1059" s="196" t="s">
        <v>2061</v>
      </c>
      <c r="G1059" s="197" t="s">
        <v>281</v>
      </c>
      <c r="H1059" s="198">
        <v>86.4</v>
      </c>
      <c r="I1059" s="161">
        <v>8.07</v>
      </c>
      <c r="J1059" s="162">
        <f>ROUND(I1059*H1059,2)</f>
        <v>697.25</v>
      </c>
      <c r="K1059" s="163"/>
      <c r="L1059" s="31"/>
      <c r="M1059" s="164"/>
      <c r="N1059" s="165" t="s">
        <v>42</v>
      </c>
      <c r="O1059" s="57"/>
      <c r="P1059" s="166">
        <f>O1059*H1059</f>
        <v>0</v>
      </c>
      <c r="Q1059" s="166">
        <v>2.9999999999999997E-4</v>
      </c>
      <c r="R1059" s="166">
        <f>Q1059*H1059</f>
        <v>2.5919999999999999E-2</v>
      </c>
      <c r="S1059" s="166">
        <v>0</v>
      </c>
      <c r="T1059" s="167">
        <f>S1059*H1059</f>
        <v>0</v>
      </c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R1059" s="168" t="s">
        <v>402</v>
      </c>
      <c r="AT1059" s="168" t="s">
        <v>245</v>
      </c>
      <c r="AU1059" s="168" t="s">
        <v>88</v>
      </c>
      <c r="AY1059" s="17" t="s">
        <v>242</v>
      </c>
      <c r="BE1059" s="169">
        <f>IF(N1059="základná",J1059,0)</f>
        <v>0</v>
      </c>
      <c r="BF1059" s="169">
        <f>IF(N1059="znížená",J1059,0)</f>
        <v>697.25</v>
      </c>
      <c r="BG1059" s="169">
        <f>IF(N1059="zákl. prenesená",J1059,0)</f>
        <v>0</v>
      </c>
      <c r="BH1059" s="169">
        <f>IF(N1059="zníž. prenesená",J1059,0)</f>
        <v>0</v>
      </c>
      <c r="BI1059" s="169">
        <f>IF(N1059="nulová",J1059,0)</f>
        <v>0</v>
      </c>
      <c r="BJ1059" s="17" t="s">
        <v>88</v>
      </c>
      <c r="BK1059" s="169">
        <f>ROUND(I1059*H1059,2)</f>
        <v>697.25</v>
      </c>
      <c r="BL1059" s="17" t="s">
        <v>402</v>
      </c>
      <c r="BM1059" s="168" t="s">
        <v>3946</v>
      </c>
    </row>
    <row r="1060" spans="1:65" s="13" customFormat="1">
      <c r="B1060" s="178"/>
      <c r="D1060" s="171" t="s">
        <v>251</v>
      </c>
      <c r="E1060" s="179"/>
      <c r="F1060" s="180" t="s">
        <v>3151</v>
      </c>
      <c r="H1060" s="181">
        <v>86.4</v>
      </c>
      <c r="I1060" s="182"/>
      <c r="L1060" s="178"/>
      <c r="M1060" s="183"/>
      <c r="N1060" s="184"/>
      <c r="O1060" s="184"/>
      <c r="P1060" s="184"/>
      <c r="Q1060" s="184"/>
      <c r="R1060" s="184"/>
      <c r="S1060" s="184"/>
      <c r="T1060" s="185"/>
      <c r="AT1060" s="179" t="s">
        <v>251</v>
      </c>
      <c r="AU1060" s="179" t="s">
        <v>88</v>
      </c>
      <c r="AV1060" s="13" t="s">
        <v>88</v>
      </c>
      <c r="AW1060" s="13" t="s">
        <v>32</v>
      </c>
      <c r="AX1060" s="13" t="s">
        <v>83</v>
      </c>
      <c r="AY1060" s="179" t="s">
        <v>242</v>
      </c>
    </row>
    <row r="1061" spans="1:65" s="1" customFormat="1" ht="21.75" customHeight="1">
      <c r="A1061" s="30"/>
      <c r="B1061" s="155"/>
      <c r="C1061" s="194" t="s">
        <v>3947</v>
      </c>
      <c r="D1061" s="194" t="s">
        <v>245</v>
      </c>
      <c r="E1061" s="195" t="s">
        <v>3948</v>
      </c>
      <c r="F1061" s="196" t="s">
        <v>3949</v>
      </c>
      <c r="G1061" s="197" t="s">
        <v>281</v>
      </c>
      <c r="H1061" s="198">
        <v>20</v>
      </c>
      <c r="I1061" s="161">
        <v>11.77</v>
      </c>
      <c r="J1061" s="162">
        <f>ROUND(I1061*H1061,2)</f>
        <v>235.4</v>
      </c>
      <c r="K1061" s="163"/>
      <c r="L1061" s="31"/>
      <c r="M1061" s="164"/>
      <c r="N1061" s="165" t="s">
        <v>42</v>
      </c>
      <c r="O1061" s="57"/>
      <c r="P1061" s="166">
        <f>O1061*H1061</f>
        <v>0</v>
      </c>
      <c r="Q1061" s="166">
        <v>2.9999999999999997E-4</v>
      </c>
      <c r="R1061" s="166">
        <f>Q1061*H1061</f>
        <v>5.9999999999999993E-3</v>
      </c>
      <c r="S1061" s="166">
        <v>0</v>
      </c>
      <c r="T1061" s="167">
        <f>S1061*H1061</f>
        <v>0</v>
      </c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R1061" s="168" t="s">
        <v>402</v>
      </c>
      <c r="AT1061" s="168" t="s">
        <v>245</v>
      </c>
      <c r="AU1061" s="168" t="s">
        <v>88</v>
      </c>
      <c r="AY1061" s="17" t="s">
        <v>242</v>
      </c>
      <c r="BE1061" s="169">
        <f>IF(N1061="základná",J1061,0)</f>
        <v>0</v>
      </c>
      <c r="BF1061" s="169">
        <f>IF(N1061="znížená",J1061,0)</f>
        <v>235.4</v>
      </c>
      <c r="BG1061" s="169">
        <f>IF(N1061="zákl. prenesená",J1061,0)</f>
        <v>0</v>
      </c>
      <c r="BH1061" s="169">
        <f>IF(N1061="zníž. prenesená",J1061,0)</f>
        <v>0</v>
      </c>
      <c r="BI1061" s="169">
        <f>IF(N1061="nulová",J1061,0)</f>
        <v>0</v>
      </c>
      <c r="BJ1061" s="17" t="s">
        <v>88</v>
      </c>
      <c r="BK1061" s="169">
        <f>ROUND(I1061*H1061,2)</f>
        <v>235.4</v>
      </c>
      <c r="BL1061" s="17" t="s">
        <v>402</v>
      </c>
      <c r="BM1061" s="168" t="s">
        <v>3950</v>
      </c>
    </row>
    <row r="1062" spans="1:65" s="13" customFormat="1">
      <c r="B1062" s="178"/>
      <c r="D1062" s="171" t="s">
        <v>251</v>
      </c>
      <c r="E1062" s="179"/>
      <c r="F1062" s="180" t="s">
        <v>3951</v>
      </c>
      <c r="H1062" s="181">
        <v>20</v>
      </c>
      <c r="I1062" s="182"/>
      <c r="L1062" s="178"/>
      <c r="M1062" s="183"/>
      <c r="N1062" s="184"/>
      <c r="O1062" s="184"/>
      <c r="P1062" s="184"/>
      <c r="Q1062" s="184"/>
      <c r="R1062" s="184"/>
      <c r="S1062" s="184"/>
      <c r="T1062" s="185"/>
      <c r="AT1062" s="179" t="s">
        <v>251</v>
      </c>
      <c r="AU1062" s="179" t="s">
        <v>88</v>
      </c>
      <c r="AV1062" s="13" t="s">
        <v>88</v>
      </c>
      <c r="AW1062" s="13" t="s">
        <v>32</v>
      </c>
      <c r="AX1062" s="13" t="s">
        <v>83</v>
      </c>
      <c r="AY1062" s="179" t="s">
        <v>242</v>
      </c>
    </row>
    <row r="1063" spans="1:65" s="1" customFormat="1" ht="16.5" customHeight="1">
      <c r="A1063" s="30"/>
      <c r="B1063" s="155"/>
      <c r="C1063" s="218" t="s">
        <v>2535</v>
      </c>
      <c r="D1063" s="218" t="s">
        <v>313</v>
      </c>
      <c r="E1063" s="219" t="s">
        <v>2066</v>
      </c>
      <c r="F1063" s="220" t="s">
        <v>2067</v>
      </c>
      <c r="G1063" s="221" t="s">
        <v>281</v>
      </c>
      <c r="H1063" s="222">
        <v>110.65600000000001</v>
      </c>
      <c r="I1063" s="204">
        <v>19.2</v>
      </c>
      <c r="J1063" s="205">
        <f>ROUND(I1063*H1063,2)</f>
        <v>2124.6</v>
      </c>
      <c r="K1063" s="206"/>
      <c r="L1063" s="207"/>
      <c r="M1063" s="208"/>
      <c r="N1063" s="209" t="s">
        <v>42</v>
      </c>
      <c r="O1063" s="57"/>
      <c r="P1063" s="166">
        <f>O1063*H1063</f>
        <v>0</v>
      </c>
      <c r="Q1063" s="166">
        <v>3.0000000000000001E-3</v>
      </c>
      <c r="R1063" s="166">
        <f>Q1063*H1063</f>
        <v>0.33196800000000004</v>
      </c>
      <c r="S1063" s="166">
        <v>0</v>
      </c>
      <c r="T1063" s="167">
        <f>S1063*H1063</f>
        <v>0</v>
      </c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R1063" s="168" t="s">
        <v>500</v>
      </c>
      <c r="AT1063" s="168" t="s">
        <v>313</v>
      </c>
      <c r="AU1063" s="168" t="s">
        <v>88</v>
      </c>
      <c r="AY1063" s="17" t="s">
        <v>242</v>
      </c>
      <c r="BE1063" s="169">
        <f>IF(N1063="základná",J1063,0)</f>
        <v>0</v>
      </c>
      <c r="BF1063" s="169">
        <f>IF(N1063="znížená",J1063,0)</f>
        <v>2124.6</v>
      </c>
      <c r="BG1063" s="169">
        <f>IF(N1063="zákl. prenesená",J1063,0)</f>
        <v>0</v>
      </c>
      <c r="BH1063" s="169">
        <f>IF(N1063="zníž. prenesená",J1063,0)</f>
        <v>0</v>
      </c>
      <c r="BI1063" s="169">
        <f>IF(N1063="nulová",J1063,0)</f>
        <v>0</v>
      </c>
      <c r="BJ1063" s="17" t="s">
        <v>88</v>
      </c>
      <c r="BK1063" s="169">
        <f>ROUND(I1063*H1063,2)</f>
        <v>2124.6</v>
      </c>
      <c r="BL1063" s="17" t="s">
        <v>402</v>
      </c>
      <c r="BM1063" s="168" t="s">
        <v>3952</v>
      </c>
    </row>
    <row r="1064" spans="1:65" s="13" customFormat="1">
      <c r="B1064" s="178"/>
      <c r="D1064" s="171" t="s">
        <v>251</v>
      </c>
      <c r="E1064" s="179"/>
      <c r="F1064" s="180" t="s">
        <v>3151</v>
      </c>
      <c r="H1064" s="181">
        <v>86.4</v>
      </c>
      <c r="I1064" s="182"/>
      <c r="L1064" s="178"/>
      <c r="M1064" s="183"/>
      <c r="N1064" s="184"/>
      <c r="O1064" s="184"/>
      <c r="P1064" s="184"/>
      <c r="Q1064" s="184"/>
      <c r="R1064" s="184"/>
      <c r="S1064" s="184"/>
      <c r="T1064" s="185"/>
      <c r="AT1064" s="179" t="s">
        <v>251</v>
      </c>
      <c r="AU1064" s="179" t="s">
        <v>88</v>
      </c>
      <c r="AV1064" s="13" t="s">
        <v>88</v>
      </c>
      <c r="AW1064" s="13" t="s">
        <v>32</v>
      </c>
      <c r="AX1064" s="13" t="s">
        <v>76</v>
      </c>
      <c r="AY1064" s="179" t="s">
        <v>242</v>
      </c>
    </row>
    <row r="1065" spans="1:65" s="13" customFormat="1">
      <c r="B1065" s="178"/>
      <c r="D1065" s="171" t="s">
        <v>251</v>
      </c>
      <c r="E1065" s="179"/>
      <c r="F1065" s="180" t="s">
        <v>3951</v>
      </c>
      <c r="H1065" s="181">
        <v>20</v>
      </c>
      <c r="I1065" s="182"/>
      <c r="L1065" s="178"/>
      <c r="M1065" s="183"/>
      <c r="N1065" s="184"/>
      <c r="O1065" s="184"/>
      <c r="P1065" s="184"/>
      <c r="Q1065" s="184"/>
      <c r="R1065" s="184"/>
      <c r="S1065" s="184"/>
      <c r="T1065" s="185"/>
      <c r="AT1065" s="179" t="s">
        <v>251</v>
      </c>
      <c r="AU1065" s="179" t="s">
        <v>88</v>
      </c>
      <c r="AV1065" s="13" t="s">
        <v>88</v>
      </c>
      <c r="AW1065" s="13" t="s">
        <v>32</v>
      </c>
      <c r="AX1065" s="13" t="s">
        <v>76</v>
      </c>
      <c r="AY1065" s="179" t="s">
        <v>242</v>
      </c>
    </row>
    <row r="1066" spans="1:65" s="14" customFormat="1">
      <c r="B1066" s="186"/>
      <c r="D1066" s="171" t="s">
        <v>251</v>
      </c>
      <c r="E1066" s="187"/>
      <c r="F1066" s="188" t="s">
        <v>254</v>
      </c>
      <c r="H1066" s="189">
        <v>106.4</v>
      </c>
      <c r="I1066" s="190"/>
      <c r="L1066" s="186"/>
      <c r="M1066" s="191"/>
      <c r="N1066" s="192"/>
      <c r="O1066" s="192"/>
      <c r="P1066" s="192"/>
      <c r="Q1066" s="192"/>
      <c r="R1066" s="192"/>
      <c r="S1066" s="192"/>
      <c r="T1066" s="193"/>
      <c r="AT1066" s="187" t="s">
        <v>251</v>
      </c>
      <c r="AU1066" s="187" t="s">
        <v>88</v>
      </c>
      <c r="AV1066" s="14" t="s">
        <v>249</v>
      </c>
      <c r="AW1066" s="14" t="s">
        <v>32</v>
      </c>
      <c r="AX1066" s="14" t="s">
        <v>83</v>
      </c>
      <c r="AY1066" s="187" t="s">
        <v>242</v>
      </c>
    </row>
    <row r="1067" spans="1:65" s="13" customFormat="1">
      <c r="B1067" s="178"/>
      <c r="D1067" s="171" t="s">
        <v>251</v>
      </c>
      <c r="F1067" s="180" t="s">
        <v>3953</v>
      </c>
      <c r="H1067" s="181">
        <v>110.65600000000001</v>
      </c>
      <c r="I1067" s="182"/>
      <c r="L1067" s="178"/>
      <c r="M1067" s="183"/>
      <c r="N1067" s="184"/>
      <c r="O1067" s="184"/>
      <c r="P1067" s="184"/>
      <c r="Q1067" s="184"/>
      <c r="R1067" s="184"/>
      <c r="S1067" s="184"/>
      <c r="T1067" s="185"/>
      <c r="AT1067" s="179" t="s">
        <v>251</v>
      </c>
      <c r="AU1067" s="179" t="s">
        <v>88</v>
      </c>
      <c r="AV1067" s="13" t="s">
        <v>88</v>
      </c>
      <c r="AW1067" s="13" t="s">
        <v>2</v>
      </c>
      <c r="AX1067" s="13" t="s">
        <v>83</v>
      </c>
      <c r="AY1067" s="179" t="s">
        <v>242</v>
      </c>
    </row>
    <row r="1068" spans="1:65" s="1" customFormat="1" ht="24.2" customHeight="1">
      <c r="A1068" s="30"/>
      <c r="B1068" s="155"/>
      <c r="C1068" s="194" t="s">
        <v>3954</v>
      </c>
      <c r="D1068" s="194" t="s">
        <v>245</v>
      </c>
      <c r="E1068" s="195" t="s">
        <v>2084</v>
      </c>
      <c r="F1068" s="196" t="s">
        <v>2085</v>
      </c>
      <c r="G1068" s="197" t="s">
        <v>718</v>
      </c>
      <c r="H1068" s="237">
        <v>35.44</v>
      </c>
      <c r="I1068" s="161">
        <v>0.35</v>
      </c>
      <c r="J1068" s="162">
        <f>ROUND(I1068*H1068,2)</f>
        <v>12.4</v>
      </c>
      <c r="K1068" s="163"/>
      <c r="L1068" s="31"/>
      <c r="M1068" s="164"/>
      <c r="N1068" s="165" t="s">
        <v>42</v>
      </c>
      <c r="O1068" s="57"/>
      <c r="P1068" s="166">
        <f>O1068*H1068</f>
        <v>0</v>
      </c>
      <c r="Q1068" s="166">
        <v>0</v>
      </c>
      <c r="R1068" s="166">
        <f>Q1068*H1068</f>
        <v>0</v>
      </c>
      <c r="S1068" s="166">
        <v>0</v>
      </c>
      <c r="T1068" s="167">
        <f>S1068*H1068</f>
        <v>0</v>
      </c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R1068" s="168" t="s">
        <v>402</v>
      </c>
      <c r="AT1068" s="168" t="s">
        <v>245</v>
      </c>
      <c r="AU1068" s="168" t="s">
        <v>88</v>
      </c>
      <c r="AY1068" s="17" t="s">
        <v>242</v>
      </c>
      <c r="BE1068" s="169">
        <f>IF(N1068="základná",J1068,0)</f>
        <v>0</v>
      </c>
      <c r="BF1068" s="169">
        <f>IF(N1068="znížená",J1068,0)</f>
        <v>12.4</v>
      </c>
      <c r="BG1068" s="169">
        <f>IF(N1068="zákl. prenesená",J1068,0)</f>
        <v>0</v>
      </c>
      <c r="BH1068" s="169">
        <f>IF(N1068="zníž. prenesená",J1068,0)</f>
        <v>0</v>
      </c>
      <c r="BI1068" s="169">
        <f>IF(N1068="nulová",J1068,0)</f>
        <v>0</v>
      </c>
      <c r="BJ1068" s="17" t="s">
        <v>88</v>
      </c>
      <c r="BK1068" s="169">
        <f>ROUND(I1068*H1068,2)</f>
        <v>12.4</v>
      </c>
      <c r="BL1068" s="17" t="s">
        <v>402</v>
      </c>
      <c r="BM1068" s="168" t="s">
        <v>3955</v>
      </c>
    </row>
    <row r="1069" spans="1:65" s="11" customFormat="1" ht="22.9" customHeight="1">
      <c r="B1069" s="142"/>
      <c r="D1069" s="143" t="s">
        <v>75</v>
      </c>
      <c r="E1069" s="153" t="s">
        <v>2087</v>
      </c>
      <c r="F1069" s="153" t="s">
        <v>2088</v>
      </c>
      <c r="I1069" s="145"/>
      <c r="J1069" s="154">
        <f>SUBTOTAL(9,J1070:K1083)</f>
        <v>2317.9</v>
      </c>
      <c r="L1069" s="142"/>
      <c r="M1069" s="147"/>
      <c r="N1069" s="148"/>
      <c r="O1069" s="148"/>
      <c r="P1069" s="149">
        <f>SUM(P1070:P1083)</f>
        <v>0</v>
      </c>
      <c r="Q1069" s="148"/>
      <c r="R1069" s="149">
        <f>SUM(R1070:R1083)</f>
        <v>1.1145568000000001</v>
      </c>
      <c r="S1069" s="148"/>
      <c r="T1069" s="150">
        <f>SUM(T1070:T1083)</f>
        <v>0</v>
      </c>
      <c r="AR1069" s="143" t="s">
        <v>88</v>
      </c>
      <c r="AT1069" s="151" t="s">
        <v>75</v>
      </c>
      <c r="AU1069" s="151" t="s">
        <v>83</v>
      </c>
      <c r="AY1069" s="143" t="s">
        <v>242</v>
      </c>
      <c r="BK1069" s="152">
        <f>SUM(BK1070:BK1083)</f>
        <v>2317.9</v>
      </c>
    </row>
    <row r="1070" spans="1:65" s="1" customFormat="1" ht="24.2" customHeight="1">
      <c r="A1070" s="30"/>
      <c r="B1070" s="155"/>
      <c r="C1070" s="194" t="s">
        <v>2537</v>
      </c>
      <c r="D1070" s="194" t="s">
        <v>245</v>
      </c>
      <c r="E1070" s="195" t="s">
        <v>2090</v>
      </c>
      <c r="F1070" s="196" t="s">
        <v>2091</v>
      </c>
      <c r="G1070" s="197" t="s">
        <v>281</v>
      </c>
      <c r="H1070" s="198">
        <v>68.22</v>
      </c>
      <c r="I1070" s="161">
        <v>17.25</v>
      </c>
      <c r="J1070" s="162">
        <f>ROUND(I1070*H1070,2)</f>
        <v>1176.8</v>
      </c>
      <c r="K1070" s="163"/>
      <c r="L1070" s="31"/>
      <c r="M1070" s="164"/>
      <c r="N1070" s="165" t="s">
        <v>42</v>
      </c>
      <c r="O1070" s="57"/>
      <c r="P1070" s="166">
        <f>O1070*H1070</f>
        <v>0</v>
      </c>
      <c r="Q1070" s="166">
        <v>3.3600000000000001E-3</v>
      </c>
      <c r="R1070" s="166">
        <f>Q1070*H1070</f>
        <v>0.22921920000000001</v>
      </c>
      <c r="S1070" s="166">
        <v>0</v>
      </c>
      <c r="T1070" s="167">
        <f>S1070*H1070</f>
        <v>0</v>
      </c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R1070" s="168" t="s">
        <v>402</v>
      </c>
      <c r="AT1070" s="168" t="s">
        <v>245</v>
      </c>
      <c r="AU1070" s="168" t="s">
        <v>88</v>
      </c>
      <c r="AY1070" s="17" t="s">
        <v>242</v>
      </c>
      <c r="BE1070" s="169">
        <f>IF(N1070="základná",J1070,0)</f>
        <v>0</v>
      </c>
      <c r="BF1070" s="169">
        <f>IF(N1070="znížená",J1070,0)</f>
        <v>1176.8</v>
      </c>
      <c r="BG1070" s="169">
        <f>IF(N1070="zákl. prenesená",J1070,0)</f>
        <v>0</v>
      </c>
      <c r="BH1070" s="169">
        <f>IF(N1070="zníž. prenesená",J1070,0)</f>
        <v>0</v>
      </c>
      <c r="BI1070" s="169">
        <f>IF(N1070="nulová",J1070,0)</f>
        <v>0</v>
      </c>
      <c r="BJ1070" s="17" t="s">
        <v>88</v>
      </c>
      <c r="BK1070" s="169">
        <f>ROUND(I1070*H1070,2)</f>
        <v>1176.8</v>
      </c>
      <c r="BL1070" s="17" t="s">
        <v>402</v>
      </c>
      <c r="BM1070" s="168" t="s">
        <v>3956</v>
      </c>
    </row>
    <row r="1071" spans="1:65" s="13" customFormat="1">
      <c r="B1071" s="178"/>
      <c r="D1071" s="171" t="s">
        <v>251</v>
      </c>
      <c r="E1071" s="179"/>
      <c r="F1071" s="180" t="s">
        <v>3251</v>
      </c>
      <c r="H1071" s="181">
        <v>29.7</v>
      </c>
      <c r="I1071" s="182"/>
      <c r="L1071" s="178"/>
      <c r="M1071" s="183"/>
      <c r="N1071" s="184"/>
      <c r="O1071" s="184"/>
      <c r="P1071" s="184"/>
      <c r="Q1071" s="184"/>
      <c r="R1071" s="184"/>
      <c r="S1071" s="184"/>
      <c r="T1071" s="185"/>
      <c r="AT1071" s="179" t="s">
        <v>251</v>
      </c>
      <c r="AU1071" s="179" t="s">
        <v>88</v>
      </c>
      <c r="AV1071" s="13" t="s">
        <v>88</v>
      </c>
      <c r="AW1071" s="13" t="s">
        <v>32</v>
      </c>
      <c r="AX1071" s="13" t="s">
        <v>76</v>
      </c>
      <c r="AY1071" s="179" t="s">
        <v>242</v>
      </c>
    </row>
    <row r="1072" spans="1:65" s="13" customFormat="1">
      <c r="B1072" s="178"/>
      <c r="D1072" s="171" t="s">
        <v>251</v>
      </c>
      <c r="E1072" s="179"/>
      <c r="F1072" s="180" t="s">
        <v>3957</v>
      </c>
      <c r="H1072" s="181">
        <v>18.52</v>
      </c>
      <c r="I1072" s="182"/>
      <c r="L1072" s="178"/>
      <c r="M1072" s="183"/>
      <c r="N1072" s="184"/>
      <c r="O1072" s="184"/>
      <c r="P1072" s="184"/>
      <c r="Q1072" s="184"/>
      <c r="R1072" s="184"/>
      <c r="S1072" s="184"/>
      <c r="T1072" s="185"/>
      <c r="AT1072" s="179" t="s">
        <v>251</v>
      </c>
      <c r="AU1072" s="179" t="s">
        <v>88</v>
      </c>
      <c r="AV1072" s="13" t="s">
        <v>88</v>
      </c>
      <c r="AW1072" s="13" t="s">
        <v>32</v>
      </c>
      <c r="AX1072" s="13" t="s">
        <v>76</v>
      </c>
      <c r="AY1072" s="179" t="s">
        <v>242</v>
      </c>
    </row>
    <row r="1073" spans="1:65" s="13" customFormat="1">
      <c r="B1073" s="178"/>
      <c r="D1073" s="171" t="s">
        <v>251</v>
      </c>
      <c r="E1073" s="179"/>
      <c r="F1073" s="180" t="s">
        <v>3253</v>
      </c>
      <c r="H1073" s="181">
        <v>20</v>
      </c>
      <c r="I1073" s="182"/>
      <c r="L1073" s="178"/>
      <c r="M1073" s="183"/>
      <c r="N1073" s="184"/>
      <c r="O1073" s="184"/>
      <c r="P1073" s="184"/>
      <c r="Q1073" s="184"/>
      <c r="R1073" s="184"/>
      <c r="S1073" s="184"/>
      <c r="T1073" s="185"/>
      <c r="AT1073" s="179" t="s">
        <v>251</v>
      </c>
      <c r="AU1073" s="179" t="s">
        <v>88</v>
      </c>
      <c r="AV1073" s="13" t="s">
        <v>88</v>
      </c>
      <c r="AW1073" s="13" t="s">
        <v>32</v>
      </c>
      <c r="AX1073" s="13" t="s">
        <v>76</v>
      </c>
      <c r="AY1073" s="179" t="s">
        <v>242</v>
      </c>
    </row>
    <row r="1074" spans="1:65" s="14" customFormat="1">
      <c r="B1074" s="186"/>
      <c r="D1074" s="171" t="s">
        <v>251</v>
      </c>
      <c r="E1074" s="187" t="s">
        <v>1309</v>
      </c>
      <c r="F1074" s="188" t="s">
        <v>254</v>
      </c>
      <c r="H1074" s="189">
        <v>68.22</v>
      </c>
      <c r="I1074" s="190"/>
      <c r="L1074" s="186"/>
      <c r="M1074" s="191"/>
      <c r="N1074" s="192"/>
      <c r="O1074" s="192"/>
      <c r="P1074" s="192"/>
      <c r="Q1074" s="192"/>
      <c r="R1074" s="192"/>
      <c r="S1074" s="192"/>
      <c r="T1074" s="193"/>
      <c r="AT1074" s="187" t="s">
        <v>251</v>
      </c>
      <c r="AU1074" s="187" t="s">
        <v>88</v>
      </c>
      <c r="AV1074" s="14" t="s">
        <v>249</v>
      </c>
      <c r="AW1074" s="14" t="s">
        <v>32</v>
      </c>
      <c r="AX1074" s="14" t="s">
        <v>83</v>
      </c>
      <c r="AY1074" s="187" t="s">
        <v>242</v>
      </c>
    </row>
    <row r="1075" spans="1:65" s="1" customFormat="1" ht="16.5" customHeight="1">
      <c r="A1075" s="30"/>
      <c r="B1075" s="155"/>
      <c r="C1075" s="218" t="s">
        <v>3958</v>
      </c>
      <c r="D1075" s="218" t="s">
        <v>313</v>
      </c>
      <c r="E1075" s="219" t="s">
        <v>2097</v>
      </c>
      <c r="F1075" s="220" t="s">
        <v>2098</v>
      </c>
      <c r="G1075" s="221" t="s">
        <v>281</v>
      </c>
      <c r="H1075" s="222">
        <v>69.584000000000003</v>
      </c>
      <c r="I1075" s="204">
        <v>15</v>
      </c>
      <c r="J1075" s="205">
        <f>ROUND(I1075*H1075,2)</f>
        <v>1043.76</v>
      </c>
      <c r="K1075" s="206"/>
      <c r="L1075" s="207"/>
      <c r="M1075" s="208"/>
      <c r="N1075" s="209" t="s">
        <v>42</v>
      </c>
      <c r="O1075" s="57"/>
      <c r="P1075" s="166">
        <f>O1075*H1075</f>
        <v>0</v>
      </c>
      <c r="Q1075" s="166">
        <v>1.24E-2</v>
      </c>
      <c r="R1075" s="166">
        <f>Q1075*H1075</f>
        <v>0.86284159999999999</v>
      </c>
      <c r="S1075" s="166">
        <v>0</v>
      </c>
      <c r="T1075" s="167">
        <f>S1075*H1075</f>
        <v>0</v>
      </c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R1075" s="168" t="s">
        <v>500</v>
      </c>
      <c r="AT1075" s="168" t="s">
        <v>313</v>
      </c>
      <c r="AU1075" s="168" t="s">
        <v>88</v>
      </c>
      <c r="AY1075" s="17" t="s">
        <v>242</v>
      </c>
      <c r="BE1075" s="169">
        <f>IF(N1075="základná",J1075,0)</f>
        <v>0</v>
      </c>
      <c r="BF1075" s="169">
        <f>IF(N1075="znížená",J1075,0)</f>
        <v>1043.76</v>
      </c>
      <c r="BG1075" s="169">
        <f>IF(N1075="zákl. prenesená",J1075,0)</f>
        <v>0</v>
      </c>
      <c r="BH1075" s="169">
        <f>IF(N1075="zníž. prenesená",J1075,0)</f>
        <v>0</v>
      </c>
      <c r="BI1075" s="169">
        <f>IF(N1075="nulová",J1075,0)</f>
        <v>0</v>
      </c>
      <c r="BJ1075" s="17" t="s">
        <v>88</v>
      </c>
      <c r="BK1075" s="169">
        <f>ROUND(I1075*H1075,2)</f>
        <v>1043.76</v>
      </c>
      <c r="BL1075" s="17" t="s">
        <v>402</v>
      </c>
      <c r="BM1075" s="168" t="s">
        <v>3959</v>
      </c>
    </row>
    <row r="1076" spans="1:65" s="13" customFormat="1">
      <c r="B1076" s="178"/>
      <c r="D1076" s="171" t="s">
        <v>251</v>
      </c>
      <c r="E1076" s="179"/>
      <c r="F1076" s="180" t="s">
        <v>1309</v>
      </c>
      <c r="H1076" s="181">
        <v>68.22</v>
      </c>
      <c r="I1076" s="182"/>
      <c r="L1076" s="178"/>
      <c r="M1076" s="183"/>
      <c r="N1076" s="184"/>
      <c r="O1076" s="184"/>
      <c r="P1076" s="184"/>
      <c r="Q1076" s="184"/>
      <c r="R1076" s="184"/>
      <c r="S1076" s="184"/>
      <c r="T1076" s="185"/>
      <c r="AT1076" s="179" t="s">
        <v>251</v>
      </c>
      <c r="AU1076" s="179" t="s">
        <v>88</v>
      </c>
      <c r="AV1076" s="13" t="s">
        <v>88</v>
      </c>
      <c r="AW1076" s="13" t="s">
        <v>32</v>
      </c>
      <c r="AX1076" s="13" t="s">
        <v>83</v>
      </c>
      <c r="AY1076" s="179" t="s">
        <v>242</v>
      </c>
    </row>
    <row r="1077" spans="1:65" s="13" customFormat="1">
      <c r="B1077" s="178"/>
      <c r="D1077" s="171" t="s">
        <v>251</v>
      </c>
      <c r="F1077" s="180" t="s">
        <v>3960</v>
      </c>
      <c r="H1077" s="181">
        <v>69.584000000000003</v>
      </c>
      <c r="I1077" s="182"/>
      <c r="L1077" s="178"/>
      <c r="M1077" s="183"/>
      <c r="N1077" s="184"/>
      <c r="O1077" s="184"/>
      <c r="P1077" s="184"/>
      <c r="Q1077" s="184"/>
      <c r="R1077" s="184"/>
      <c r="S1077" s="184"/>
      <c r="T1077" s="185"/>
      <c r="AT1077" s="179" t="s">
        <v>251</v>
      </c>
      <c r="AU1077" s="179" t="s">
        <v>88</v>
      </c>
      <c r="AV1077" s="13" t="s">
        <v>88</v>
      </c>
      <c r="AW1077" s="13" t="s">
        <v>2</v>
      </c>
      <c r="AX1077" s="13" t="s">
        <v>83</v>
      </c>
      <c r="AY1077" s="179" t="s">
        <v>242</v>
      </c>
    </row>
    <row r="1078" spans="1:65" s="1" customFormat="1" ht="24.2" customHeight="1">
      <c r="A1078" s="30"/>
      <c r="B1078" s="155"/>
      <c r="C1078" s="194" t="s">
        <v>2540</v>
      </c>
      <c r="D1078" s="194" t="s">
        <v>245</v>
      </c>
      <c r="E1078" s="195" t="s">
        <v>2102</v>
      </c>
      <c r="F1078" s="196" t="s">
        <v>2103</v>
      </c>
      <c r="G1078" s="197" t="s">
        <v>297</v>
      </c>
      <c r="H1078" s="198">
        <v>40</v>
      </c>
      <c r="I1078" s="161">
        <v>0.77</v>
      </c>
      <c r="J1078" s="162">
        <f>ROUND(I1078*H1078,2)</f>
        <v>30.8</v>
      </c>
      <c r="K1078" s="163"/>
      <c r="L1078" s="31"/>
      <c r="M1078" s="164"/>
      <c r="N1078" s="165" t="s">
        <v>42</v>
      </c>
      <c r="O1078" s="57"/>
      <c r="P1078" s="166">
        <f>O1078*H1078</f>
        <v>0</v>
      </c>
      <c r="Q1078" s="166">
        <v>5.0000000000000001E-4</v>
      </c>
      <c r="R1078" s="166">
        <f>Q1078*H1078</f>
        <v>0.02</v>
      </c>
      <c r="S1078" s="166">
        <v>0</v>
      </c>
      <c r="T1078" s="167">
        <f>S1078*H1078</f>
        <v>0</v>
      </c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R1078" s="168" t="s">
        <v>402</v>
      </c>
      <c r="AT1078" s="168" t="s">
        <v>245</v>
      </c>
      <c r="AU1078" s="168" t="s">
        <v>88</v>
      </c>
      <c r="AY1078" s="17" t="s">
        <v>242</v>
      </c>
      <c r="BE1078" s="169">
        <f>IF(N1078="základná",J1078,0)</f>
        <v>0</v>
      </c>
      <c r="BF1078" s="169">
        <f>IF(N1078="znížená",J1078,0)</f>
        <v>30.8</v>
      </c>
      <c r="BG1078" s="169">
        <f>IF(N1078="zákl. prenesená",J1078,0)</f>
        <v>0</v>
      </c>
      <c r="BH1078" s="169">
        <f>IF(N1078="zníž. prenesená",J1078,0)</f>
        <v>0</v>
      </c>
      <c r="BI1078" s="169">
        <f>IF(N1078="nulová",J1078,0)</f>
        <v>0</v>
      </c>
      <c r="BJ1078" s="17" t="s">
        <v>88</v>
      </c>
      <c r="BK1078" s="169">
        <f>ROUND(I1078*H1078,2)</f>
        <v>30.8</v>
      </c>
      <c r="BL1078" s="17" t="s">
        <v>402</v>
      </c>
      <c r="BM1078" s="168" t="s">
        <v>3961</v>
      </c>
    </row>
    <row r="1079" spans="1:65" s="13" customFormat="1">
      <c r="B1079" s="178"/>
      <c r="D1079" s="171" t="s">
        <v>251</v>
      </c>
      <c r="E1079" s="179"/>
      <c r="F1079" s="180" t="s">
        <v>3962</v>
      </c>
      <c r="H1079" s="181">
        <v>40</v>
      </c>
      <c r="I1079" s="182"/>
      <c r="L1079" s="178"/>
      <c r="M1079" s="183"/>
      <c r="N1079" s="184"/>
      <c r="O1079" s="184"/>
      <c r="P1079" s="184"/>
      <c r="Q1079" s="184"/>
      <c r="R1079" s="184"/>
      <c r="S1079" s="184"/>
      <c r="T1079" s="185"/>
      <c r="AT1079" s="179" t="s">
        <v>251</v>
      </c>
      <c r="AU1079" s="179" t="s">
        <v>88</v>
      </c>
      <c r="AV1079" s="13" t="s">
        <v>88</v>
      </c>
      <c r="AW1079" s="13" t="s">
        <v>32</v>
      </c>
      <c r="AX1079" s="13" t="s">
        <v>83</v>
      </c>
      <c r="AY1079" s="179" t="s">
        <v>242</v>
      </c>
    </row>
    <row r="1080" spans="1:65" s="1" customFormat="1" ht="24.2" customHeight="1">
      <c r="A1080" s="30"/>
      <c r="B1080" s="155"/>
      <c r="C1080" s="218" t="s">
        <v>3963</v>
      </c>
      <c r="D1080" s="218" t="s">
        <v>313</v>
      </c>
      <c r="E1080" s="219" t="s">
        <v>2106</v>
      </c>
      <c r="F1080" s="220" t="s">
        <v>2107</v>
      </c>
      <c r="G1080" s="221" t="s">
        <v>297</v>
      </c>
      <c r="H1080" s="222">
        <v>41.6</v>
      </c>
      <c r="I1080" s="204">
        <v>0.4</v>
      </c>
      <c r="J1080" s="205">
        <f>ROUND(I1080*H1080,2)</f>
        <v>16.64</v>
      </c>
      <c r="K1080" s="206"/>
      <c r="L1080" s="207"/>
      <c r="M1080" s="208"/>
      <c r="N1080" s="209" t="s">
        <v>42</v>
      </c>
      <c r="O1080" s="57"/>
      <c r="P1080" s="166">
        <f>O1080*H1080</f>
        <v>0</v>
      </c>
      <c r="Q1080" s="166">
        <v>6.0000000000000002E-5</v>
      </c>
      <c r="R1080" s="166">
        <f>Q1080*H1080</f>
        <v>2.496E-3</v>
      </c>
      <c r="S1080" s="166">
        <v>0</v>
      </c>
      <c r="T1080" s="167">
        <f>S1080*H1080</f>
        <v>0</v>
      </c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R1080" s="168" t="s">
        <v>500</v>
      </c>
      <c r="AT1080" s="168" t="s">
        <v>313</v>
      </c>
      <c r="AU1080" s="168" t="s">
        <v>88</v>
      </c>
      <c r="AY1080" s="17" t="s">
        <v>242</v>
      </c>
      <c r="BE1080" s="169">
        <f>IF(N1080="základná",J1080,0)</f>
        <v>0</v>
      </c>
      <c r="BF1080" s="169">
        <f>IF(N1080="znížená",J1080,0)</f>
        <v>16.64</v>
      </c>
      <c r="BG1080" s="169">
        <f>IF(N1080="zákl. prenesená",J1080,0)</f>
        <v>0</v>
      </c>
      <c r="BH1080" s="169">
        <f>IF(N1080="zníž. prenesená",J1080,0)</f>
        <v>0</v>
      </c>
      <c r="BI1080" s="169">
        <f>IF(N1080="nulová",J1080,0)</f>
        <v>0</v>
      </c>
      <c r="BJ1080" s="17" t="s">
        <v>88</v>
      </c>
      <c r="BK1080" s="169">
        <f>ROUND(I1080*H1080,2)</f>
        <v>16.64</v>
      </c>
      <c r="BL1080" s="17" t="s">
        <v>402</v>
      </c>
      <c r="BM1080" s="168" t="s">
        <v>3964</v>
      </c>
    </row>
    <row r="1081" spans="1:65" s="13" customFormat="1">
      <c r="B1081" s="178"/>
      <c r="D1081" s="171" t="s">
        <v>251</v>
      </c>
      <c r="E1081" s="179"/>
      <c r="F1081" s="180" t="s">
        <v>540</v>
      </c>
      <c r="H1081" s="181">
        <v>40</v>
      </c>
      <c r="I1081" s="182"/>
      <c r="L1081" s="178"/>
      <c r="M1081" s="183"/>
      <c r="N1081" s="184"/>
      <c r="O1081" s="184"/>
      <c r="P1081" s="184"/>
      <c r="Q1081" s="184"/>
      <c r="R1081" s="184"/>
      <c r="S1081" s="184"/>
      <c r="T1081" s="185"/>
      <c r="AT1081" s="179" t="s">
        <v>251</v>
      </c>
      <c r="AU1081" s="179" t="s">
        <v>88</v>
      </c>
      <c r="AV1081" s="13" t="s">
        <v>88</v>
      </c>
      <c r="AW1081" s="13" t="s">
        <v>32</v>
      </c>
      <c r="AX1081" s="13" t="s">
        <v>83</v>
      </c>
      <c r="AY1081" s="179" t="s">
        <v>242</v>
      </c>
    </row>
    <row r="1082" spans="1:65" s="13" customFormat="1">
      <c r="B1082" s="178"/>
      <c r="D1082" s="171" t="s">
        <v>251</v>
      </c>
      <c r="F1082" s="180" t="s">
        <v>3965</v>
      </c>
      <c r="H1082" s="181">
        <v>41.6</v>
      </c>
      <c r="I1082" s="182"/>
      <c r="L1082" s="178"/>
      <c r="M1082" s="183"/>
      <c r="N1082" s="184"/>
      <c r="O1082" s="184"/>
      <c r="P1082" s="184"/>
      <c r="Q1082" s="184"/>
      <c r="R1082" s="184"/>
      <c r="S1082" s="184"/>
      <c r="T1082" s="185"/>
      <c r="AT1082" s="179" t="s">
        <v>251</v>
      </c>
      <c r="AU1082" s="179" t="s">
        <v>88</v>
      </c>
      <c r="AV1082" s="13" t="s">
        <v>88</v>
      </c>
      <c r="AW1082" s="13" t="s">
        <v>2</v>
      </c>
      <c r="AX1082" s="13" t="s">
        <v>83</v>
      </c>
      <c r="AY1082" s="179" t="s">
        <v>242</v>
      </c>
    </row>
    <row r="1083" spans="1:65" s="1" customFormat="1" ht="24.2" customHeight="1">
      <c r="A1083" s="30"/>
      <c r="B1083" s="155"/>
      <c r="C1083" s="194" t="s">
        <v>2543</v>
      </c>
      <c r="D1083" s="194" t="s">
        <v>245</v>
      </c>
      <c r="E1083" s="195" t="s">
        <v>3966</v>
      </c>
      <c r="F1083" s="196" t="s">
        <v>3967</v>
      </c>
      <c r="G1083" s="197" t="s">
        <v>718</v>
      </c>
      <c r="H1083" s="237">
        <v>22.68</v>
      </c>
      <c r="I1083" s="161">
        <v>2.2000000000000002</v>
      </c>
      <c r="J1083" s="162">
        <f>ROUND(I1083*H1083,2)</f>
        <v>49.9</v>
      </c>
      <c r="K1083" s="163"/>
      <c r="L1083" s="31"/>
      <c r="M1083" s="164"/>
      <c r="N1083" s="165" t="s">
        <v>42</v>
      </c>
      <c r="O1083" s="57"/>
      <c r="P1083" s="166">
        <f>O1083*H1083</f>
        <v>0</v>
      </c>
      <c r="Q1083" s="166">
        <v>0</v>
      </c>
      <c r="R1083" s="166">
        <f>Q1083*H1083</f>
        <v>0</v>
      </c>
      <c r="S1083" s="166">
        <v>0</v>
      </c>
      <c r="T1083" s="167">
        <f>S1083*H1083</f>
        <v>0</v>
      </c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R1083" s="168" t="s">
        <v>402</v>
      </c>
      <c r="AT1083" s="168" t="s">
        <v>245</v>
      </c>
      <c r="AU1083" s="168" t="s">
        <v>88</v>
      </c>
      <c r="AY1083" s="17" t="s">
        <v>242</v>
      </c>
      <c r="BE1083" s="169">
        <f>IF(N1083="základná",J1083,0)</f>
        <v>0</v>
      </c>
      <c r="BF1083" s="169">
        <f>IF(N1083="znížená",J1083,0)</f>
        <v>49.9</v>
      </c>
      <c r="BG1083" s="169">
        <f>IF(N1083="zákl. prenesená",J1083,0)</f>
        <v>0</v>
      </c>
      <c r="BH1083" s="169">
        <f>IF(N1083="zníž. prenesená",J1083,0)</f>
        <v>0</v>
      </c>
      <c r="BI1083" s="169">
        <f>IF(N1083="nulová",J1083,0)</f>
        <v>0</v>
      </c>
      <c r="BJ1083" s="17" t="s">
        <v>88</v>
      </c>
      <c r="BK1083" s="169">
        <f>ROUND(I1083*H1083,2)</f>
        <v>49.9</v>
      </c>
      <c r="BL1083" s="17" t="s">
        <v>402</v>
      </c>
      <c r="BM1083" s="168" t="s">
        <v>3968</v>
      </c>
    </row>
    <row r="1084" spans="1:65" s="11" customFormat="1" ht="22.9" customHeight="1">
      <c r="B1084" s="142"/>
      <c r="D1084" s="143" t="s">
        <v>75</v>
      </c>
      <c r="E1084" s="153" t="s">
        <v>2114</v>
      </c>
      <c r="F1084" s="153" t="s">
        <v>2115</v>
      </c>
      <c r="I1084" s="145"/>
      <c r="J1084" s="154">
        <f>SUBTOTAL(9,J1085:J1112)</f>
        <v>6414.78</v>
      </c>
      <c r="L1084" s="142"/>
      <c r="M1084" s="147"/>
      <c r="N1084" s="148"/>
      <c r="O1084" s="148"/>
      <c r="P1084" s="149">
        <f>SUM(P1085:P1116)</f>
        <v>0</v>
      </c>
      <c r="Q1084" s="148"/>
      <c r="R1084" s="149">
        <f>SUM(R1085:R1116)</f>
        <v>0.1882984</v>
      </c>
      <c r="S1084" s="148"/>
      <c r="T1084" s="150">
        <f>SUM(T1085:T1116)</f>
        <v>0</v>
      </c>
      <c r="AR1084" s="143" t="s">
        <v>88</v>
      </c>
      <c r="AT1084" s="151" t="s">
        <v>75</v>
      </c>
      <c r="AU1084" s="151" t="s">
        <v>83</v>
      </c>
      <c r="AY1084" s="143" t="s">
        <v>242</v>
      </c>
      <c r="BK1084" s="152">
        <f>SUM(BK1085:BK1116)</f>
        <v>6414.78</v>
      </c>
    </row>
    <row r="1085" spans="1:65" s="1" customFormat="1" ht="33" customHeight="1">
      <c r="A1085" s="30"/>
      <c r="B1085" s="155"/>
      <c r="C1085" s="194" t="s">
        <v>3969</v>
      </c>
      <c r="D1085" s="194" t="s">
        <v>245</v>
      </c>
      <c r="E1085" s="195" t="s">
        <v>2117</v>
      </c>
      <c r="F1085" s="196" t="s">
        <v>2118</v>
      </c>
      <c r="G1085" s="197" t="s">
        <v>281</v>
      </c>
      <c r="H1085" s="198">
        <v>547.66</v>
      </c>
      <c r="I1085" s="161">
        <v>7.48</v>
      </c>
      <c r="J1085" s="162">
        <f>ROUND(I1085*H1085,2)</f>
        <v>4096.5</v>
      </c>
      <c r="K1085" s="163"/>
      <c r="L1085" s="31"/>
      <c r="M1085" s="164"/>
      <c r="N1085" s="165" t="s">
        <v>42</v>
      </c>
      <c r="O1085" s="57"/>
      <c r="P1085" s="166">
        <f>O1085*H1085</f>
        <v>0</v>
      </c>
      <c r="Q1085" s="166">
        <v>2.4000000000000001E-4</v>
      </c>
      <c r="R1085" s="166">
        <f>Q1085*H1085</f>
        <v>0.13143839999999998</v>
      </c>
      <c r="S1085" s="166">
        <v>0</v>
      </c>
      <c r="T1085" s="167">
        <f>S1085*H1085</f>
        <v>0</v>
      </c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R1085" s="168" t="s">
        <v>402</v>
      </c>
      <c r="AT1085" s="168" t="s">
        <v>245</v>
      </c>
      <c r="AU1085" s="168" t="s">
        <v>88</v>
      </c>
      <c r="AY1085" s="17" t="s">
        <v>242</v>
      </c>
      <c r="BE1085" s="169">
        <f>IF(N1085="základná",J1085,0)</f>
        <v>0</v>
      </c>
      <c r="BF1085" s="169">
        <f>IF(N1085="znížená",J1085,0)</f>
        <v>4096.5</v>
      </c>
      <c r="BG1085" s="169">
        <f>IF(N1085="zákl. prenesená",J1085,0)</f>
        <v>0</v>
      </c>
      <c r="BH1085" s="169">
        <f>IF(N1085="zníž. prenesená",J1085,0)</f>
        <v>0</v>
      </c>
      <c r="BI1085" s="169">
        <f>IF(N1085="nulová",J1085,0)</f>
        <v>0</v>
      </c>
      <c r="BJ1085" s="17" t="s">
        <v>88</v>
      </c>
      <c r="BK1085" s="169">
        <f>ROUND(I1085*H1085,2)</f>
        <v>4096.5</v>
      </c>
      <c r="BL1085" s="17" t="s">
        <v>402</v>
      </c>
      <c r="BM1085" s="168" t="s">
        <v>3970</v>
      </c>
    </row>
    <row r="1086" spans="1:65" s="12" customFormat="1">
      <c r="B1086" s="170"/>
      <c r="D1086" s="171" t="s">
        <v>251</v>
      </c>
      <c r="E1086" s="172"/>
      <c r="F1086" s="173" t="s">
        <v>3971</v>
      </c>
      <c r="H1086" s="172"/>
      <c r="I1086" s="174"/>
      <c r="L1086" s="170"/>
      <c r="M1086" s="175"/>
      <c r="N1086" s="176"/>
      <c r="O1086" s="176"/>
      <c r="P1086" s="176"/>
      <c r="Q1086" s="176"/>
      <c r="R1086" s="176"/>
      <c r="S1086" s="176"/>
      <c r="T1086" s="177"/>
      <c r="AT1086" s="172" t="s">
        <v>251</v>
      </c>
      <c r="AU1086" s="172" t="s">
        <v>88</v>
      </c>
      <c r="AV1086" s="12" t="s">
        <v>83</v>
      </c>
      <c r="AW1086" s="12" t="s">
        <v>32</v>
      </c>
      <c r="AX1086" s="12" t="s">
        <v>76</v>
      </c>
      <c r="AY1086" s="172" t="s">
        <v>242</v>
      </c>
    </row>
    <row r="1087" spans="1:65" s="13" customFormat="1">
      <c r="B1087" s="178"/>
      <c r="D1087" s="171" t="s">
        <v>251</v>
      </c>
      <c r="E1087" s="179"/>
      <c r="F1087" s="180" t="s">
        <v>3972</v>
      </c>
      <c r="H1087" s="181">
        <v>2.964</v>
      </c>
      <c r="I1087" s="182"/>
      <c r="L1087" s="178"/>
      <c r="M1087" s="183"/>
      <c r="N1087" s="184"/>
      <c r="O1087" s="184"/>
      <c r="P1087" s="184"/>
      <c r="Q1087" s="184"/>
      <c r="R1087" s="184"/>
      <c r="S1087" s="184"/>
      <c r="T1087" s="185"/>
      <c r="AT1087" s="179" t="s">
        <v>251</v>
      </c>
      <c r="AU1087" s="179" t="s">
        <v>88</v>
      </c>
      <c r="AV1087" s="13" t="s">
        <v>88</v>
      </c>
      <c r="AW1087" s="13" t="s">
        <v>32</v>
      </c>
      <c r="AX1087" s="13" t="s">
        <v>76</v>
      </c>
      <c r="AY1087" s="179" t="s">
        <v>242</v>
      </c>
    </row>
    <row r="1088" spans="1:65" s="13" customFormat="1">
      <c r="B1088" s="178"/>
      <c r="D1088" s="171" t="s">
        <v>251</v>
      </c>
      <c r="E1088" s="179"/>
      <c r="F1088" s="180" t="s">
        <v>3973</v>
      </c>
      <c r="H1088" s="181">
        <v>1.4219999999999999</v>
      </c>
      <c r="I1088" s="182"/>
      <c r="L1088" s="178"/>
      <c r="M1088" s="183"/>
      <c r="N1088" s="184"/>
      <c r="O1088" s="184"/>
      <c r="P1088" s="184"/>
      <c r="Q1088" s="184"/>
      <c r="R1088" s="184"/>
      <c r="S1088" s="184"/>
      <c r="T1088" s="185"/>
      <c r="AT1088" s="179" t="s">
        <v>251</v>
      </c>
      <c r="AU1088" s="179" t="s">
        <v>88</v>
      </c>
      <c r="AV1088" s="13" t="s">
        <v>88</v>
      </c>
      <c r="AW1088" s="13" t="s">
        <v>32</v>
      </c>
      <c r="AX1088" s="13" t="s">
        <v>76</v>
      </c>
      <c r="AY1088" s="179" t="s">
        <v>242</v>
      </c>
    </row>
    <row r="1089" spans="2:51" s="13" customFormat="1">
      <c r="B1089" s="178"/>
      <c r="D1089" s="171" t="s">
        <v>251</v>
      </c>
      <c r="E1089" s="179"/>
      <c r="F1089" s="180" t="s">
        <v>3974</v>
      </c>
      <c r="H1089" s="181">
        <v>4.3559999999999999</v>
      </c>
      <c r="I1089" s="182"/>
      <c r="L1089" s="178"/>
      <c r="M1089" s="183"/>
      <c r="N1089" s="184"/>
      <c r="O1089" s="184"/>
      <c r="P1089" s="184"/>
      <c r="Q1089" s="184"/>
      <c r="R1089" s="184"/>
      <c r="S1089" s="184"/>
      <c r="T1089" s="185"/>
      <c r="AT1089" s="179" t="s">
        <v>251</v>
      </c>
      <c r="AU1089" s="179" t="s">
        <v>88</v>
      </c>
      <c r="AV1089" s="13" t="s">
        <v>88</v>
      </c>
      <c r="AW1089" s="13" t="s">
        <v>32</v>
      </c>
      <c r="AX1089" s="13" t="s">
        <v>76</v>
      </c>
      <c r="AY1089" s="179" t="s">
        <v>242</v>
      </c>
    </row>
    <row r="1090" spans="2:51" s="13" customFormat="1">
      <c r="B1090" s="178"/>
      <c r="D1090" s="171" t="s">
        <v>251</v>
      </c>
      <c r="E1090" s="179"/>
      <c r="F1090" s="180" t="s">
        <v>3975</v>
      </c>
      <c r="H1090" s="181">
        <v>2.8439999999999999</v>
      </c>
      <c r="I1090" s="182"/>
      <c r="L1090" s="178"/>
      <c r="M1090" s="183"/>
      <c r="N1090" s="184"/>
      <c r="O1090" s="184"/>
      <c r="P1090" s="184"/>
      <c r="Q1090" s="184"/>
      <c r="R1090" s="184"/>
      <c r="S1090" s="184"/>
      <c r="T1090" s="185"/>
      <c r="AT1090" s="179" t="s">
        <v>251</v>
      </c>
      <c r="AU1090" s="179" t="s">
        <v>88</v>
      </c>
      <c r="AV1090" s="13" t="s">
        <v>88</v>
      </c>
      <c r="AW1090" s="13" t="s">
        <v>32</v>
      </c>
      <c r="AX1090" s="13" t="s">
        <v>76</v>
      </c>
      <c r="AY1090" s="179" t="s">
        <v>242</v>
      </c>
    </row>
    <row r="1091" spans="2:51" s="13" customFormat="1">
      <c r="B1091" s="178"/>
      <c r="D1091" s="171" t="s">
        <v>251</v>
      </c>
      <c r="E1091" s="179"/>
      <c r="F1091" s="180" t="s">
        <v>3976</v>
      </c>
      <c r="H1091" s="181">
        <v>1.452</v>
      </c>
      <c r="I1091" s="182"/>
      <c r="L1091" s="178"/>
      <c r="M1091" s="183"/>
      <c r="N1091" s="184"/>
      <c r="O1091" s="184"/>
      <c r="P1091" s="184"/>
      <c r="Q1091" s="184"/>
      <c r="R1091" s="184"/>
      <c r="S1091" s="184"/>
      <c r="T1091" s="185"/>
      <c r="AT1091" s="179" t="s">
        <v>251</v>
      </c>
      <c r="AU1091" s="179" t="s">
        <v>88</v>
      </c>
      <c r="AV1091" s="13" t="s">
        <v>88</v>
      </c>
      <c r="AW1091" s="13" t="s">
        <v>32</v>
      </c>
      <c r="AX1091" s="13" t="s">
        <v>76</v>
      </c>
      <c r="AY1091" s="179" t="s">
        <v>242</v>
      </c>
    </row>
    <row r="1092" spans="2:51" s="13" customFormat="1">
      <c r="B1092" s="178"/>
      <c r="D1092" s="171" t="s">
        <v>251</v>
      </c>
      <c r="E1092" s="179"/>
      <c r="F1092" s="180" t="s">
        <v>3977</v>
      </c>
      <c r="H1092" s="181">
        <v>1.4219999999999999</v>
      </c>
      <c r="I1092" s="182"/>
      <c r="L1092" s="178"/>
      <c r="M1092" s="183"/>
      <c r="N1092" s="184"/>
      <c r="O1092" s="184"/>
      <c r="P1092" s="184"/>
      <c r="Q1092" s="184"/>
      <c r="R1092" s="184"/>
      <c r="S1092" s="184"/>
      <c r="T1092" s="185"/>
      <c r="AT1092" s="179" t="s">
        <v>251</v>
      </c>
      <c r="AU1092" s="179" t="s">
        <v>88</v>
      </c>
      <c r="AV1092" s="13" t="s">
        <v>88</v>
      </c>
      <c r="AW1092" s="13" t="s">
        <v>32</v>
      </c>
      <c r="AX1092" s="13" t="s">
        <v>76</v>
      </c>
      <c r="AY1092" s="179" t="s">
        <v>242</v>
      </c>
    </row>
    <row r="1093" spans="2:51" s="13" customFormat="1">
      <c r="B1093" s="178"/>
      <c r="D1093" s="171" t="s">
        <v>251</v>
      </c>
      <c r="E1093" s="179"/>
      <c r="F1093" s="180" t="s">
        <v>3978</v>
      </c>
      <c r="H1093" s="181">
        <v>1.452</v>
      </c>
      <c r="I1093" s="182"/>
      <c r="L1093" s="178"/>
      <c r="M1093" s="183"/>
      <c r="N1093" s="184"/>
      <c r="O1093" s="184"/>
      <c r="P1093" s="184"/>
      <c r="Q1093" s="184"/>
      <c r="R1093" s="184"/>
      <c r="S1093" s="184"/>
      <c r="T1093" s="185"/>
      <c r="AT1093" s="179" t="s">
        <v>251</v>
      </c>
      <c r="AU1093" s="179" t="s">
        <v>88</v>
      </c>
      <c r="AV1093" s="13" t="s">
        <v>88</v>
      </c>
      <c r="AW1093" s="13" t="s">
        <v>32</v>
      </c>
      <c r="AX1093" s="13" t="s">
        <v>76</v>
      </c>
      <c r="AY1093" s="179" t="s">
        <v>242</v>
      </c>
    </row>
    <row r="1094" spans="2:51" s="13" customFormat="1">
      <c r="B1094" s="178"/>
      <c r="D1094" s="171" t="s">
        <v>251</v>
      </c>
      <c r="E1094" s="179"/>
      <c r="F1094" s="180" t="s">
        <v>3979</v>
      </c>
      <c r="H1094" s="181">
        <v>2.9039999999999999</v>
      </c>
      <c r="I1094" s="182"/>
      <c r="L1094" s="178"/>
      <c r="M1094" s="183"/>
      <c r="N1094" s="184"/>
      <c r="O1094" s="184"/>
      <c r="P1094" s="184"/>
      <c r="Q1094" s="184"/>
      <c r="R1094" s="184"/>
      <c r="S1094" s="184"/>
      <c r="T1094" s="185"/>
      <c r="AT1094" s="179" t="s">
        <v>251</v>
      </c>
      <c r="AU1094" s="179" t="s">
        <v>88</v>
      </c>
      <c r="AV1094" s="13" t="s">
        <v>88</v>
      </c>
      <c r="AW1094" s="13" t="s">
        <v>32</v>
      </c>
      <c r="AX1094" s="13" t="s">
        <v>76</v>
      </c>
      <c r="AY1094" s="179" t="s">
        <v>242</v>
      </c>
    </row>
    <row r="1095" spans="2:51" s="13" customFormat="1">
      <c r="B1095" s="178"/>
      <c r="D1095" s="171" t="s">
        <v>251</v>
      </c>
      <c r="E1095" s="179"/>
      <c r="F1095" s="180" t="s">
        <v>3980</v>
      </c>
      <c r="H1095" s="181">
        <v>8.532</v>
      </c>
      <c r="I1095" s="182"/>
      <c r="L1095" s="178"/>
      <c r="M1095" s="183"/>
      <c r="N1095" s="184"/>
      <c r="O1095" s="184"/>
      <c r="P1095" s="184"/>
      <c r="Q1095" s="184"/>
      <c r="R1095" s="184"/>
      <c r="S1095" s="184"/>
      <c r="T1095" s="185"/>
      <c r="AT1095" s="179" t="s">
        <v>251</v>
      </c>
      <c r="AU1095" s="179" t="s">
        <v>88</v>
      </c>
      <c r="AV1095" s="13" t="s">
        <v>88</v>
      </c>
      <c r="AW1095" s="13" t="s">
        <v>32</v>
      </c>
      <c r="AX1095" s="13" t="s">
        <v>76</v>
      </c>
      <c r="AY1095" s="179" t="s">
        <v>242</v>
      </c>
    </row>
    <row r="1096" spans="2:51" s="13" customFormat="1">
      <c r="B1096" s="178"/>
      <c r="D1096" s="171" t="s">
        <v>251</v>
      </c>
      <c r="E1096" s="179"/>
      <c r="F1096" s="180" t="s">
        <v>3981</v>
      </c>
      <c r="H1096" s="181">
        <v>1.452</v>
      </c>
      <c r="I1096" s="182"/>
      <c r="L1096" s="178"/>
      <c r="M1096" s="183"/>
      <c r="N1096" s="184"/>
      <c r="O1096" s="184"/>
      <c r="P1096" s="184"/>
      <c r="Q1096" s="184"/>
      <c r="R1096" s="184"/>
      <c r="S1096" s="184"/>
      <c r="T1096" s="185"/>
      <c r="AT1096" s="179" t="s">
        <v>251</v>
      </c>
      <c r="AU1096" s="179" t="s">
        <v>88</v>
      </c>
      <c r="AV1096" s="13" t="s">
        <v>88</v>
      </c>
      <c r="AW1096" s="13" t="s">
        <v>32</v>
      </c>
      <c r="AX1096" s="13" t="s">
        <v>76</v>
      </c>
      <c r="AY1096" s="179" t="s">
        <v>242</v>
      </c>
    </row>
    <row r="1097" spans="2:51" s="13" customFormat="1">
      <c r="B1097" s="178"/>
      <c r="D1097" s="171" t="s">
        <v>251</v>
      </c>
      <c r="E1097" s="179"/>
      <c r="F1097" s="180" t="s">
        <v>3982</v>
      </c>
      <c r="H1097" s="181">
        <v>6.81</v>
      </c>
      <c r="I1097" s="182"/>
      <c r="L1097" s="178"/>
      <c r="M1097" s="183"/>
      <c r="N1097" s="184"/>
      <c r="O1097" s="184"/>
      <c r="P1097" s="184"/>
      <c r="Q1097" s="184"/>
      <c r="R1097" s="184"/>
      <c r="S1097" s="184"/>
      <c r="T1097" s="185"/>
      <c r="AT1097" s="179" t="s">
        <v>251</v>
      </c>
      <c r="AU1097" s="179" t="s">
        <v>88</v>
      </c>
      <c r="AV1097" s="13" t="s">
        <v>88</v>
      </c>
      <c r="AW1097" s="13" t="s">
        <v>32</v>
      </c>
      <c r="AX1097" s="13" t="s">
        <v>76</v>
      </c>
      <c r="AY1097" s="179" t="s">
        <v>242</v>
      </c>
    </row>
    <row r="1098" spans="2:51" s="13" customFormat="1">
      <c r="B1098" s="178"/>
      <c r="D1098" s="171" t="s">
        <v>251</v>
      </c>
      <c r="E1098" s="179"/>
      <c r="F1098" s="180" t="s">
        <v>3983</v>
      </c>
      <c r="H1098" s="181">
        <v>8.0760000000000005</v>
      </c>
      <c r="I1098" s="182"/>
      <c r="L1098" s="178"/>
      <c r="M1098" s="183"/>
      <c r="N1098" s="184"/>
      <c r="O1098" s="184"/>
      <c r="P1098" s="184"/>
      <c r="Q1098" s="184"/>
      <c r="R1098" s="184"/>
      <c r="S1098" s="184"/>
      <c r="T1098" s="185"/>
      <c r="AT1098" s="179" t="s">
        <v>251</v>
      </c>
      <c r="AU1098" s="179" t="s">
        <v>88</v>
      </c>
      <c r="AV1098" s="13" t="s">
        <v>88</v>
      </c>
      <c r="AW1098" s="13" t="s">
        <v>32</v>
      </c>
      <c r="AX1098" s="13" t="s">
        <v>76</v>
      </c>
      <c r="AY1098" s="179" t="s">
        <v>242</v>
      </c>
    </row>
    <row r="1099" spans="2:51" s="13" customFormat="1">
      <c r="B1099" s="178"/>
      <c r="D1099" s="171" t="s">
        <v>251</v>
      </c>
      <c r="E1099" s="179"/>
      <c r="F1099" s="180" t="s">
        <v>3984</v>
      </c>
      <c r="H1099" s="181">
        <v>225.126</v>
      </c>
      <c r="I1099" s="182"/>
      <c r="L1099" s="178"/>
      <c r="M1099" s="183"/>
      <c r="N1099" s="184"/>
      <c r="O1099" s="184"/>
      <c r="P1099" s="184"/>
      <c r="Q1099" s="184"/>
      <c r="R1099" s="184"/>
      <c r="S1099" s="184"/>
      <c r="T1099" s="185"/>
      <c r="AT1099" s="179" t="s">
        <v>251</v>
      </c>
      <c r="AU1099" s="179" t="s">
        <v>88</v>
      </c>
      <c r="AV1099" s="13" t="s">
        <v>88</v>
      </c>
      <c r="AW1099" s="13" t="s">
        <v>32</v>
      </c>
      <c r="AX1099" s="13" t="s">
        <v>76</v>
      </c>
      <c r="AY1099" s="179" t="s">
        <v>242</v>
      </c>
    </row>
    <row r="1100" spans="2:51" s="13" customFormat="1">
      <c r="B1100" s="178"/>
      <c r="D1100" s="171" t="s">
        <v>251</v>
      </c>
      <c r="E1100" s="179"/>
      <c r="F1100" s="180" t="s">
        <v>3985</v>
      </c>
      <c r="H1100" s="181">
        <v>25.686</v>
      </c>
      <c r="I1100" s="182"/>
      <c r="L1100" s="178"/>
      <c r="M1100" s="183"/>
      <c r="N1100" s="184"/>
      <c r="O1100" s="184"/>
      <c r="P1100" s="184"/>
      <c r="Q1100" s="184"/>
      <c r="R1100" s="184"/>
      <c r="S1100" s="184"/>
      <c r="T1100" s="185"/>
      <c r="AT1100" s="179" t="s">
        <v>251</v>
      </c>
      <c r="AU1100" s="179" t="s">
        <v>88</v>
      </c>
      <c r="AV1100" s="13" t="s">
        <v>88</v>
      </c>
      <c r="AW1100" s="13" t="s">
        <v>32</v>
      </c>
      <c r="AX1100" s="13" t="s">
        <v>76</v>
      </c>
      <c r="AY1100" s="179" t="s">
        <v>242</v>
      </c>
    </row>
    <row r="1101" spans="2:51" s="13" customFormat="1">
      <c r="B1101" s="178"/>
      <c r="D1101" s="171" t="s">
        <v>251</v>
      </c>
      <c r="E1101" s="179"/>
      <c r="F1101" s="180" t="s">
        <v>3986</v>
      </c>
      <c r="H1101" s="181">
        <v>29.178000000000001</v>
      </c>
      <c r="I1101" s="182"/>
      <c r="L1101" s="178"/>
      <c r="M1101" s="183"/>
      <c r="N1101" s="184"/>
      <c r="O1101" s="184"/>
      <c r="P1101" s="184"/>
      <c r="Q1101" s="184"/>
      <c r="R1101" s="184"/>
      <c r="S1101" s="184"/>
      <c r="T1101" s="185"/>
      <c r="AT1101" s="179" t="s">
        <v>251</v>
      </c>
      <c r="AU1101" s="179" t="s">
        <v>88</v>
      </c>
      <c r="AV1101" s="13" t="s">
        <v>88</v>
      </c>
      <c r="AW1101" s="13" t="s">
        <v>32</v>
      </c>
      <c r="AX1101" s="13" t="s">
        <v>76</v>
      </c>
      <c r="AY1101" s="179" t="s">
        <v>242</v>
      </c>
    </row>
    <row r="1102" spans="2:51" s="13" customFormat="1">
      <c r="B1102" s="178"/>
      <c r="D1102" s="171" t="s">
        <v>251</v>
      </c>
      <c r="E1102" s="179"/>
      <c r="F1102" s="180" t="s">
        <v>3987</v>
      </c>
      <c r="H1102" s="181">
        <v>144.626</v>
      </c>
      <c r="I1102" s="182"/>
      <c r="L1102" s="178"/>
      <c r="M1102" s="183"/>
      <c r="N1102" s="184"/>
      <c r="O1102" s="184"/>
      <c r="P1102" s="184"/>
      <c r="Q1102" s="184"/>
      <c r="R1102" s="184"/>
      <c r="S1102" s="184"/>
      <c r="T1102" s="185"/>
      <c r="AT1102" s="179" t="s">
        <v>251</v>
      </c>
      <c r="AU1102" s="179" t="s">
        <v>88</v>
      </c>
      <c r="AV1102" s="13" t="s">
        <v>88</v>
      </c>
      <c r="AW1102" s="13" t="s">
        <v>32</v>
      </c>
      <c r="AX1102" s="13" t="s">
        <v>76</v>
      </c>
      <c r="AY1102" s="179" t="s">
        <v>242</v>
      </c>
    </row>
    <row r="1103" spans="2:51" s="13" customFormat="1">
      <c r="B1103" s="178"/>
      <c r="D1103" s="171" t="s">
        <v>251</v>
      </c>
      <c r="E1103" s="179"/>
      <c r="F1103" s="180" t="s">
        <v>3988</v>
      </c>
      <c r="H1103" s="181">
        <v>9.5630000000000006</v>
      </c>
      <c r="I1103" s="182"/>
      <c r="L1103" s="178"/>
      <c r="M1103" s="183"/>
      <c r="N1103" s="184"/>
      <c r="O1103" s="184"/>
      <c r="P1103" s="184"/>
      <c r="Q1103" s="184"/>
      <c r="R1103" s="184"/>
      <c r="S1103" s="184"/>
      <c r="T1103" s="185"/>
      <c r="AT1103" s="179" t="s">
        <v>251</v>
      </c>
      <c r="AU1103" s="179" t="s">
        <v>88</v>
      </c>
      <c r="AV1103" s="13" t="s">
        <v>88</v>
      </c>
      <c r="AW1103" s="13" t="s">
        <v>32</v>
      </c>
      <c r="AX1103" s="13" t="s">
        <v>76</v>
      </c>
      <c r="AY1103" s="179" t="s">
        <v>242</v>
      </c>
    </row>
    <row r="1104" spans="2:51" s="13" customFormat="1">
      <c r="B1104" s="178"/>
      <c r="D1104" s="171" t="s">
        <v>251</v>
      </c>
      <c r="E1104" s="179"/>
      <c r="F1104" s="180" t="s">
        <v>3989</v>
      </c>
      <c r="H1104" s="181">
        <v>13.577</v>
      </c>
      <c r="I1104" s="182"/>
      <c r="L1104" s="178"/>
      <c r="M1104" s="183"/>
      <c r="N1104" s="184"/>
      <c r="O1104" s="184"/>
      <c r="P1104" s="184"/>
      <c r="Q1104" s="184"/>
      <c r="R1104" s="184"/>
      <c r="S1104" s="184"/>
      <c r="T1104" s="185"/>
      <c r="AT1104" s="179" t="s">
        <v>251</v>
      </c>
      <c r="AU1104" s="179" t="s">
        <v>88</v>
      </c>
      <c r="AV1104" s="13" t="s">
        <v>88</v>
      </c>
      <c r="AW1104" s="13" t="s">
        <v>32</v>
      </c>
      <c r="AX1104" s="13" t="s">
        <v>76</v>
      </c>
      <c r="AY1104" s="179" t="s">
        <v>242</v>
      </c>
    </row>
    <row r="1105" spans="1:65" s="13" customFormat="1">
      <c r="B1105" s="178"/>
      <c r="D1105" s="171" t="s">
        <v>251</v>
      </c>
      <c r="E1105" s="179"/>
      <c r="F1105" s="180" t="s">
        <v>3990</v>
      </c>
      <c r="H1105" s="181">
        <v>10.53</v>
      </c>
      <c r="I1105" s="182"/>
      <c r="L1105" s="178"/>
      <c r="M1105" s="183"/>
      <c r="N1105" s="184"/>
      <c r="O1105" s="184"/>
      <c r="P1105" s="184"/>
      <c r="Q1105" s="184"/>
      <c r="R1105" s="184"/>
      <c r="S1105" s="184"/>
      <c r="T1105" s="185"/>
      <c r="AT1105" s="179" t="s">
        <v>251</v>
      </c>
      <c r="AU1105" s="179" t="s">
        <v>88</v>
      </c>
      <c r="AV1105" s="13" t="s">
        <v>88</v>
      </c>
      <c r="AW1105" s="13" t="s">
        <v>32</v>
      </c>
      <c r="AX1105" s="13" t="s">
        <v>76</v>
      </c>
      <c r="AY1105" s="179" t="s">
        <v>242</v>
      </c>
    </row>
    <row r="1106" spans="1:65" s="13" customFormat="1">
      <c r="B1106" s="178"/>
      <c r="D1106" s="171" t="s">
        <v>251</v>
      </c>
      <c r="E1106" s="179"/>
      <c r="F1106" s="180" t="s">
        <v>3991</v>
      </c>
      <c r="H1106" s="181">
        <v>6.0919999999999996</v>
      </c>
      <c r="I1106" s="182"/>
      <c r="L1106" s="178"/>
      <c r="M1106" s="183"/>
      <c r="N1106" s="184"/>
      <c r="O1106" s="184"/>
      <c r="P1106" s="184"/>
      <c r="Q1106" s="184"/>
      <c r="R1106" s="184"/>
      <c r="S1106" s="184"/>
      <c r="T1106" s="185"/>
      <c r="AT1106" s="179" t="s">
        <v>251</v>
      </c>
      <c r="AU1106" s="179" t="s">
        <v>88</v>
      </c>
      <c r="AV1106" s="13" t="s">
        <v>88</v>
      </c>
      <c r="AW1106" s="13" t="s">
        <v>32</v>
      </c>
      <c r="AX1106" s="13" t="s">
        <v>76</v>
      </c>
      <c r="AY1106" s="179" t="s">
        <v>242</v>
      </c>
    </row>
    <row r="1107" spans="1:65" s="13" customFormat="1">
      <c r="B1107" s="178"/>
      <c r="D1107" s="171" t="s">
        <v>251</v>
      </c>
      <c r="E1107" s="179"/>
      <c r="F1107" s="180" t="s">
        <v>3992</v>
      </c>
      <c r="H1107" s="181">
        <v>39.595999999999997</v>
      </c>
      <c r="I1107" s="182"/>
      <c r="L1107" s="178"/>
      <c r="M1107" s="183"/>
      <c r="N1107" s="184"/>
      <c r="O1107" s="184"/>
      <c r="P1107" s="184"/>
      <c r="Q1107" s="184"/>
      <c r="R1107" s="184"/>
      <c r="S1107" s="184"/>
      <c r="T1107" s="185"/>
      <c r="AT1107" s="179" t="s">
        <v>251</v>
      </c>
      <c r="AU1107" s="179" t="s">
        <v>88</v>
      </c>
      <c r="AV1107" s="13" t="s">
        <v>88</v>
      </c>
      <c r="AW1107" s="13" t="s">
        <v>32</v>
      </c>
      <c r="AX1107" s="13" t="s">
        <v>76</v>
      </c>
      <c r="AY1107" s="179" t="s">
        <v>242</v>
      </c>
    </row>
    <row r="1108" spans="1:65" s="14" customFormat="1">
      <c r="B1108" s="186"/>
      <c r="D1108" s="171" t="s">
        <v>251</v>
      </c>
      <c r="E1108" s="187"/>
      <c r="F1108" s="188" t="s">
        <v>254</v>
      </c>
      <c r="H1108" s="189">
        <v>547.66</v>
      </c>
      <c r="I1108" s="190"/>
      <c r="L1108" s="186"/>
      <c r="M1108" s="191"/>
      <c r="N1108" s="192"/>
      <c r="O1108" s="192"/>
      <c r="P1108" s="192"/>
      <c r="Q1108" s="192"/>
      <c r="R1108" s="192"/>
      <c r="S1108" s="192"/>
      <c r="T1108" s="193"/>
      <c r="AT1108" s="187" t="s">
        <v>251</v>
      </c>
      <c r="AU1108" s="187" t="s">
        <v>88</v>
      </c>
      <c r="AV1108" s="14" t="s">
        <v>249</v>
      </c>
      <c r="AW1108" s="14" t="s">
        <v>32</v>
      </c>
      <c r="AX1108" s="14" t="s">
        <v>83</v>
      </c>
      <c r="AY1108" s="187" t="s">
        <v>242</v>
      </c>
    </row>
    <row r="1109" spans="1:65" s="1" customFormat="1" ht="24.2" customHeight="1">
      <c r="A1109" s="30"/>
      <c r="B1109" s="155"/>
      <c r="C1109" s="194" t="s">
        <v>2546</v>
      </c>
      <c r="D1109" s="194" t="s">
        <v>245</v>
      </c>
      <c r="E1109" s="195" t="s">
        <v>3993</v>
      </c>
      <c r="F1109" s="196" t="s">
        <v>3994</v>
      </c>
      <c r="G1109" s="197" t="s">
        <v>281</v>
      </c>
      <c r="H1109" s="198">
        <v>57.78</v>
      </c>
      <c r="I1109" s="161">
        <v>35.17</v>
      </c>
      <c r="J1109" s="162">
        <f>ROUND(I1109*H1109,2)</f>
        <v>2032.12</v>
      </c>
      <c r="K1109" s="163"/>
      <c r="L1109" s="31"/>
      <c r="M1109" s="164"/>
      <c r="N1109" s="165" t="s">
        <v>42</v>
      </c>
      <c r="O1109" s="57"/>
      <c r="P1109" s="166">
        <f>O1109*H1109</f>
        <v>0</v>
      </c>
      <c r="Q1109" s="166">
        <v>8.3000000000000001E-4</v>
      </c>
      <c r="R1109" s="166">
        <f>Q1109*H1109</f>
        <v>4.7957400000000004E-2</v>
      </c>
      <c r="S1109" s="166">
        <v>0</v>
      </c>
      <c r="T1109" s="167">
        <f>S1109*H1109</f>
        <v>0</v>
      </c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R1109" s="168" t="s">
        <v>402</v>
      </c>
      <c r="AT1109" s="168" t="s">
        <v>245</v>
      </c>
      <c r="AU1109" s="168" t="s">
        <v>88</v>
      </c>
      <c r="AY1109" s="17" t="s">
        <v>242</v>
      </c>
      <c r="BE1109" s="169">
        <f>IF(N1109="základná",J1109,0)</f>
        <v>0</v>
      </c>
      <c r="BF1109" s="169">
        <f>IF(N1109="znížená",J1109,0)</f>
        <v>2032.12</v>
      </c>
      <c r="BG1109" s="169">
        <f>IF(N1109="zákl. prenesená",J1109,0)</f>
        <v>0</v>
      </c>
      <c r="BH1109" s="169">
        <f>IF(N1109="zníž. prenesená",J1109,0)</f>
        <v>0</v>
      </c>
      <c r="BI1109" s="169">
        <f>IF(N1109="nulová",J1109,0)</f>
        <v>0</v>
      </c>
      <c r="BJ1109" s="17" t="s">
        <v>88</v>
      </c>
      <c r="BK1109" s="169">
        <f>ROUND(I1109*H1109,2)</f>
        <v>2032.12</v>
      </c>
      <c r="BL1109" s="17" t="s">
        <v>402</v>
      </c>
      <c r="BM1109" s="168" t="s">
        <v>3995</v>
      </c>
    </row>
    <row r="1110" spans="1:65" s="12" customFormat="1">
      <c r="B1110" s="170"/>
      <c r="D1110" s="171" t="s">
        <v>251</v>
      </c>
      <c r="E1110" s="172"/>
      <c r="F1110" s="173" t="s">
        <v>3996</v>
      </c>
      <c r="H1110" s="172"/>
      <c r="I1110" s="174"/>
      <c r="L1110" s="170"/>
      <c r="M1110" s="175"/>
      <c r="N1110" s="176"/>
      <c r="O1110" s="176"/>
      <c r="P1110" s="176"/>
      <c r="Q1110" s="176"/>
      <c r="R1110" s="176"/>
      <c r="S1110" s="176"/>
      <c r="T1110" s="177"/>
      <c r="AT1110" s="172" t="s">
        <v>251</v>
      </c>
      <c r="AU1110" s="172" t="s">
        <v>88</v>
      </c>
      <c r="AV1110" s="12" t="s">
        <v>83</v>
      </c>
      <c r="AW1110" s="12" t="s">
        <v>32</v>
      </c>
      <c r="AX1110" s="12" t="s">
        <v>76</v>
      </c>
      <c r="AY1110" s="172" t="s">
        <v>242</v>
      </c>
    </row>
    <row r="1111" spans="1:65" s="13" customFormat="1">
      <c r="B1111" s="178"/>
      <c r="D1111" s="171" t="s">
        <v>251</v>
      </c>
      <c r="E1111" s="179"/>
      <c r="F1111" s="180" t="s">
        <v>3997</v>
      </c>
      <c r="H1111" s="181">
        <v>57.78</v>
      </c>
      <c r="I1111" s="182"/>
      <c r="L1111" s="178"/>
      <c r="M1111" s="183"/>
      <c r="N1111" s="184"/>
      <c r="O1111" s="184"/>
      <c r="P1111" s="184"/>
      <c r="Q1111" s="184"/>
      <c r="R1111" s="184"/>
      <c r="S1111" s="184"/>
      <c r="T1111" s="185"/>
      <c r="AT1111" s="179" t="s">
        <v>251</v>
      </c>
      <c r="AU1111" s="179" t="s">
        <v>88</v>
      </c>
      <c r="AV1111" s="13" t="s">
        <v>88</v>
      </c>
      <c r="AW1111" s="13" t="s">
        <v>32</v>
      </c>
      <c r="AX1111" s="13" t="s">
        <v>83</v>
      </c>
      <c r="AY1111" s="179" t="s">
        <v>242</v>
      </c>
    </row>
    <row r="1112" spans="1:65" s="1" customFormat="1" ht="21.75" customHeight="1">
      <c r="A1112" s="30"/>
      <c r="B1112" s="155"/>
      <c r="C1112" s="194" t="s">
        <v>3998</v>
      </c>
      <c r="D1112" s="194" t="s">
        <v>245</v>
      </c>
      <c r="E1112" s="195" t="s">
        <v>3999</v>
      </c>
      <c r="F1112" s="196" t="s">
        <v>4000</v>
      </c>
      <c r="G1112" s="197" t="s">
        <v>281</v>
      </c>
      <c r="H1112" s="198">
        <v>127.18</v>
      </c>
      <c r="I1112" s="161">
        <v>2.25</v>
      </c>
      <c r="J1112" s="162">
        <f>ROUND(I1112*H1112,2)</f>
        <v>286.16000000000003</v>
      </c>
      <c r="K1112" s="163"/>
      <c r="L1112" s="31"/>
      <c r="M1112" s="164"/>
      <c r="N1112" s="165" t="s">
        <v>42</v>
      </c>
      <c r="O1112" s="57"/>
      <c r="P1112" s="166">
        <f>O1112*H1112</f>
        <v>0</v>
      </c>
      <c r="Q1112" s="166">
        <v>6.9999999999999994E-5</v>
      </c>
      <c r="R1112" s="166">
        <f>Q1112*H1112</f>
        <v>8.9026000000000001E-3</v>
      </c>
      <c r="S1112" s="166">
        <v>0</v>
      </c>
      <c r="T1112" s="167">
        <f>S1112*H1112</f>
        <v>0</v>
      </c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R1112" s="168" t="s">
        <v>402</v>
      </c>
      <c r="AT1112" s="168" t="s">
        <v>245</v>
      </c>
      <c r="AU1112" s="168" t="s">
        <v>88</v>
      </c>
      <c r="AY1112" s="17" t="s">
        <v>242</v>
      </c>
      <c r="BE1112" s="169">
        <f>IF(N1112="základná",J1112,0)</f>
        <v>0</v>
      </c>
      <c r="BF1112" s="169">
        <f>IF(N1112="znížená",J1112,0)</f>
        <v>286.16000000000003</v>
      </c>
      <c r="BG1112" s="169">
        <f>IF(N1112="zákl. prenesená",J1112,0)</f>
        <v>0</v>
      </c>
      <c r="BH1112" s="169">
        <f>IF(N1112="zníž. prenesená",J1112,0)</f>
        <v>0</v>
      </c>
      <c r="BI1112" s="169">
        <f>IF(N1112="nulová",J1112,0)</f>
        <v>0</v>
      </c>
      <c r="BJ1112" s="17" t="s">
        <v>88</v>
      </c>
      <c r="BK1112" s="169">
        <f>ROUND(I1112*H1112,2)</f>
        <v>286.16000000000003</v>
      </c>
      <c r="BL1112" s="17" t="s">
        <v>402</v>
      </c>
      <c r="BM1112" s="168" t="s">
        <v>4001</v>
      </c>
    </row>
    <row r="1113" spans="1:65" s="13" customFormat="1">
      <c r="B1113" s="178"/>
      <c r="D1113" s="171" t="s">
        <v>251</v>
      </c>
      <c r="E1113" s="179"/>
      <c r="F1113" s="180" t="s">
        <v>3149</v>
      </c>
      <c r="H1113" s="181">
        <v>56.16</v>
      </c>
      <c r="I1113" s="182"/>
      <c r="L1113" s="178"/>
      <c r="M1113" s="183"/>
      <c r="N1113" s="184"/>
      <c r="O1113" s="184"/>
      <c r="P1113" s="184"/>
      <c r="Q1113" s="184"/>
      <c r="R1113" s="184"/>
      <c r="S1113" s="184"/>
      <c r="T1113" s="185"/>
      <c r="AT1113" s="179" t="s">
        <v>251</v>
      </c>
      <c r="AU1113" s="179" t="s">
        <v>88</v>
      </c>
      <c r="AV1113" s="13" t="s">
        <v>88</v>
      </c>
      <c r="AW1113" s="13" t="s">
        <v>32</v>
      </c>
      <c r="AX1113" s="13" t="s">
        <v>76</v>
      </c>
      <c r="AY1113" s="179" t="s">
        <v>242</v>
      </c>
    </row>
    <row r="1114" spans="1:65" s="13" customFormat="1">
      <c r="B1114" s="178"/>
      <c r="D1114" s="171" t="s">
        <v>251</v>
      </c>
      <c r="E1114" s="179"/>
      <c r="F1114" s="180" t="s">
        <v>3056</v>
      </c>
      <c r="H1114" s="181">
        <v>32.1</v>
      </c>
      <c r="I1114" s="182"/>
      <c r="L1114" s="178"/>
      <c r="M1114" s="183"/>
      <c r="N1114" s="184"/>
      <c r="O1114" s="184"/>
      <c r="P1114" s="184"/>
      <c r="Q1114" s="184"/>
      <c r="R1114" s="184"/>
      <c r="S1114" s="184"/>
      <c r="T1114" s="185"/>
      <c r="AT1114" s="179" t="s">
        <v>251</v>
      </c>
      <c r="AU1114" s="179" t="s">
        <v>88</v>
      </c>
      <c r="AV1114" s="13" t="s">
        <v>88</v>
      </c>
      <c r="AW1114" s="13" t="s">
        <v>32</v>
      </c>
      <c r="AX1114" s="13" t="s">
        <v>76</v>
      </c>
      <c r="AY1114" s="179" t="s">
        <v>242</v>
      </c>
    </row>
    <row r="1115" spans="1:65" s="13" customFormat="1">
      <c r="B1115" s="178"/>
      <c r="D1115" s="171" t="s">
        <v>251</v>
      </c>
      <c r="E1115" s="179"/>
      <c r="F1115" s="180" t="s">
        <v>3057</v>
      </c>
      <c r="H1115" s="181">
        <v>38.92</v>
      </c>
      <c r="I1115" s="182"/>
      <c r="L1115" s="178"/>
      <c r="M1115" s="183"/>
      <c r="N1115" s="184"/>
      <c r="O1115" s="184"/>
      <c r="P1115" s="184"/>
      <c r="Q1115" s="184"/>
      <c r="R1115" s="184"/>
      <c r="S1115" s="184"/>
      <c r="T1115" s="185"/>
      <c r="AT1115" s="179" t="s">
        <v>251</v>
      </c>
      <c r="AU1115" s="179" t="s">
        <v>88</v>
      </c>
      <c r="AV1115" s="13" t="s">
        <v>88</v>
      </c>
      <c r="AW1115" s="13" t="s">
        <v>32</v>
      </c>
      <c r="AX1115" s="13" t="s">
        <v>76</v>
      </c>
      <c r="AY1115" s="179" t="s">
        <v>242</v>
      </c>
    </row>
    <row r="1116" spans="1:65" s="14" customFormat="1">
      <c r="B1116" s="186"/>
      <c r="D1116" s="171" t="s">
        <v>251</v>
      </c>
      <c r="E1116" s="187"/>
      <c r="F1116" s="188" t="s">
        <v>254</v>
      </c>
      <c r="H1116" s="189">
        <v>127.18</v>
      </c>
      <c r="I1116" s="190"/>
      <c r="L1116" s="186"/>
      <c r="M1116" s="191"/>
      <c r="N1116" s="192"/>
      <c r="O1116" s="192"/>
      <c r="P1116" s="192"/>
      <c r="Q1116" s="192"/>
      <c r="R1116" s="192"/>
      <c r="S1116" s="192"/>
      <c r="T1116" s="193"/>
      <c r="AT1116" s="187" t="s">
        <v>251</v>
      </c>
      <c r="AU1116" s="187" t="s">
        <v>88</v>
      </c>
      <c r="AV1116" s="14" t="s">
        <v>249</v>
      </c>
      <c r="AW1116" s="14" t="s">
        <v>32</v>
      </c>
      <c r="AX1116" s="14" t="s">
        <v>83</v>
      </c>
      <c r="AY1116" s="187" t="s">
        <v>242</v>
      </c>
    </row>
    <row r="1117" spans="1:65" s="11" customFormat="1" ht="22.9" customHeight="1">
      <c r="B1117" s="142"/>
      <c r="D1117" s="143" t="s">
        <v>75</v>
      </c>
      <c r="E1117" s="153" t="s">
        <v>870</v>
      </c>
      <c r="F1117" s="153" t="s">
        <v>871</v>
      </c>
      <c r="I1117" s="145"/>
      <c r="J1117" s="154">
        <f>SUBTOTAL(9,J1118:J1138)</f>
        <v>19810.22</v>
      </c>
      <c r="L1117" s="142"/>
      <c r="M1117" s="147"/>
      <c r="N1117" s="148"/>
      <c r="O1117" s="148"/>
      <c r="P1117" s="149">
        <f>SUM(P1118:P1139)</f>
        <v>0</v>
      </c>
      <c r="Q1117" s="148"/>
      <c r="R1117" s="149">
        <f>SUM(R1118:R1139)</f>
        <v>3.4548146800000001</v>
      </c>
      <c r="S1117" s="148"/>
      <c r="T1117" s="150">
        <f>SUM(T1118:T1139)</f>
        <v>0</v>
      </c>
      <c r="AR1117" s="143" t="s">
        <v>88</v>
      </c>
      <c r="AT1117" s="151" t="s">
        <v>75</v>
      </c>
      <c r="AU1117" s="151" t="s">
        <v>83</v>
      </c>
      <c r="AY1117" s="143" t="s">
        <v>242</v>
      </c>
      <c r="BK1117" s="152">
        <f>SUM(BK1118:BK1139)</f>
        <v>19810.22</v>
      </c>
    </row>
    <row r="1118" spans="1:65" s="1" customFormat="1" ht="24.2" customHeight="1">
      <c r="A1118" s="30"/>
      <c r="B1118" s="155"/>
      <c r="C1118" s="194" t="s">
        <v>2549</v>
      </c>
      <c r="D1118" s="194" t="s">
        <v>245</v>
      </c>
      <c r="E1118" s="195" t="s">
        <v>1169</v>
      </c>
      <c r="F1118" s="196" t="s">
        <v>1170</v>
      </c>
      <c r="G1118" s="197" t="s">
        <v>281</v>
      </c>
      <c r="H1118" s="198">
        <v>6501.3559999999998</v>
      </c>
      <c r="I1118" s="161">
        <v>0.97</v>
      </c>
      <c r="J1118" s="162">
        <f>ROUND(I1118*H1118,2)</f>
        <v>6306.32</v>
      </c>
      <c r="K1118" s="163"/>
      <c r="L1118" s="31"/>
      <c r="M1118" s="164"/>
      <c r="N1118" s="165" t="s">
        <v>42</v>
      </c>
      <c r="O1118" s="57"/>
      <c r="P1118" s="166">
        <f>O1118*H1118</f>
        <v>0</v>
      </c>
      <c r="Q1118" s="166">
        <v>1.2999999999999999E-4</v>
      </c>
      <c r="R1118" s="166">
        <f>Q1118*H1118</f>
        <v>0.84517627999999989</v>
      </c>
      <c r="S1118" s="166">
        <v>0</v>
      </c>
      <c r="T1118" s="167">
        <f>S1118*H1118</f>
        <v>0</v>
      </c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R1118" s="168" t="s">
        <v>402</v>
      </c>
      <c r="AT1118" s="168" t="s">
        <v>245</v>
      </c>
      <c r="AU1118" s="168" t="s">
        <v>88</v>
      </c>
      <c r="AY1118" s="17" t="s">
        <v>242</v>
      </c>
      <c r="BE1118" s="169">
        <f>IF(N1118="základná",J1118,0)</f>
        <v>0</v>
      </c>
      <c r="BF1118" s="169">
        <f>IF(N1118="znížená",J1118,0)</f>
        <v>6306.32</v>
      </c>
      <c r="BG1118" s="169">
        <f>IF(N1118="zákl. prenesená",J1118,0)</f>
        <v>0</v>
      </c>
      <c r="BH1118" s="169">
        <f>IF(N1118="zníž. prenesená",J1118,0)</f>
        <v>0</v>
      </c>
      <c r="BI1118" s="169">
        <f>IF(N1118="nulová",J1118,0)</f>
        <v>0</v>
      </c>
      <c r="BJ1118" s="17" t="s">
        <v>88</v>
      </c>
      <c r="BK1118" s="169">
        <f>ROUND(I1118*H1118,2)</f>
        <v>6306.32</v>
      </c>
      <c r="BL1118" s="17" t="s">
        <v>402</v>
      </c>
      <c r="BM1118" s="168" t="s">
        <v>4002</v>
      </c>
    </row>
    <row r="1119" spans="1:65" s="13" customFormat="1">
      <c r="B1119" s="178"/>
      <c r="D1119" s="171" t="s">
        <v>251</v>
      </c>
      <c r="E1119" s="179"/>
      <c r="F1119" s="180" t="s">
        <v>4003</v>
      </c>
      <c r="H1119" s="181">
        <v>6</v>
      </c>
      <c r="I1119" s="182"/>
      <c r="L1119" s="178"/>
      <c r="M1119" s="183"/>
      <c r="N1119" s="184"/>
      <c r="O1119" s="184"/>
      <c r="P1119" s="184"/>
      <c r="Q1119" s="184"/>
      <c r="R1119" s="184"/>
      <c r="S1119" s="184"/>
      <c r="T1119" s="185"/>
      <c r="AT1119" s="179" t="s">
        <v>251</v>
      </c>
      <c r="AU1119" s="179" t="s">
        <v>88</v>
      </c>
      <c r="AV1119" s="13" t="s">
        <v>88</v>
      </c>
      <c r="AW1119" s="13" t="s">
        <v>32</v>
      </c>
      <c r="AX1119" s="13" t="s">
        <v>76</v>
      </c>
      <c r="AY1119" s="179" t="s">
        <v>242</v>
      </c>
    </row>
    <row r="1120" spans="1:65" s="13" customFormat="1">
      <c r="B1120" s="178"/>
      <c r="D1120" s="171" t="s">
        <v>251</v>
      </c>
      <c r="E1120" s="179"/>
      <c r="F1120" s="180" t="s">
        <v>4004</v>
      </c>
      <c r="H1120" s="181">
        <v>39.5</v>
      </c>
      <c r="I1120" s="182"/>
      <c r="L1120" s="178"/>
      <c r="M1120" s="183"/>
      <c r="N1120" s="184"/>
      <c r="O1120" s="184"/>
      <c r="P1120" s="184"/>
      <c r="Q1120" s="184"/>
      <c r="R1120" s="184"/>
      <c r="S1120" s="184"/>
      <c r="T1120" s="185"/>
      <c r="AT1120" s="179" t="s">
        <v>251</v>
      </c>
      <c r="AU1120" s="179" t="s">
        <v>88</v>
      </c>
      <c r="AV1120" s="13" t="s">
        <v>88</v>
      </c>
      <c r="AW1120" s="13" t="s">
        <v>32</v>
      </c>
      <c r="AX1120" s="13" t="s">
        <v>76</v>
      </c>
      <c r="AY1120" s="179" t="s">
        <v>242</v>
      </c>
    </row>
    <row r="1121" spans="1:65" s="13" customFormat="1">
      <c r="B1121" s="178"/>
      <c r="D1121" s="171" t="s">
        <v>251</v>
      </c>
      <c r="E1121" s="179"/>
      <c r="F1121" s="180" t="s">
        <v>4005</v>
      </c>
      <c r="H1121" s="181">
        <v>28</v>
      </c>
      <c r="I1121" s="182"/>
      <c r="L1121" s="178"/>
      <c r="M1121" s="183"/>
      <c r="N1121" s="184"/>
      <c r="O1121" s="184"/>
      <c r="P1121" s="184"/>
      <c r="Q1121" s="184"/>
      <c r="R1121" s="184"/>
      <c r="S1121" s="184"/>
      <c r="T1121" s="185"/>
      <c r="AT1121" s="179" t="s">
        <v>251</v>
      </c>
      <c r="AU1121" s="179" t="s">
        <v>88</v>
      </c>
      <c r="AV1121" s="13" t="s">
        <v>88</v>
      </c>
      <c r="AW1121" s="13" t="s">
        <v>32</v>
      </c>
      <c r="AX1121" s="13" t="s">
        <v>76</v>
      </c>
      <c r="AY1121" s="179" t="s">
        <v>242</v>
      </c>
    </row>
    <row r="1122" spans="1:65" s="13" customFormat="1">
      <c r="B1122" s="178"/>
      <c r="D1122" s="171" t="s">
        <v>251</v>
      </c>
      <c r="E1122" s="179"/>
      <c r="F1122" s="180" t="s">
        <v>3910</v>
      </c>
      <c r="H1122" s="181">
        <v>38</v>
      </c>
      <c r="I1122" s="182"/>
      <c r="L1122" s="178"/>
      <c r="M1122" s="183"/>
      <c r="N1122" s="184"/>
      <c r="O1122" s="184"/>
      <c r="P1122" s="184"/>
      <c r="Q1122" s="184"/>
      <c r="R1122" s="184"/>
      <c r="S1122" s="184"/>
      <c r="T1122" s="185"/>
      <c r="AT1122" s="179" t="s">
        <v>251</v>
      </c>
      <c r="AU1122" s="179" t="s">
        <v>88</v>
      </c>
      <c r="AV1122" s="13" t="s">
        <v>88</v>
      </c>
      <c r="AW1122" s="13" t="s">
        <v>32</v>
      </c>
      <c r="AX1122" s="13" t="s">
        <v>76</v>
      </c>
      <c r="AY1122" s="179" t="s">
        <v>242</v>
      </c>
    </row>
    <row r="1123" spans="1:65" s="13" customFormat="1">
      <c r="B1123" s="178"/>
      <c r="D1123" s="171" t="s">
        <v>251</v>
      </c>
      <c r="E1123" s="179"/>
      <c r="F1123" s="180" t="s">
        <v>4006</v>
      </c>
      <c r="H1123" s="181">
        <v>121.25</v>
      </c>
      <c r="I1123" s="182"/>
      <c r="L1123" s="178"/>
      <c r="M1123" s="183"/>
      <c r="N1123" s="184"/>
      <c r="O1123" s="184"/>
      <c r="P1123" s="184"/>
      <c r="Q1123" s="184"/>
      <c r="R1123" s="184"/>
      <c r="S1123" s="184"/>
      <c r="T1123" s="185"/>
      <c r="AT1123" s="179" t="s">
        <v>251</v>
      </c>
      <c r="AU1123" s="179" t="s">
        <v>88</v>
      </c>
      <c r="AV1123" s="13" t="s">
        <v>88</v>
      </c>
      <c r="AW1123" s="13" t="s">
        <v>32</v>
      </c>
      <c r="AX1123" s="13" t="s">
        <v>76</v>
      </c>
      <c r="AY1123" s="179" t="s">
        <v>242</v>
      </c>
    </row>
    <row r="1124" spans="1:65" s="12" customFormat="1">
      <c r="B1124" s="170"/>
      <c r="D1124" s="171" t="s">
        <v>251</v>
      </c>
      <c r="E1124" s="172"/>
      <c r="F1124" s="173" t="s">
        <v>4007</v>
      </c>
      <c r="H1124" s="172"/>
      <c r="I1124" s="174"/>
      <c r="L1124" s="170"/>
      <c r="M1124" s="175"/>
      <c r="N1124" s="176"/>
      <c r="O1124" s="176"/>
      <c r="P1124" s="176"/>
      <c r="Q1124" s="176"/>
      <c r="R1124" s="176"/>
      <c r="S1124" s="176"/>
      <c r="T1124" s="177"/>
      <c r="AT1124" s="172" t="s">
        <v>251</v>
      </c>
      <c r="AU1124" s="172" t="s">
        <v>88</v>
      </c>
      <c r="AV1124" s="12" t="s">
        <v>83</v>
      </c>
      <c r="AW1124" s="12" t="s">
        <v>32</v>
      </c>
      <c r="AX1124" s="12" t="s">
        <v>76</v>
      </c>
      <c r="AY1124" s="172" t="s">
        <v>242</v>
      </c>
    </row>
    <row r="1125" spans="1:65" s="13" customFormat="1">
      <c r="B1125" s="178"/>
      <c r="D1125" s="171" t="s">
        <v>251</v>
      </c>
      <c r="E1125" s="179"/>
      <c r="F1125" s="180" t="s">
        <v>3033</v>
      </c>
      <c r="H1125" s="181">
        <v>293.76</v>
      </c>
      <c r="I1125" s="182"/>
      <c r="L1125" s="178"/>
      <c r="M1125" s="183"/>
      <c r="N1125" s="184"/>
      <c r="O1125" s="184"/>
      <c r="P1125" s="184"/>
      <c r="Q1125" s="184"/>
      <c r="R1125" s="184"/>
      <c r="S1125" s="184"/>
      <c r="T1125" s="185"/>
      <c r="AT1125" s="179" t="s">
        <v>251</v>
      </c>
      <c r="AU1125" s="179" t="s">
        <v>88</v>
      </c>
      <c r="AV1125" s="13" t="s">
        <v>88</v>
      </c>
      <c r="AW1125" s="13" t="s">
        <v>32</v>
      </c>
      <c r="AX1125" s="13" t="s">
        <v>76</v>
      </c>
      <c r="AY1125" s="179" t="s">
        <v>242</v>
      </c>
    </row>
    <row r="1126" spans="1:65" s="13" customFormat="1">
      <c r="B1126" s="178"/>
      <c r="D1126" s="171" t="s">
        <v>251</v>
      </c>
      <c r="E1126" s="179"/>
      <c r="F1126" s="180" t="s">
        <v>3034</v>
      </c>
      <c r="H1126" s="181">
        <v>116.60299999999999</v>
      </c>
      <c r="I1126" s="182"/>
      <c r="L1126" s="178"/>
      <c r="M1126" s="183"/>
      <c r="N1126" s="184"/>
      <c r="O1126" s="184"/>
      <c r="P1126" s="184"/>
      <c r="Q1126" s="184"/>
      <c r="R1126" s="184"/>
      <c r="S1126" s="184"/>
      <c r="T1126" s="185"/>
      <c r="AT1126" s="179" t="s">
        <v>251</v>
      </c>
      <c r="AU1126" s="179" t="s">
        <v>88</v>
      </c>
      <c r="AV1126" s="13" t="s">
        <v>88</v>
      </c>
      <c r="AW1126" s="13" t="s">
        <v>32</v>
      </c>
      <c r="AX1126" s="13" t="s">
        <v>76</v>
      </c>
      <c r="AY1126" s="179" t="s">
        <v>242</v>
      </c>
    </row>
    <row r="1127" spans="1:65" s="13" customFormat="1">
      <c r="B1127" s="178"/>
      <c r="D1127" s="171" t="s">
        <v>251</v>
      </c>
      <c r="E1127" s="179"/>
      <c r="F1127" s="180" t="s">
        <v>3035</v>
      </c>
      <c r="H1127" s="181">
        <v>86.242999999999995</v>
      </c>
      <c r="I1127" s="182"/>
      <c r="L1127" s="178"/>
      <c r="M1127" s="183"/>
      <c r="N1127" s="184"/>
      <c r="O1127" s="184"/>
      <c r="P1127" s="184"/>
      <c r="Q1127" s="184"/>
      <c r="R1127" s="184"/>
      <c r="S1127" s="184"/>
      <c r="T1127" s="185"/>
      <c r="AT1127" s="179" t="s">
        <v>251</v>
      </c>
      <c r="AU1127" s="179" t="s">
        <v>88</v>
      </c>
      <c r="AV1127" s="13" t="s">
        <v>88</v>
      </c>
      <c r="AW1127" s="13" t="s">
        <v>32</v>
      </c>
      <c r="AX1127" s="13" t="s">
        <v>76</v>
      </c>
      <c r="AY1127" s="179" t="s">
        <v>242</v>
      </c>
    </row>
    <row r="1128" spans="1:65" s="12" customFormat="1">
      <c r="B1128" s="170"/>
      <c r="D1128" s="171" t="s">
        <v>251</v>
      </c>
      <c r="E1128" s="172"/>
      <c r="F1128" s="173" t="s">
        <v>4008</v>
      </c>
      <c r="H1128" s="172"/>
      <c r="I1128" s="174"/>
      <c r="L1128" s="170"/>
      <c r="M1128" s="175"/>
      <c r="N1128" s="176"/>
      <c r="O1128" s="176"/>
      <c r="P1128" s="176"/>
      <c r="Q1128" s="176"/>
      <c r="R1128" s="176"/>
      <c r="S1128" s="176"/>
      <c r="T1128" s="177"/>
      <c r="AT1128" s="172" t="s">
        <v>251</v>
      </c>
      <c r="AU1128" s="172" t="s">
        <v>88</v>
      </c>
      <c r="AV1128" s="12" t="s">
        <v>83</v>
      </c>
      <c r="AW1128" s="12" t="s">
        <v>32</v>
      </c>
      <c r="AX1128" s="12" t="s">
        <v>76</v>
      </c>
      <c r="AY1128" s="172" t="s">
        <v>242</v>
      </c>
    </row>
    <row r="1129" spans="1:65" s="13" customFormat="1">
      <c r="B1129" s="178"/>
      <c r="D1129" s="171" t="s">
        <v>251</v>
      </c>
      <c r="E1129" s="179"/>
      <c r="F1129" s="180" t="s">
        <v>3080</v>
      </c>
      <c r="H1129" s="181">
        <v>1722.2</v>
      </c>
      <c r="I1129" s="182"/>
      <c r="L1129" s="178"/>
      <c r="M1129" s="183"/>
      <c r="N1129" s="184"/>
      <c r="O1129" s="184"/>
      <c r="P1129" s="184"/>
      <c r="Q1129" s="184"/>
      <c r="R1129" s="184"/>
      <c r="S1129" s="184"/>
      <c r="T1129" s="185"/>
      <c r="AT1129" s="179" t="s">
        <v>251</v>
      </c>
      <c r="AU1129" s="179" t="s">
        <v>88</v>
      </c>
      <c r="AV1129" s="13" t="s">
        <v>88</v>
      </c>
      <c r="AW1129" s="13" t="s">
        <v>32</v>
      </c>
      <c r="AX1129" s="13" t="s">
        <v>76</v>
      </c>
      <c r="AY1129" s="179" t="s">
        <v>242</v>
      </c>
    </row>
    <row r="1130" spans="1:65" s="13" customFormat="1">
      <c r="B1130" s="178"/>
      <c r="D1130" s="171" t="s">
        <v>251</v>
      </c>
      <c r="E1130" s="179"/>
      <c r="F1130" s="180" t="s">
        <v>3081</v>
      </c>
      <c r="H1130" s="181">
        <v>2526.75</v>
      </c>
      <c r="I1130" s="182"/>
      <c r="L1130" s="178"/>
      <c r="M1130" s="183"/>
      <c r="N1130" s="184"/>
      <c r="O1130" s="184"/>
      <c r="P1130" s="184"/>
      <c r="Q1130" s="184"/>
      <c r="R1130" s="184"/>
      <c r="S1130" s="184"/>
      <c r="T1130" s="185"/>
      <c r="AT1130" s="179" t="s">
        <v>251</v>
      </c>
      <c r="AU1130" s="179" t="s">
        <v>88</v>
      </c>
      <c r="AV1130" s="13" t="s">
        <v>88</v>
      </c>
      <c r="AW1130" s="13" t="s">
        <v>32</v>
      </c>
      <c r="AX1130" s="13" t="s">
        <v>76</v>
      </c>
      <c r="AY1130" s="179" t="s">
        <v>242</v>
      </c>
    </row>
    <row r="1131" spans="1:65" s="13" customFormat="1">
      <c r="B1131" s="178"/>
      <c r="D1131" s="171" t="s">
        <v>251</v>
      </c>
      <c r="E1131" s="179"/>
      <c r="F1131" s="180" t="s">
        <v>3082</v>
      </c>
      <c r="H1131" s="181">
        <v>1523.05</v>
      </c>
      <c r="I1131" s="182"/>
      <c r="L1131" s="178"/>
      <c r="M1131" s="183"/>
      <c r="N1131" s="184"/>
      <c r="O1131" s="184"/>
      <c r="P1131" s="184"/>
      <c r="Q1131" s="184"/>
      <c r="R1131" s="184"/>
      <c r="S1131" s="184"/>
      <c r="T1131" s="185"/>
      <c r="AT1131" s="179" t="s">
        <v>251</v>
      </c>
      <c r="AU1131" s="179" t="s">
        <v>88</v>
      </c>
      <c r="AV1131" s="13" t="s">
        <v>88</v>
      </c>
      <c r="AW1131" s="13" t="s">
        <v>32</v>
      </c>
      <c r="AX1131" s="13" t="s">
        <v>76</v>
      </c>
      <c r="AY1131" s="179" t="s">
        <v>242</v>
      </c>
    </row>
    <row r="1132" spans="1:65" s="14" customFormat="1">
      <c r="B1132" s="186"/>
      <c r="D1132" s="171" t="s">
        <v>251</v>
      </c>
      <c r="E1132" s="187" t="s">
        <v>1307</v>
      </c>
      <c r="F1132" s="188" t="s">
        <v>254</v>
      </c>
      <c r="H1132" s="189">
        <v>6501.3559999999998</v>
      </c>
      <c r="I1132" s="190"/>
      <c r="L1132" s="186"/>
      <c r="M1132" s="191"/>
      <c r="N1132" s="192"/>
      <c r="O1132" s="192"/>
      <c r="P1132" s="192"/>
      <c r="Q1132" s="192"/>
      <c r="R1132" s="192"/>
      <c r="S1132" s="192"/>
      <c r="T1132" s="193"/>
      <c r="AT1132" s="187" t="s">
        <v>251</v>
      </c>
      <c r="AU1132" s="187" t="s">
        <v>88</v>
      </c>
      <c r="AV1132" s="14" t="s">
        <v>249</v>
      </c>
      <c r="AW1132" s="14" t="s">
        <v>32</v>
      </c>
      <c r="AX1132" s="14" t="s">
        <v>83</v>
      </c>
      <c r="AY1132" s="187" t="s">
        <v>242</v>
      </c>
    </row>
    <row r="1133" spans="1:65" s="1" customFormat="1" ht="24.2" customHeight="1">
      <c r="A1133" s="30"/>
      <c r="B1133" s="155"/>
      <c r="C1133" s="194" t="s">
        <v>4009</v>
      </c>
      <c r="D1133" s="194" t="s">
        <v>245</v>
      </c>
      <c r="E1133" s="195" t="s">
        <v>873</v>
      </c>
      <c r="F1133" s="196" t="s">
        <v>874</v>
      </c>
      <c r="G1133" s="197" t="s">
        <v>281</v>
      </c>
      <c r="H1133" s="198">
        <v>60.64</v>
      </c>
      <c r="I1133" s="161">
        <v>0.76</v>
      </c>
      <c r="J1133" s="162">
        <f>ROUND(I1133*H1133,2)</f>
        <v>46.09</v>
      </c>
      <c r="K1133" s="163"/>
      <c r="L1133" s="31"/>
      <c r="M1133" s="164"/>
      <c r="N1133" s="165" t="s">
        <v>42</v>
      </c>
      <c r="O1133" s="57"/>
      <c r="P1133" s="166">
        <f>O1133*H1133</f>
        <v>0</v>
      </c>
      <c r="Q1133" s="166">
        <v>1.4999999999999999E-4</v>
      </c>
      <c r="R1133" s="166">
        <f>Q1133*H1133</f>
        <v>9.0959999999999999E-3</v>
      </c>
      <c r="S1133" s="166">
        <v>0</v>
      </c>
      <c r="T1133" s="167">
        <f>S1133*H1133</f>
        <v>0</v>
      </c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R1133" s="168" t="s">
        <v>402</v>
      </c>
      <c r="AT1133" s="168" t="s">
        <v>245</v>
      </c>
      <c r="AU1133" s="168" t="s">
        <v>88</v>
      </c>
      <c r="AY1133" s="17" t="s">
        <v>242</v>
      </c>
      <c r="BE1133" s="169">
        <f>IF(N1133="základná",J1133,0)</f>
        <v>0</v>
      </c>
      <c r="BF1133" s="169">
        <f>IF(N1133="znížená",J1133,0)</f>
        <v>46.09</v>
      </c>
      <c r="BG1133" s="169">
        <f>IF(N1133="zákl. prenesená",J1133,0)</f>
        <v>0</v>
      </c>
      <c r="BH1133" s="169">
        <f>IF(N1133="zníž. prenesená",J1133,0)</f>
        <v>0</v>
      </c>
      <c r="BI1133" s="169">
        <f>IF(N1133="nulová",J1133,0)</f>
        <v>0</v>
      </c>
      <c r="BJ1133" s="17" t="s">
        <v>88</v>
      </c>
      <c r="BK1133" s="169">
        <f>ROUND(I1133*H1133,2)</f>
        <v>46.09</v>
      </c>
      <c r="BL1133" s="17" t="s">
        <v>402</v>
      </c>
      <c r="BM1133" s="168" t="s">
        <v>4010</v>
      </c>
    </row>
    <row r="1134" spans="1:65" s="12" customFormat="1">
      <c r="B1134" s="170"/>
      <c r="D1134" s="171" t="s">
        <v>251</v>
      </c>
      <c r="E1134" s="172"/>
      <c r="F1134" s="173" t="s">
        <v>4011</v>
      </c>
      <c r="H1134" s="172"/>
      <c r="I1134" s="174"/>
      <c r="L1134" s="170"/>
      <c r="M1134" s="175"/>
      <c r="N1134" s="176"/>
      <c r="O1134" s="176"/>
      <c r="P1134" s="176"/>
      <c r="Q1134" s="176"/>
      <c r="R1134" s="176"/>
      <c r="S1134" s="176"/>
      <c r="T1134" s="177"/>
      <c r="AT1134" s="172" t="s">
        <v>251</v>
      </c>
      <c r="AU1134" s="172" t="s">
        <v>88</v>
      </c>
      <c r="AV1134" s="12" t="s">
        <v>83</v>
      </c>
      <c r="AW1134" s="12" t="s">
        <v>32</v>
      </c>
      <c r="AX1134" s="12" t="s">
        <v>76</v>
      </c>
      <c r="AY1134" s="172" t="s">
        <v>242</v>
      </c>
    </row>
    <row r="1135" spans="1:65" s="13" customFormat="1">
      <c r="B1135" s="178"/>
      <c r="D1135" s="171" t="s">
        <v>251</v>
      </c>
      <c r="E1135" s="179"/>
      <c r="F1135" s="180" t="s">
        <v>4012</v>
      </c>
      <c r="H1135" s="181">
        <v>12.11</v>
      </c>
      <c r="I1135" s="182"/>
      <c r="L1135" s="178"/>
      <c r="M1135" s="183"/>
      <c r="N1135" s="184"/>
      <c r="O1135" s="184"/>
      <c r="P1135" s="184"/>
      <c r="Q1135" s="184"/>
      <c r="R1135" s="184"/>
      <c r="S1135" s="184"/>
      <c r="T1135" s="185"/>
      <c r="AT1135" s="179" t="s">
        <v>251</v>
      </c>
      <c r="AU1135" s="179" t="s">
        <v>88</v>
      </c>
      <c r="AV1135" s="13" t="s">
        <v>88</v>
      </c>
      <c r="AW1135" s="13" t="s">
        <v>32</v>
      </c>
      <c r="AX1135" s="13" t="s">
        <v>76</v>
      </c>
      <c r="AY1135" s="179" t="s">
        <v>242</v>
      </c>
    </row>
    <row r="1136" spans="1:65" s="13" customFormat="1">
      <c r="B1136" s="178"/>
      <c r="D1136" s="171" t="s">
        <v>251</v>
      </c>
      <c r="E1136" s="179"/>
      <c r="F1136" s="180" t="s">
        <v>4013</v>
      </c>
      <c r="H1136" s="181">
        <v>48.53</v>
      </c>
      <c r="I1136" s="182"/>
      <c r="L1136" s="178"/>
      <c r="M1136" s="183"/>
      <c r="N1136" s="184"/>
      <c r="O1136" s="184"/>
      <c r="P1136" s="184"/>
      <c r="Q1136" s="184"/>
      <c r="R1136" s="184"/>
      <c r="S1136" s="184"/>
      <c r="T1136" s="185"/>
      <c r="AT1136" s="179" t="s">
        <v>251</v>
      </c>
      <c r="AU1136" s="179" t="s">
        <v>88</v>
      </c>
      <c r="AV1136" s="13" t="s">
        <v>88</v>
      </c>
      <c r="AW1136" s="13" t="s">
        <v>32</v>
      </c>
      <c r="AX1136" s="13" t="s">
        <v>76</v>
      </c>
      <c r="AY1136" s="179" t="s">
        <v>242</v>
      </c>
    </row>
    <row r="1137" spans="1:65" s="14" customFormat="1">
      <c r="B1137" s="186"/>
      <c r="D1137" s="171" t="s">
        <v>251</v>
      </c>
      <c r="E1137" s="187"/>
      <c r="F1137" s="188" t="s">
        <v>254</v>
      </c>
      <c r="H1137" s="189">
        <v>60.64</v>
      </c>
      <c r="I1137" s="190"/>
      <c r="L1137" s="186"/>
      <c r="M1137" s="191"/>
      <c r="N1137" s="192"/>
      <c r="O1137" s="192"/>
      <c r="P1137" s="192"/>
      <c r="Q1137" s="192"/>
      <c r="R1137" s="192"/>
      <c r="S1137" s="192"/>
      <c r="T1137" s="193"/>
      <c r="AT1137" s="187" t="s">
        <v>251</v>
      </c>
      <c r="AU1137" s="187" t="s">
        <v>88</v>
      </c>
      <c r="AV1137" s="14" t="s">
        <v>249</v>
      </c>
      <c r="AW1137" s="14" t="s">
        <v>32</v>
      </c>
      <c r="AX1137" s="14" t="s">
        <v>83</v>
      </c>
      <c r="AY1137" s="187" t="s">
        <v>242</v>
      </c>
    </row>
    <row r="1138" spans="1:65" s="1" customFormat="1" ht="33" customHeight="1">
      <c r="A1138" s="30"/>
      <c r="B1138" s="155"/>
      <c r="C1138" s="194" t="s">
        <v>2552</v>
      </c>
      <c r="D1138" s="194" t="s">
        <v>245</v>
      </c>
      <c r="E1138" s="195" t="s">
        <v>2133</v>
      </c>
      <c r="F1138" s="196" t="s">
        <v>2134</v>
      </c>
      <c r="G1138" s="197" t="s">
        <v>281</v>
      </c>
      <c r="H1138" s="198">
        <v>6501.3559999999998</v>
      </c>
      <c r="I1138" s="161">
        <v>2.0699999999999998</v>
      </c>
      <c r="J1138" s="162">
        <f>ROUND(I1138*H1138,2)</f>
        <v>13457.81</v>
      </c>
      <c r="K1138" s="163"/>
      <c r="L1138" s="31"/>
      <c r="M1138" s="164"/>
      <c r="N1138" s="165" t="s">
        <v>42</v>
      </c>
      <c r="O1138" s="57"/>
      <c r="P1138" s="166">
        <f>O1138*H1138</f>
        <v>0</v>
      </c>
      <c r="Q1138" s="166">
        <v>4.0000000000000002E-4</v>
      </c>
      <c r="R1138" s="166">
        <f>Q1138*H1138</f>
        <v>2.6005424000000001</v>
      </c>
      <c r="S1138" s="166">
        <v>0</v>
      </c>
      <c r="T1138" s="167">
        <f>S1138*H1138</f>
        <v>0</v>
      </c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R1138" s="168" t="s">
        <v>402</v>
      </c>
      <c r="AT1138" s="168" t="s">
        <v>245</v>
      </c>
      <c r="AU1138" s="168" t="s">
        <v>88</v>
      </c>
      <c r="AY1138" s="17" t="s">
        <v>242</v>
      </c>
      <c r="BE1138" s="169">
        <f>IF(N1138="základná",J1138,0)</f>
        <v>0</v>
      </c>
      <c r="BF1138" s="169">
        <f>IF(N1138="znížená",J1138,0)</f>
        <v>13457.81</v>
      </c>
      <c r="BG1138" s="169">
        <f>IF(N1138="zákl. prenesená",J1138,0)</f>
        <v>0</v>
      </c>
      <c r="BH1138" s="169">
        <f>IF(N1138="zníž. prenesená",J1138,0)</f>
        <v>0</v>
      </c>
      <c r="BI1138" s="169">
        <f>IF(N1138="nulová",J1138,0)</f>
        <v>0</v>
      </c>
      <c r="BJ1138" s="17" t="s">
        <v>88</v>
      </c>
      <c r="BK1138" s="169">
        <f>ROUND(I1138*H1138,2)</f>
        <v>13457.81</v>
      </c>
      <c r="BL1138" s="17" t="s">
        <v>402</v>
      </c>
      <c r="BM1138" s="168" t="s">
        <v>4014</v>
      </c>
    </row>
    <row r="1139" spans="1:65" s="13" customFormat="1">
      <c r="B1139" s="178"/>
      <c r="D1139" s="171" t="s">
        <v>251</v>
      </c>
      <c r="E1139" s="179"/>
      <c r="F1139" s="180" t="s">
        <v>1307</v>
      </c>
      <c r="H1139" s="181">
        <v>6501.3559999999998</v>
      </c>
      <c r="I1139" s="182"/>
      <c r="L1139" s="178"/>
      <c r="M1139" s="183"/>
      <c r="N1139" s="184"/>
      <c r="O1139" s="184"/>
      <c r="P1139" s="184"/>
      <c r="Q1139" s="184"/>
      <c r="R1139" s="184"/>
      <c r="S1139" s="184"/>
      <c r="T1139" s="185"/>
      <c r="AT1139" s="179" t="s">
        <v>251</v>
      </c>
      <c r="AU1139" s="179" t="s">
        <v>88</v>
      </c>
      <c r="AV1139" s="13" t="s">
        <v>88</v>
      </c>
      <c r="AW1139" s="13" t="s">
        <v>32</v>
      </c>
      <c r="AX1139" s="13" t="s">
        <v>83</v>
      </c>
      <c r="AY1139" s="179" t="s">
        <v>242</v>
      </c>
    </row>
    <row r="1140" spans="1:65" s="11" customFormat="1" ht="22.9" customHeight="1">
      <c r="B1140" s="142"/>
      <c r="D1140" s="143" t="s">
        <v>75</v>
      </c>
      <c r="E1140" s="153" t="s">
        <v>2136</v>
      </c>
      <c r="F1140" s="153" t="s">
        <v>2137</v>
      </c>
      <c r="I1140" s="145"/>
      <c r="J1140" s="154">
        <f>SUBTOTAL(9,J1141:J1145)</f>
        <v>3653.46</v>
      </c>
      <c r="L1140" s="142"/>
      <c r="M1140" s="147"/>
      <c r="N1140" s="148"/>
      <c r="O1140" s="148"/>
      <c r="P1140" s="149">
        <f>SUM(P1141:P1145)</f>
        <v>0</v>
      </c>
      <c r="Q1140" s="148"/>
      <c r="R1140" s="149">
        <f>SUM(R1141:R1145)</f>
        <v>0.28799999999999998</v>
      </c>
      <c r="S1140" s="148"/>
      <c r="T1140" s="150">
        <f>SUM(T1141:T1145)</f>
        <v>0</v>
      </c>
      <c r="AR1140" s="143" t="s">
        <v>88</v>
      </c>
      <c r="AT1140" s="151" t="s">
        <v>75</v>
      </c>
      <c r="AU1140" s="151" t="s">
        <v>83</v>
      </c>
      <c r="AY1140" s="143" t="s">
        <v>242</v>
      </c>
      <c r="BK1140" s="152">
        <f>SUM(BK1141:BK1145)</f>
        <v>3653.46</v>
      </c>
    </row>
    <row r="1141" spans="1:65" s="1" customFormat="1" ht="16.5" customHeight="1">
      <c r="A1141" s="30"/>
      <c r="B1141" s="155"/>
      <c r="C1141" s="194" t="s">
        <v>4015</v>
      </c>
      <c r="D1141" s="194" t="s">
        <v>245</v>
      </c>
      <c r="E1141" s="195" t="s">
        <v>4016</v>
      </c>
      <c r="F1141" s="196" t="s">
        <v>4017</v>
      </c>
      <c r="G1141" s="197" t="s">
        <v>310</v>
      </c>
      <c r="H1141" s="198">
        <v>8</v>
      </c>
      <c r="I1141" s="161">
        <v>39.380000000000003</v>
      </c>
      <c r="J1141" s="162">
        <f>ROUND(I1141*H1141,2)</f>
        <v>315.04000000000002</v>
      </c>
      <c r="K1141" s="163"/>
      <c r="L1141" s="31"/>
      <c r="M1141" s="164"/>
      <c r="N1141" s="165" t="s">
        <v>42</v>
      </c>
      <c r="O1141" s="57"/>
      <c r="P1141" s="166">
        <f>O1141*H1141</f>
        <v>0</v>
      </c>
      <c r="Q1141" s="166">
        <v>0</v>
      </c>
      <c r="R1141" s="166">
        <f>Q1141*H1141</f>
        <v>0</v>
      </c>
      <c r="S1141" s="166">
        <v>0</v>
      </c>
      <c r="T1141" s="167">
        <f>S1141*H1141</f>
        <v>0</v>
      </c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R1141" s="168" t="s">
        <v>402</v>
      </c>
      <c r="AT1141" s="168" t="s">
        <v>245</v>
      </c>
      <c r="AU1141" s="168" t="s">
        <v>88</v>
      </c>
      <c r="AY1141" s="17" t="s">
        <v>242</v>
      </c>
      <c r="BE1141" s="169">
        <f>IF(N1141="základná",J1141,0)</f>
        <v>0</v>
      </c>
      <c r="BF1141" s="169">
        <f>IF(N1141="znížená",J1141,0)</f>
        <v>315.04000000000002</v>
      </c>
      <c r="BG1141" s="169">
        <f>IF(N1141="zákl. prenesená",J1141,0)</f>
        <v>0</v>
      </c>
      <c r="BH1141" s="169">
        <f>IF(N1141="zníž. prenesená",J1141,0)</f>
        <v>0</v>
      </c>
      <c r="BI1141" s="169">
        <f>IF(N1141="nulová",J1141,0)</f>
        <v>0</v>
      </c>
      <c r="BJ1141" s="17" t="s">
        <v>88</v>
      </c>
      <c r="BK1141" s="169">
        <f>ROUND(I1141*H1141,2)</f>
        <v>315.04000000000002</v>
      </c>
      <c r="BL1141" s="17" t="s">
        <v>402</v>
      </c>
      <c r="BM1141" s="168" t="s">
        <v>4018</v>
      </c>
    </row>
    <row r="1142" spans="1:65" s="13" customFormat="1">
      <c r="B1142" s="178"/>
      <c r="D1142" s="171" t="s">
        <v>251</v>
      </c>
      <c r="E1142" s="179"/>
      <c r="F1142" s="273" t="s">
        <v>4699</v>
      </c>
      <c r="H1142" s="181">
        <v>8</v>
      </c>
      <c r="I1142" s="182"/>
      <c r="L1142" s="178"/>
      <c r="M1142" s="183"/>
      <c r="N1142" s="184"/>
      <c r="O1142" s="184"/>
      <c r="P1142" s="184"/>
      <c r="Q1142" s="184"/>
      <c r="R1142" s="184"/>
      <c r="S1142" s="184"/>
      <c r="T1142" s="185"/>
      <c r="AT1142" s="179" t="s">
        <v>251</v>
      </c>
      <c r="AU1142" s="179" t="s">
        <v>88</v>
      </c>
      <c r="AV1142" s="13" t="s">
        <v>88</v>
      </c>
      <c r="AW1142" s="13" t="s">
        <v>32</v>
      </c>
      <c r="AX1142" s="13" t="s">
        <v>83</v>
      </c>
      <c r="AY1142" s="179" t="s">
        <v>242</v>
      </c>
    </row>
    <row r="1143" spans="1:65" s="1" customFormat="1" ht="37.9" customHeight="1">
      <c r="A1143" s="30"/>
      <c r="B1143" s="155"/>
      <c r="C1143" s="218" t="s">
        <v>2558</v>
      </c>
      <c r="D1143" s="218" t="s">
        <v>313</v>
      </c>
      <c r="E1143" s="219" t="s">
        <v>4019</v>
      </c>
      <c r="F1143" s="220" t="s">
        <v>4020</v>
      </c>
      <c r="G1143" s="221" t="s">
        <v>310</v>
      </c>
      <c r="H1143" s="222">
        <v>8</v>
      </c>
      <c r="I1143" s="204">
        <v>409.89</v>
      </c>
      <c r="J1143" s="205">
        <f>ROUND(I1143*H1143,2)</f>
        <v>3279.12</v>
      </c>
      <c r="K1143" s="206"/>
      <c r="L1143" s="207"/>
      <c r="M1143" s="208"/>
      <c r="N1143" s="209" t="s">
        <v>42</v>
      </c>
      <c r="O1143" s="57"/>
      <c r="P1143" s="166">
        <f>O1143*H1143</f>
        <v>0</v>
      </c>
      <c r="Q1143" s="166">
        <v>3.5999999999999997E-2</v>
      </c>
      <c r="R1143" s="166">
        <f>Q1143*H1143</f>
        <v>0.28799999999999998</v>
      </c>
      <c r="S1143" s="166">
        <v>0</v>
      </c>
      <c r="T1143" s="167">
        <f>S1143*H1143</f>
        <v>0</v>
      </c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R1143" s="168" t="s">
        <v>500</v>
      </c>
      <c r="AT1143" s="168" t="s">
        <v>313</v>
      </c>
      <c r="AU1143" s="168" t="s">
        <v>88</v>
      </c>
      <c r="AY1143" s="17" t="s">
        <v>242</v>
      </c>
      <c r="BE1143" s="169">
        <f>IF(N1143="základná",J1143,0)</f>
        <v>0</v>
      </c>
      <c r="BF1143" s="169">
        <f>IF(N1143="znížená",J1143,0)</f>
        <v>3279.12</v>
      </c>
      <c r="BG1143" s="169">
        <f>IF(N1143="zákl. prenesená",J1143,0)</f>
        <v>0</v>
      </c>
      <c r="BH1143" s="169">
        <f>IF(N1143="zníž. prenesená",J1143,0)</f>
        <v>0</v>
      </c>
      <c r="BI1143" s="169">
        <f>IF(N1143="nulová",J1143,0)</f>
        <v>0</v>
      </c>
      <c r="BJ1143" s="17" t="s">
        <v>88</v>
      </c>
      <c r="BK1143" s="169">
        <f>ROUND(I1143*H1143,2)</f>
        <v>3279.12</v>
      </c>
      <c r="BL1143" s="17" t="s">
        <v>402</v>
      </c>
      <c r="BM1143" s="168" t="s">
        <v>4021</v>
      </c>
    </row>
    <row r="1144" spans="1:65" s="13" customFormat="1">
      <c r="B1144" s="178"/>
      <c r="D1144" s="171" t="s">
        <v>251</v>
      </c>
      <c r="E1144" s="179"/>
      <c r="F1144" s="273" t="s">
        <v>4700</v>
      </c>
      <c r="H1144" s="181">
        <v>8</v>
      </c>
      <c r="I1144" s="182"/>
      <c r="L1144" s="178"/>
      <c r="M1144" s="183"/>
      <c r="N1144" s="184"/>
      <c r="O1144" s="184"/>
      <c r="P1144" s="184"/>
      <c r="Q1144" s="184"/>
      <c r="R1144" s="184"/>
      <c r="S1144" s="184"/>
      <c r="T1144" s="185"/>
      <c r="AT1144" s="179" t="s">
        <v>251</v>
      </c>
      <c r="AU1144" s="179" t="s">
        <v>88</v>
      </c>
      <c r="AV1144" s="13" t="s">
        <v>88</v>
      </c>
      <c r="AW1144" s="13" t="s">
        <v>32</v>
      </c>
      <c r="AX1144" s="13" t="s">
        <v>83</v>
      </c>
      <c r="AY1144" s="179" t="s">
        <v>242</v>
      </c>
    </row>
    <row r="1145" spans="1:65" s="1" customFormat="1" ht="24.2" customHeight="1">
      <c r="A1145" s="30"/>
      <c r="B1145" s="155"/>
      <c r="C1145" s="194" t="s">
        <v>4022</v>
      </c>
      <c r="D1145" s="194" t="s">
        <v>245</v>
      </c>
      <c r="E1145" s="195" t="s">
        <v>4023</v>
      </c>
      <c r="F1145" s="196" t="s">
        <v>4024</v>
      </c>
      <c r="G1145" s="197" t="s">
        <v>718</v>
      </c>
      <c r="H1145" s="237">
        <v>35.942</v>
      </c>
      <c r="I1145" s="161">
        <v>1.65</v>
      </c>
      <c r="J1145" s="162">
        <f>ROUND(I1145*H1145,2)</f>
        <v>59.3</v>
      </c>
      <c r="K1145" s="163"/>
      <c r="L1145" s="31"/>
      <c r="M1145" s="164"/>
      <c r="N1145" s="165" t="s">
        <v>42</v>
      </c>
      <c r="O1145" s="57"/>
      <c r="P1145" s="166">
        <f>O1145*H1145</f>
        <v>0</v>
      </c>
      <c r="Q1145" s="166">
        <v>0</v>
      </c>
      <c r="R1145" s="166">
        <f>Q1145*H1145</f>
        <v>0</v>
      </c>
      <c r="S1145" s="166">
        <v>0</v>
      </c>
      <c r="T1145" s="167">
        <f>S1145*H1145</f>
        <v>0</v>
      </c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R1145" s="168" t="s">
        <v>402</v>
      </c>
      <c r="AT1145" s="168" t="s">
        <v>245</v>
      </c>
      <c r="AU1145" s="168" t="s">
        <v>88</v>
      </c>
      <c r="AY1145" s="17" t="s">
        <v>242</v>
      </c>
      <c r="BE1145" s="169">
        <f>IF(N1145="základná",J1145,0)</f>
        <v>0</v>
      </c>
      <c r="BF1145" s="169">
        <f>IF(N1145="znížená",J1145,0)</f>
        <v>59.3</v>
      </c>
      <c r="BG1145" s="169">
        <f>IF(N1145="zákl. prenesená",J1145,0)</f>
        <v>0</v>
      </c>
      <c r="BH1145" s="169">
        <f>IF(N1145="zníž. prenesená",J1145,0)</f>
        <v>0</v>
      </c>
      <c r="BI1145" s="169">
        <f>IF(N1145="nulová",J1145,0)</f>
        <v>0</v>
      </c>
      <c r="BJ1145" s="17" t="s">
        <v>88</v>
      </c>
      <c r="BK1145" s="169">
        <f>ROUND(I1145*H1145,2)</f>
        <v>59.3</v>
      </c>
      <c r="BL1145" s="17" t="s">
        <v>402</v>
      </c>
      <c r="BM1145" s="168" t="s">
        <v>4025</v>
      </c>
    </row>
    <row r="1146" spans="1:65" s="11" customFormat="1" ht="25.9" customHeight="1">
      <c r="B1146" s="142"/>
      <c r="D1146" s="143" t="s">
        <v>75</v>
      </c>
      <c r="E1146" s="144" t="s">
        <v>313</v>
      </c>
      <c r="F1146" s="144" t="s">
        <v>879</v>
      </c>
      <c r="I1146" s="145"/>
      <c r="J1146" s="146">
        <f>SUBTOTAL(9,J1147:J1153)</f>
        <v>7983.75</v>
      </c>
      <c r="L1146" s="142"/>
      <c r="M1146" s="147"/>
      <c r="N1146" s="148"/>
      <c r="O1146" s="148"/>
      <c r="P1146" s="149">
        <f>P1147+P1150</f>
        <v>0</v>
      </c>
      <c r="Q1146" s="148"/>
      <c r="R1146" s="149">
        <f>R1147+R1150</f>
        <v>0.65</v>
      </c>
      <c r="S1146" s="148"/>
      <c r="T1146" s="150">
        <f>T1147+T1150</f>
        <v>0</v>
      </c>
      <c r="AR1146" s="143" t="s">
        <v>93</v>
      </c>
      <c r="AT1146" s="151" t="s">
        <v>75</v>
      </c>
      <c r="AU1146" s="151" t="s">
        <v>76</v>
      </c>
      <c r="AY1146" s="143" t="s">
        <v>242</v>
      </c>
      <c r="BK1146" s="152">
        <f>BK1147+BK1150</f>
        <v>7983.75</v>
      </c>
    </row>
    <row r="1147" spans="1:65" s="11" customFormat="1" ht="22.9" customHeight="1">
      <c r="B1147" s="142"/>
      <c r="D1147" s="143" t="s">
        <v>75</v>
      </c>
      <c r="E1147" s="153" t="s">
        <v>880</v>
      </c>
      <c r="F1147" s="153" t="s">
        <v>881</v>
      </c>
      <c r="I1147" s="145"/>
      <c r="J1147" s="154">
        <f>SUBTOTAL(9,J1148)</f>
        <v>63.75</v>
      </c>
      <c r="L1147" s="142"/>
      <c r="M1147" s="147"/>
      <c r="N1147" s="148"/>
      <c r="O1147" s="148"/>
      <c r="P1147" s="149">
        <f>SUM(P1148:P1149)</f>
        <v>0</v>
      </c>
      <c r="Q1147" s="148"/>
      <c r="R1147" s="149">
        <f>SUM(R1148:R1149)</f>
        <v>0</v>
      </c>
      <c r="S1147" s="148"/>
      <c r="T1147" s="150">
        <f>SUM(T1148:T1149)</f>
        <v>0</v>
      </c>
      <c r="AR1147" s="143" t="s">
        <v>93</v>
      </c>
      <c r="AT1147" s="151" t="s">
        <v>75</v>
      </c>
      <c r="AU1147" s="151" t="s">
        <v>83</v>
      </c>
      <c r="AY1147" s="143" t="s">
        <v>242</v>
      </c>
      <c r="BK1147" s="152">
        <f>SUM(BK1148:BK1149)</f>
        <v>63.75</v>
      </c>
    </row>
    <row r="1148" spans="1:65" s="1" customFormat="1" ht="16.5" customHeight="1">
      <c r="A1148" s="30"/>
      <c r="B1148" s="155"/>
      <c r="C1148" s="194" t="s">
        <v>2561</v>
      </c>
      <c r="D1148" s="194" t="s">
        <v>245</v>
      </c>
      <c r="E1148" s="195" t="s">
        <v>4026</v>
      </c>
      <c r="F1148" s="196" t="s">
        <v>4027</v>
      </c>
      <c r="G1148" s="197" t="s">
        <v>310</v>
      </c>
      <c r="H1148" s="198">
        <v>1</v>
      </c>
      <c r="I1148" s="161">
        <v>63.75</v>
      </c>
      <c r="J1148" s="162">
        <f>ROUND(I1148*H1148,2)</f>
        <v>63.75</v>
      </c>
      <c r="K1148" s="163"/>
      <c r="L1148" s="31"/>
      <c r="M1148" s="164"/>
      <c r="N1148" s="165" t="s">
        <v>42</v>
      </c>
      <c r="O1148" s="57"/>
      <c r="P1148" s="166">
        <f>O1148*H1148</f>
        <v>0</v>
      </c>
      <c r="Q1148" s="166">
        <v>0</v>
      </c>
      <c r="R1148" s="166">
        <f>Q1148*H1148</f>
        <v>0</v>
      </c>
      <c r="S1148" s="166">
        <v>0</v>
      </c>
      <c r="T1148" s="167">
        <f>S1148*H1148</f>
        <v>0</v>
      </c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R1148" s="168" t="s">
        <v>668</v>
      </c>
      <c r="AT1148" s="168" t="s">
        <v>245</v>
      </c>
      <c r="AU1148" s="168" t="s">
        <v>88</v>
      </c>
      <c r="AY1148" s="17" t="s">
        <v>242</v>
      </c>
      <c r="BE1148" s="169">
        <f>IF(N1148="základná",J1148,0)</f>
        <v>0</v>
      </c>
      <c r="BF1148" s="169">
        <f>IF(N1148="znížená",J1148,0)</f>
        <v>63.75</v>
      </c>
      <c r="BG1148" s="169">
        <f>IF(N1148="zákl. prenesená",J1148,0)</f>
        <v>0</v>
      </c>
      <c r="BH1148" s="169">
        <f>IF(N1148="zníž. prenesená",J1148,0)</f>
        <v>0</v>
      </c>
      <c r="BI1148" s="169">
        <f>IF(N1148="nulová",J1148,0)</f>
        <v>0</v>
      </c>
      <c r="BJ1148" s="17" t="s">
        <v>88</v>
      </c>
      <c r="BK1148" s="169">
        <f>ROUND(I1148*H1148,2)</f>
        <v>63.75</v>
      </c>
      <c r="BL1148" s="17" t="s">
        <v>668</v>
      </c>
      <c r="BM1148" s="168" t="s">
        <v>4028</v>
      </c>
    </row>
    <row r="1149" spans="1:65" s="13" customFormat="1">
      <c r="B1149" s="178"/>
      <c r="D1149" s="171" t="s">
        <v>251</v>
      </c>
      <c r="E1149" s="179"/>
      <c r="F1149" s="180" t="s">
        <v>4029</v>
      </c>
      <c r="H1149" s="181">
        <v>1</v>
      </c>
      <c r="I1149" s="182"/>
      <c r="L1149" s="178"/>
      <c r="M1149" s="183"/>
      <c r="N1149" s="184"/>
      <c r="O1149" s="184"/>
      <c r="P1149" s="184"/>
      <c r="Q1149" s="184"/>
      <c r="R1149" s="184"/>
      <c r="S1149" s="184"/>
      <c r="T1149" s="185"/>
      <c r="AT1149" s="179" t="s">
        <v>251</v>
      </c>
      <c r="AU1149" s="179" t="s">
        <v>88</v>
      </c>
      <c r="AV1149" s="13" t="s">
        <v>88</v>
      </c>
      <c r="AW1149" s="13" t="s">
        <v>32</v>
      </c>
      <c r="AX1149" s="13" t="s">
        <v>83</v>
      </c>
      <c r="AY1149" s="179" t="s">
        <v>242</v>
      </c>
    </row>
    <row r="1150" spans="1:65" s="11" customFormat="1" ht="22.9" customHeight="1">
      <c r="B1150" s="142"/>
      <c r="D1150" s="143" t="s">
        <v>75</v>
      </c>
      <c r="E1150" s="153" t="s">
        <v>4030</v>
      </c>
      <c r="F1150" s="153" t="s">
        <v>4031</v>
      </c>
      <c r="I1150" s="145"/>
      <c r="J1150" s="154">
        <f>SUBTOTAL(9,J1151:J1153)</f>
        <v>7920</v>
      </c>
      <c r="L1150" s="142"/>
      <c r="M1150" s="147"/>
      <c r="N1150" s="148"/>
      <c r="O1150" s="148"/>
      <c r="P1150" s="149">
        <f>SUM(P1151:P1153)</f>
        <v>0</v>
      </c>
      <c r="Q1150" s="148"/>
      <c r="R1150" s="149">
        <f>SUM(R1151:R1153)</f>
        <v>0.65</v>
      </c>
      <c r="S1150" s="148"/>
      <c r="T1150" s="150">
        <f>SUM(T1151:T1153)</f>
        <v>0</v>
      </c>
      <c r="AR1150" s="143" t="s">
        <v>93</v>
      </c>
      <c r="AT1150" s="151" t="s">
        <v>75</v>
      </c>
      <c r="AU1150" s="151" t="s">
        <v>83</v>
      </c>
      <c r="AY1150" s="143" t="s">
        <v>242</v>
      </c>
      <c r="BK1150" s="152">
        <f>SUM(BK1151:BK1153)</f>
        <v>7920</v>
      </c>
    </row>
    <row r="1151" spans="1:65" s="1" customFormat="1" ht="24.2" customHeight="1">
      <c r="A1151" s="30"/>
      <c r="B1151" s="155"/>
      <c r="C1151" s="194" t="s">
        <v>4032</v>
      </c>
      <c r="D1151" s="194" t="s">
        <v>245</v>
      </c>
      <c r="E1151" s="195" t="s">
        <v>4033</v>
      </c>
      <c r="F1151" s="196" t="s">
        <v>4034</v>
      </c>
      <c r="G1151" s="197" t="s">
        <v>310</v>
      </c>
      <c r="H1151" s="198">
        <v>1</v>
      </c>
      <c r="I1151" s="161">
        <v>1584</v>
      </c>
      <c r="J1151" s="162">
        <f>ROUND(I1151*H1151,2)</f>
        <v>1584</v>
      </c>
      <c r="K1151" s="163"/>
      <c r="L1151" s="31"/>
      <c r="M1151" s="164"/>
      <c r="N1151" s="165" t="s">
        <v>42</v>
      </c>
      <c r="O1151" s="57"/>
      <c r="P1151" s="166">
        <f>O1151*H1151</f>
        <v>0</v>
      </c>
      <c r="Q1151" s="166">
        <v>0</v>
      </c>
      <c r="R1151" s="166">
        <f>Q1151*H1151</f>
        <v>0</v>
      </c>
      <c r="S1151" s="166">
        <v>0</v>
      </c>
      <c r="T1151" s="167">
        <f>S1151*H1151</f>
        <v>0</v>
      </c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R1151" s="168" t="s">
        <v>668</v>
      </c>
      <c r="AT1151" s="168" t="s">
        <v>245</v>
      </c>
      <c r="AU1151" s="168" t="s">
        <v>88</v>
      </c>
      <c r="AY1151" s="17" t="s">
        <v>242</v>
      </c>
      <c r="BE1151" s="169">
        <f>IF(N1151="základná",J1151,0)</f>
        <v>0</v>
      </c>
      <c r="BF1151" s="169">
        <f>IF(N1151="znížená",J1151,0)</f>
        <v>1584</v>
      </c>
      <c r="BG1151" s="169">
        <f>IF(N1151="zákl. prenesená",J1151,0)</f>
        <v>0</v>
      </c>
      <c r="BH1151" s="169">
        <f>IF(N1151="zníž. prenesená",J1151,0)</f>
        <v>0</v>
      </c>
      <c r="BI1151" s="169">
        <f>IF(N1151="nulová",J1151,0)</f>
        <v>0</v>
      </c>
      <c r="BJ1151" s="17" t="s">
        <v>88</v>
      </c>
      <c r="BK1151" s="169">
        <f>ROUND(I1151*H1151,2)</f>
        <v>1584</v>
      </c>
      <c r="BL1151" s="17" t="s">
        <v>668</v>
      </c>
      <c r="BM1151" s="168" t="s">
        <v>4035</v>
      </c>
    </row>
    <row r="1152" spans="1:65" s="13" customFormat="1">
      <c r="B1152" s="178"/>
      <c r="D1152" s="171" t="s">
        <v>251</v>
      </c>
      <c r="E1152" s="179"/>
      <c r="F1152" s="180" t="s">
        <v>83</v>
      </c>
      <c r="H1152" s="181">
        <v>1</v>
      </c>
      <c r="I1152" s="182"/>
      <c r="L1152" s="178"/>
      <c r="M1152" s="183"/>
      <c r="N1152" s="184"/>
      <c r="O1152" s="184"/>
      <c r="P1152" s="184"/>
      <c r="Q1152" s="184"/>
      <c r="R1152" s="184"/>
      <c r="S1152" s="184"/>
      <c r="T1152" s="185"/>
      <c r="AT1152" s="179" t="s">
        <v>251</v>
      </c>
      <c r="AU1152" s="179" t="s">
        <v>88</v>
      </c>
      <c r="AV1152" s="13" t="s">
        <v>88</v>
      </c>
      <c r="AW1152" s="13" t="s">
        <v>32</v>
      </c>
      <c r="AX1152" s="13" t="s">
        <v>83</v>
      </c>
      <c r="AY1152" s="179" t="s">
        <v>242</v>
      </c>
    </row>
    <row r="1153" spans="1:65" s="1" customFormat="1" ht="24.2" customHeight="1">
      <c r="A1153" s="30"/>
      <c r="B1153" s="155"/>
      <c r="C1153" s="218" t="s">
        <v>2564</v>
      </c>
      <c r="D1153" s="218" t="s">
        <v>313</v>
      </c>
      <c r="E1153" s="219" t="s">
        <v>4036</v>
      </c>
      <c r="F1153" s="220" t="s">
        <v>4037</v>
      </c>
      <c r="G1153" s="221" t="s">
        <v>310</v>
      </c>
      <c r="H1153" s="222">
        <v>1</v>
      </c>
      <c r="I1153" s="204">
        <v>6336</v>
      </c>
      <c r="J1153" s="205">
        <f>ROUND(I1153*H1153,2)</f>
        <v>6336</v>
      </c>
      <c r="K1153" s="206"/>
      <c r="L1153" s="207"/>
      <c r="M1153" s="208"/>
      <c r="N1153" s="209" t="s">
        <v>42</v>
      </c>
      <c r="O1153" s="57"/>
      <c r="P1153" s="166">
        <f>O1153*H1153</f>
        <v>0</v>
      </c>
      <c r="Q1153" s="166">
        <v>0.65</v>
      </c>
      <c r="R1153" s="166">
        <f>Q1153*H1153</f>
        <v>0.65</v>
      </c>
      <c r="S1153" s="166">
        <v>0</v>
      </c>
      <c r="T1153" s="167">
        <f>S1153*H1153</f>
        <v>0</v>
      </c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R1153" s="168" t="s">
        <v>2519</v>
      </c>
      <c r="AT1153" s="168" t="s">
        <v>313</v>
      </c>
      <c r="AU1153" s="168" t="s">
        <v>88</v>
      </c>
      <c r="AY1153" s="17" t="s">
        <v>242</v>
      </c>
      <c r="BE1153" s="169">
        <f>IF(N1153="základná",J1153,0)</f>
        <v>0</v>
      </c>
      <c r="BF1153" s="169">
        <f>IF(N1153="znížená",J1153,0)</f>
        <v>6336</v>
      </c>
      <c r="BG1153" s="169">
        <f>IF(N1153="zákl. prenesená",J1153,0)</f>
        <v>0</v>
      </c>
      <c r="BH1153" s="169">
        <f>IF(N1153="zníž. prenesená",J1153,0)</f>
        <v>0</v>
      </c>
      <c r="BI1153" s="169">
        <f>IF(N1153="nulová",J1153,0)</f>
        <v>0</v>
      </c>
      <c r="BJ1153" s="17" t="s">
        <v>88</v>
      </c>
      <c r="BK1153" s="169">
        <f>ROUND(I1153*H1153,2)</f>
        <v>6336</v>
      </c>
      <c r="BL1153" s="17" t="s">
        <v>668</v>
      </c>
      <c r="BM1153" s="168" t="s">
        <v>4038</v>
      </c>
    </row>
    <row r="1154" spans="1:65" s="11" customFormat="1" ht="25.9" customHeight="1">
      <c r="B1154" s="142"/>
      <c r="D1154" s="143" t="s">
        <v>75</v>
      </c>
      <c r="E1154" s="144" t="s">
        <v>2762</v>
      </c>
      <c r="F1154" s="144" t="s">
        <v>4039</v>
      </c>
      <c r="I1154" s="145"/>
      <c r="J1154" s="146">
        <f>SUBTOTAL(9,J1155)</f>
        <v>4474.8</v>
      </c>
      <c r="L1154" s="142"/>
      <c r="M1154" s="147"/>
      <c r="N1154" s="148"/>
      <c r="O1154" s="148"/>
      <c r="P1154" s="149">
        <f>SUM(P1155:P1156)</f>
        <v>0</v>
      </c>
      <c r="Q1154" s="148"/>
      <c r="R1154" s="149">
        <f>SUM(R1155:R1156)</f>
        <v>0</v>
      </c>
      <c r="S1154" s="148"/>
      <c r="T1154" s="150">
        <f>SUM(T1155:T1156)</f>
        <v>0</v>
      </c>
      <c r="AR1154" s="143" t="s">
        <v>249</v>
      </c>
      <c r="AT1154" s="151" t="s">
        <v>75</v>
      </c>
      <c r="AU1154" s="151" t="s">
        <v>76</v>
      </c>
      <c r="AY1154" s="143" t="s">
        <v>242</v>
      </c>
      <c r="BK1154" s="152">
        <f>SUM(BK1155:BK1156)</f>
        <v>4474.8</v>
      </c>
    </row>
    <row r="1155" spans="1:65" s="1" customFormat="1" ht="33" customHeight="1">
      <c r="A1155" s="30"/>
      <c r="B1155" s="155"/>
      <c r="C1155" s="194" t="s">
        <v>4040</v>
      </c>
      <c r="D1155" s="194" t="s">
        <v>245</v>
      </c>
      <c r="E1155" s="195" t="s">
        <v>4041</v>
      </c>
      <c r="F1155" s="196" t="s">
        <v>4042</v>
      </c>
      <c r="G1155" s="197" t="s">
        <v>2767</v>
      </c>
      <c r="H1155" s="198">
        <v>330</v>
      </c>
      <c r="I1155" s="161">
        <v>13.56</v>
      </c>
      <c r="J1155" s="162">
        <f>ROUND(I1155*H1155,2)</f>
        <v>4474.8</v>
      </c>
      <c r="K1155" s="163"/>
      <c r="L1155" s="31"/>
      <c r="M1155" s="164"/>
      <c r="N1155" s="165" t="s">
        <v>42</v>
      </c>
      <c r="O1155" s="57"/>
      <c r="P1155" s="166">
        <f>O1155*H1155</f>
        <v>0</v>
      </c>
      <c r="Q1155" s="166">
        <v>0</v>
      </c>
      <c r="R1155" s="166">
        <f>Q1155*H1155</f>
        <v>0</v>
      </c>
      <c r="S1155" s="166">
        <v>0</v>
      </c>
      <c r="T1155" s="167">
        <f>S1155*H1155</f>
        <v>0</v>
      </c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R1155" s="168" t="s">
        <v>4043</v>
      </c>
      <c r="AT1155" s="168" t="s">
        <v>245</v>
      </c>
      <c r="AU1155" s="168" t="s">
        <v>83</v>
      </c>
      <c r="AY1155" s="17" t="s">
        <v>242</v>
      </c>
      <c r="BE1155" s="169">
        <f>IF(N1155="základná",J1155,0)</f>
        <v>0</v>
      </c>
      <c r="BF1155" s="169">
        <f>IF(N1155="znížená",J1155,0)</f>
        <v>4474.8</v>
      </c>
      <c r="BG1155" s="169">
        <f>IF(N1155="zákl. prenesená",J1155,0)</f>
        <v>0</v>
      </c>
      <c r="BH1155" s="169">
        <f>IF(N1155="zníž. prenesená",J1155,0)</f>
        <v>0</v>
      </c>
      <c r="BI1155" s="169">
        <f>IF(N1155="nulová",J1155,0)</f>
        <v>0</v>
      </c>
      <c r="BJ1155" s="17" t="s">
        <v>88</v>
      </c>
      <c r="BK1155" s="169">
        <f>ROUND(I1155*H1155,2)</f>
        <v>4474.8</v>
      </c>
      <c r="BL1155" s="17" t="s">
        <v>4043</v>
      </c>
      <c r="BM1155" s="168" t="s">
        <v>4044</v>
      </c>
    </row>
    <row r="1156" spans="1:65" s="13" customFormat="1">
      <c r="B1156" s="178"/>
      <c r="D1156" s="171" t="s">
        <v>251</v>
      </c>
      <c r="E1156" s="179"/>
      <c r="F1156" s="180" t="s">
        <v>4045</v>
      </c>
      <c r="H1156" s="181">
        <v>330</v>
      </c>
      <c r="I1156" s="182"/>
      <c r="L1156" s="178"/>
      <c r="M1156" s="245"/>
      <c r="N1156" s="246"/>
      <c r="O1156" s="246"/>
      <c r="P1156" s="246"/>
      <c r="Q1156" s="246"/>
      <c r="R1156" s="246"/>
      <c r="S1156" s="246"/>
      <c r="T1156" s="247"/>
      <c r="AT1156" s="179" t="s">
        <v>251</v>
      </c>
      <c r="AU1156" s="179" t="s">
        <v>83</v>
      </c>
      <c r="AV1156" s="13" t="s">
        <v>88</v>
      </c>
      <c r="AW1156" s="13" t="s">
        <v>32</v>
      </c>
      <c r="AX1156" s="13" t="s">
        <v>83</v>
      </c>
      <c r="AY1156" s="179" t="s">
        <v>242</v>
      </c>
    </row>
    <row r="1157" spans="1:65" s="1" customFormat="1" ht="6.95" customHeight="1">
      <c r="A1157" s="30"/>
      <c r="B1157" s="47"/>
      <c r="C1157" s="48"/>
      <c r="D1157" s="48"/>
      <c r="E1157" s="48"/>
      <c r="F1157" s="48"/>
      <c r="G1157" s="48"/>
      <c r="H1157" s="48"/>
      <c r="I1157" s="48"/>
      <c r="J1157" s="48"/>
      <c r="K1157" s="48"/>
      <c r="L1157" s="31"/>
      <c r="M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</row>
  </sheetData>
  <autoFilter ref="C151:K1156"/>
  <mergeCells count="15">
    <mergeCell ref="E91:H91"/>
    <mergeCell ref="E138:H138"/>
    <mergeCell ref="E140:H140"/>
    <mergeCell ref="E142:H142"/>
    <mergeCell ref="E144:H144"/>
    <mergeCell ref="E22:H22"/>
    <mergeCell ref="E31:H31"/>
    <mergeCell ref="E85:H85"/>
    <mergeCell ref="E87:H87"/>
    <mergeCell ref="E89:H89"/>
    <mergeCell ref="L2:V2"/>
    <mergeCell ref="E7:H7"/>
    <mergeCell ref="E9:H9"/>
    <mergeCell ref="E11:H11"/>
    <mergeCell ref="E13:H13"/>
  </mergeCells>
  <pageMargins left="0.39374999999999999" right="0.39374999999999999" top="0.39374999999999999" bottom="0.39374999999999999" header="0.51180550000000002" footer="0"/>
  <pageSetup paperSize="9" fitToHeight="100" orientation="portrait" horizontalDpi="300" verticalDpi="300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9"/>
  <sheetViews>
    <sheetView showGridLines="0" zoomScaleNormal="100" workbookViewId="0">
      <selection activeCell="E13" sqref="E13:H13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32" max="43" width="8.83203125" customWidth="1"/>
    <col min="44" max="65" width="9.33203125" hidden="1" customWidth="1"/>
    <col min="66" max="1025" width="8.83203125" customWidth="1"/>
  </cols>
  <sheetData>
    <row r="2" spans="1:46" ht="36.950000000000003" customHeight="1">
      <c r="L2" s="280" t="s">
        <v>4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124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1:46" ht="24.95" customHeight="1">
      <c r="B4" s="20"/>
      <c r="D4" s="21" t="s">
        <v>150</v>
      </c>
      <c r="L4" s="20"/>
      <c r="M4" s="97" t="s">
        <v>8</v>
      </c>
      <c r="AT4" s="17" t="s">
        <v>2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310" t="str">
        <f>'Rekapitulácia stavby'!K6</f>
        <v xml:space="preserve"> Bratislava  OO PZ,  Rusovce - rekonštrukcia a modernizácia</v>
      </c>
      <c r="F7" s="310"/>
      <c r="G7" s="310"/>
      <c r="H7" s="310"/>
      <c r="L7" s="20"/>
    </row>
    <row r="8" spans="1:46" ht="12.75">
      <c r="B8" s="20"/>
      <c r="D8" s="26" t="s">
        <v>159</v>
      </c>
      <c r="L8" s="20"/>
    </row>
    <row r="9" spans="1:46" ht="16.5" customHeight="1">
      <c r="B9" s="20"/>
      <c r="E9" s="310" t="s">
        <v>162</v>
      </c>
      <c r="F9" s="310"/>
      <c r="G9" s="310"/>
      <c r="H9" s="310"/>
      <c r="L9" s="20"/>
    </row>
    <row r="10" spans="1:46" ht="12" customHeight="1">
      <c r="B10" s="20"/>
      <c r="D10" s="26" t="s">
        <v>165</v>
      </c>
      <c r="L10" s="20"/>
    </row>
    <row r="11" spans="1:46" s="1" customFormat="1" ht="16.5" customHeight="1">
      <c r="A11" s="30"/>
      <c r="B11" s="31"/>
      <c r="C11" s="30"/>
      <c r="D11" s="30"/>
      <c r="E11" s="311" t="s">
        <v>2873</v>
      </c>
      <c r="F11" s="311"/>
      <c r="G11" s="311"/>
      <c r="H11" s="311"/>
      <c r="I11" s="30"/>
      <c r="J11" s="30"/>
      <c r="K11" s="30"/>
      <c r="L11" s="4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1" customFormat="1" ht="12" customHeight="1">
      <c r="A12" s="30"/>
      <c r="B12" s="31"/>
      <c r="C12" s="30"/>
      <c r="D12" s="26" t="s">
        <v>171</v>
      </c>
      <c r="E12" s="30"/>
      <c r="F12" s="30"/>
      <c r="G12" s="30"/>
      <c r="H12" s="30"/>
      <c r="I12" s="30"/>
      <c r="J12" s="30"/>
      <c r="K12" s="30"/>
      <c r="L12" s="4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1" customFormat="1" ht="30" customHeight="1">
      <c r="A13" s="30"/>
      <c r="B13" s="31"/>
      <c r="C13" s="30"/>
      <c r="D13" s="30"/>
      <c r="E13" s="297" t="s">
        <v>4046</v>
      </c>
      <c r="F13" s="297"/>
      <c r="G13" s="297"/>
      <c r="H13" s="297"/>
      <c r="I13" s="30"/>
      <c r="J13" s="30"/>
      <c r="K13" s="30"/>
      <c r="L13" s="4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1" customForma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1" customFormat="1" ht="12" customHeight="1">
      <c r="A15" s="30"/>
      <c r="B15" s="31"/>
      <c r="C15" s="30"/>
      <c r="D15" s="26" t="s">
        <v>16</v>
      </c>
      <c r="E15" s="30"/>
      <c r="F15" s="27"/>
      <c r="G15" s="30"/>
      <c r="H15" s="30"/>
      <c r="I15" s="26" t="s">
        <v>17</v>
      </c>
      <c r="J15" s="27"/>
      <c r="K15" s="30"/>
      <c r="L15" s="4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1" customFormat="1" ht="12" customHeight="1">
      <c r="A16" s="30"/>
      <c r="B16" s="31"/>
      <c r="C16" s="30"/>
      <c r="D16" s="26" t="s">
        <v>18</v>
      </c>
      <c r="E16" s="30"/>
      <c r="F16" s="27" t="s">
        <v>19</v>
      </c>
      <c r="G16" s="30"/>
      <c r="H16" s="30"/>
      <c r="I16" s="26" t="s">
        <v>20</v>
      </c>
      <c r="J16" s="98" t="str">
        <f>'Rekapitulácia stavby'!AN8</f>
        <v>3. 11. 2023</v>
      </c>
      <c r="K16" s="30"/>
      <c r="L16" s="4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2" customHeight="1">
      <c r="A18" s="30"/>
      <c r="B18" s="31"/>
      <c r="C18" s="30"/>
      <c r="D18" s="26" t="s">
        <v>22</v>
      </c>
      <c r="E18" s="30"/>
      <c r="F18" s="30"/>
      <c r="G18" s="30"/>
      <c r="H18" s="30"/>
      <c r="I18" s="26" t="s">
        <v>23</v>
      </c>
      <c r="J18" s="27" t="s">
        <v>24</v>
      </c>
      <c r="K18" s="30"/>
      <c r="L18" s="4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8" customHeight="1">
      <c r="A19" s="30"/>
      <c r="B19" s="31"/>
      <c r="C19" s="30"/>
      <c r="D19" s="30"/>
      <c r="E19" s="27" t="s">
        <v>25</v>
      </c>
      <c r="F19" s="30"/>
      <c r="G19" s="30"/>
      <c r="H19" s="30"/>
      <c r="I19" s="26" t="s">
        <v>26</v>
      </c>
      <c r="J19" s="27"/>
      <c r="K19" s="30"/>
      <c r="L19" s="4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2" customHeight="1">
      <c r="A21" s="30"/>
      <c r="B21" s="31"/>
      <c r="C21" s="30"/>
      <c r="D21" s="26" t="s">
        <v>27</v>
      </c>
      <c r="E21" s="30"/>
      <c r="F21" s="30"/>
      <c r="G21" s="30"/>
      <c r="H21" s="30"/>
      <c r="I21" s="26" t="s">
        <v>23</v>
      </c>
      <c r="J21" s="28"/>
      <c r="K21" s="30"/>
      <c r="L21" s="4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8" customHeight="1">
      <c r="A22" s="30"/>
      <c r="B22" s="31"/>
      <c r="C22" s="30"/>
      <c r="D22" s="30"/>
      <c r="E22" s="312"/>
      <c r="F22" s="312"/>
      <c r="G22" s="312"/>
      <c r="H22" s="312"/>
      <c r="I22" s="26" t="s">
        <v>26</v>
      </c>
      <c r="J22" s="28"/>
      <c r="K22" s="30"/>
      <c r="L22" s="4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2" customHeight="1">
      <c r="A24" s="30"/>
      <c r="B24" s="31"/>
      <c r="C24" s="30"/>
      <c r="D24" s="26" t="s">
        <v>28</v>
      </c>
      <c r="E24" s="30"/>
      <c r="F24" s="30"/>
      <c r="G24" s="30"/>
      <c r="H24" s="30"/>
      <c r="I24" s="26" t="s">
        <v>23</v>
      </c>
      <c r="J24" s="27"/>
      <c r="K24" s="30"/>
      <c r="L24" s="4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8" customHeight="1">
      <c r="A25" s="30"/>
      <c r="B25" s="31"/>
      <c r="C25" s="30"/>
      <c r="D25" s="30"/>
      <c r="E25" s="27" t="s">
        <v>2145</v>
      </c>
      <c r="F25" s="30"/>
      <c r="G25" s="30"/>
      <c r="H25" s="30"/>
      <c r="I25" s="26" t="s">
        <v>26</v>
      </c>
      <c r="J25" s="27"/>
      <c r="K25" s="30"/>
      <c r="L25" s="4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23</v>
      </c>
      <c r="J27" s="27"/>
      <c r="K27" s="30"/>
      <c r="L27" s="4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8" customHeight="1">
      <c r="A28" s="30"/>
      <c r="B28" s="31"/>
      <c r="C28" s="30"/>
      <c r="D28" s="30"/>
      <c r="E28" s="27" t="s">
        <v>2145</v>
      </c>
      <c r="F28" s="30"/>
      <c r="G28" s="30"/>
      <c r="H28" s="30"/>
      <c r="I28" s="26" t="s">
        <v>26</v>
      </c>
      <c r="J28" s="27"/>
      <c r="K28" s="30"/>
      <c r="L28" s="4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4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>
      <c r="A31" s="99"/>
      <c r="B31" s="100"/>
      <c r="C31" s="99"/>
      <c r="D31" s="99"/>
      <c r="E31" s="286"/>
      <c r="F31" s="286"/>
      <c r="G31" s="286"/>
      <c r="H31" s="286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1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95" customHeight="1">
      <c r="A33" s="30"/>
      <c r="B33" s="31"/>
      <c r="C33" s="30"/>
      <c r="D33" s="65"/>
      <c r="E33" s="65"/>
      <c r="F33" s="65"/>
      <c r="G33" s="65"/>
      <c r="H33" s="65"/>
      <c r="I33" s="65"/>
      <c r="J33" s="65"/>
      <c r="K33" s="65"/>
      <c r="L33" s="4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25.35" customHeight="1">
      <c r="A34" s="30"/>
      <c r="B34" s="31"/>
      <c r="C34" s="30"/>
      <c r="D34" s="102" t="s">
        <v>36</v>
      </c>
      <c r="E34" s="30"/>
      <c r="F34" s="30"/>
      <c r="G34" s="30"/>
      <c r="H34" s="30"/>
      <c r="I34" s="30"/>
      <c r="J34" s="103">
        <f>ROUND(J129, 2)</f>
        <v>35409.050000000003</v>
      </c>
      <c r="K34" s="30"/>
      <c r="L34" s="4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6.95" customHeight="1">
      <c r="A35" s="30"/>
      <c r="B35" s="31"/>
      <c r="C35" s="30"/>
      <c r="D35" s="65"/>
      <c r="E35" s="65"/>
      <c r="F35" s="65"/>
      <c r="G35" s="65"/>
      <c r="H35" s="65"/>
      <c r="I35" s="65"/>
      <c r="J35" s="65"/>
      <c r="K35" s="65"/>
      <c r="L35" s="4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45" customHeight="1">
      <c r="A36" s="30"/>
      <c r="B36" s="31"/>
      <c r="C36" s="30"/>
      <c r="D36" s="30"/>
      <c r="E36" s="30"/>
      <c r="F36" s="104" t="s">
        <v>38</v>
      </c>
      <c r="G36" s="30"/>
      <c r="H36" s="30"/>
      <c r="I36" s="104" t="s">
        <v>37</v>
      </c>
      <c r="J36" s="104" t="s">
        <v>39</v>
      </c>
      <c r="K36" s="30"/>
      <c r="L36" s="4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45" customHeight="1">
      <c r="A37" s="30"/>
      <c r="B37" s="31"/>
      <c r="C37" s="30"/>
      <c r="D37" s="105" t="s">
        <v>40</v>
      </c>
      <c r="E37" s="35" t="s">
        <v>41</v>
      </c>
      <c r="F37" s="106">
        <f>ROUND((SUM(BE129:BE218)),  2)</f>
        <v>0</v>
      </c>
      <c r="G37" s="107"/>
      <c r="H37" s="107"/>
      <c r="I37" s="108">
        <v>0.2</v>
      </c>
      <c r="J37" s="106">
        <f>ROUND(((SUM(BE129:BE218))*I37),  2)</f>
        <v>0</v>
      </c>
      <c r="K37" s="30"/>
      <c r="L37" s="4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45" customHeight="1">
      <c r="A38" s="30"/>
      <c r="B38" s="31"/>
      <c r="C38" s="30"/>
      <c r="D38" s="30"/>
      <c r="E38" s="266" t="s">
        <v>42</v>
      </c>
      <c r="F38" s="267">
        <f>J34</f>
        <v>35409.050000000003</v>
      </c>
      <c r="G38" s="268"/>
      <c r="H38" s="268"/>
      <c r="I38" s="269">
        <v>0.2</v>
      </c>
      <c r="J38" s="267"/>
      <c r="K38" s="30"/>
      <c r="L38" s="4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45" hidden="1" customHeight="1">
      <c r="A39" s="30"/>
      <c r="B39" s="31"/>
      <c r="C39" s="30"/>
      <c r="D39" s="30"/>
      <c r="E39" s="26" t="s">
        <v>43</v>
      </c>
      <c r="F39" s="109">
        <f>ROUND((SUM(BG129:BG218)),  2)</f>
        <v>0</v>
      </c>
      <c r="G39" s="30"/>
      <c r="H39" s="30"/>
      <c r="I39" s="110">
        <v>0.2</v>
      </c>
      <c r="J39" s="109">
        <f>0</f>
        <v>0</v>
      </c>
      <c r="K39" s="30"/>
      <c r="L39" s="4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45" hidden="1" customHeight="1">
      <c r="A40" s="30"/>
      <c r="B40" s="31"/>
      <c r="C40" s="30"/>
      <c r="D40" s="30"/>
      <c r="E40" s="26" t="s">
        <v>44</v>
      </c>
      <c r="F40" s="109">
        <f>ROUND((SUM(BH129:BH218)),  2)</f>
        <v>0</v>
      </c>
      <c r="G40" s="30"/>
      <c r="H40" s="30"/>
      <c r="I40" s="110">
        <v>0.2</v>
      </c>
      <c r="J40" s="109">
        <f>0</f>
        <v>0</v>
      </c>
      <c r="K40" s="30"/>
      <c r="L40" s="4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A41" s="30"/>
      <c r="B41" s="31"/>
      <c r="C41" s="30"/>
      <c r="D41" s="30"/>
      <c r="E41" s="35" t="s">
        <v>45</v>
      </c>
      <c r="F41" s="106">
        <f>ROUND((SUM(BI129:BI218)),  2)</f>
        <v>0</v>
      </c>
      <c r="G41" s="107"/>
      <c r="H41" s="107"/>
      <c r="I41" s="108">
        <v>0</v>
      </c>
      <c r="J41" s="106">
        <f>0</f>
        <v>0</v>
      </c>
      <c r="K41" s="30"/>
      <c r="L41" s="4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25.35" customHeight="1">
      <c r="A43" s="30"/>
      <c r="B43" s="31"/>
      <c r="C43" s="111"/>
      <c r="D43" s="112" t="s">
        <v>46</v>
      </c>
      <c r="E43" s="59"/>
      <c r="F43" s="59"/>
      <c r="G43" s="113" t="s">
        <v>47</v>
      </c>
      <c r="H43" s="114" t="s">
        <v>48</v>
      </c>
      <c r="I43" s="59"/>
      <c r="J43" s="115">
        <f>SUM(J34:J41)</f>
        <v>35409.050000000003</v>
      </c>
      <c r="K43" s="116"/>
      <c r="L43" s="4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1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1" customFormat="1" ht="12.75">
      <c r="A61" s="30"/>
      <c r="B61" s="31"/>
      <c r="C61" s="30"/>
      <c r="D61" s="45" t="s">
        <v>51</v>
      </c>
      <c r="E61" s="33"/>
      <c r="F61" s="117" t="s">
        <v>52</v>
      </c>
      <c r="G61" s="45" t="s">
        <v>51</v>
      </c>
      <c r="H61" s="33"/>
      <c r="I61" s="33"/>
      <c r="J61" s="118" t="s">
        <v>52</v>
      </c>
      <c r="K61" s="33"/>
      <c r="L61" s="4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1" customFormat="1" ht="12.75">
      <c r="A65" s="30"/>
      <c r="B65" s="31"/>
      <c r="C65" s="30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1" customFormat="1" ht="12.75">
      <c r="A76" s="30"/>
      <c r="B76" s="31"/>
      <c r="C76" s="30"/>
      <c r="D76" s="45" t="s">
        <v>51</v>
      </c>
      <c r="E76" s="33"/>
      <c r="F76" s="117" t="s">
        <v>52</v>
      </c>
      <c r="G76" s="45" t="s">
        <v>51</v>
      </c>
      <c r="H76" s="33"/>
      <c r="I76" s="33"/>
      <c r="J76" s="118" t="s">
        <v>52</v>
      </c>
      <c r="K76" s="33"/>
      <c r="L76" s="4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45" customHeight="1">
      <c r="A77" s="30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95" customHeight="1">
      <c r="A81" s="30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95" customHeight="1">
      <c r="A82" s="30"/>
      <c r="B82" s="31"/>
      <c r="C82" s="21" t="s">
        <v>205</v>
      </c>
      <c r="D82" s="30"/>
      <c r="E82" s="30"/>
      <c r="F82" s="30"/>
      <c r="G82" s="30"/>
      <c r="H82" s="30"/>
      <c r="I82" s="30"/>
      <c r="J82" s="30"/>
      <c r="K82" s="30"/>
      <c r="L82" s="4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6" t="s">
        <v>14</v>
      </c>
      <c r="D84" s="30"/>
      <c r="E84" s="30"/>
      <c r="F84" s="30"/>
      <c r="G84" s="30"/>
      <c r="H84" s="30"/>
      <c r="I84" s="30"/>
      <c r="J84" s="30"/>
      <c r="K84" s="30"/>
      <c r="L84" s="4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0"/>
      <c r="D85" s="30"/>
      <c r="E85" s="310" t="str">
        <f>E7</f>
        <v xml:space="preserve"> Bratislava  OO PZ,  Rusovce - rekonštrukcia a modernizácia</v>
      </c>
      <c r="F85" s="310"/>
      <c r="G85" s="310"/>
      <c r="H85" s="310"/>
      <c r="I85" s="30"/>
      <c r="J85" s="30"/>
      <c r="K85" s="30"/>
      <c r="L85" s="4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ht="12" customHeight="1">
      <c r="B86" s="20"/>
      <c r="C86" s="26" t="s">
        <v>159</v>
      </c>
      <c r="L86" s="20"/>
    </row>
    <row r="87" spans="1:31" ht="16.5" customHeight="1">
      <c r="B87" s="20"/>
      <c r="E87" s="310" t="s">
        <v>162</v>
      </c>
      <c r="F87" s="310"/>
      <c r="G87" s="310"/>
      <c r="H87" s="310"/>
      <c r="L87" s="20"/>
    </row>
    <row r="88" spans="1:31" ht="12" customHeight="1">
      <c r="B88" s="20"/>
      <c r="C88" s="26" t="s">
        <v>165</v>
      </c>
      <c r="L88" s="20"/>
    </row>
    <row r="89" spans="1:31" s="1" customFormat="1" ht="16.5" customHeight="1">
      <c r="A89" s="30"/>
      <c r="B89" s="31"/>
      <c r="C89" s="30"/>
      <c r="D89" s="30"/>
      <c r="E89" s="311" t="s">
        <v>2873</v>
      </c>
      <c r="F89" s="311"/>
      <c r="G89" s="311"/>
      <c r="H89" s="311"/>
      <c r="I89" s="30"/>
      <c r="J89" s="30"/>
      <c r="K89" s="30"/>
      <c r="L89" s="4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12" customHeight="1">
      <c r="A90" s="30"/>
      <c r="B90" s="31"/>
      <c r="C90" s="26" t="s">
        <v>171</v>
      </c>
      <c r="D90" s="30"/>
      <c r="E90" s="30"/>
      <c r="F90" s="30"/>
      <c r="G90" s="30"/>
      <c r="H90" s="30"/>
      <c r="I90" s="30"/>
      <c r="J90" s="30"/>
      <c r="K90" s="30"/>
      <c r="L90" s="4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30" customHeight="1">
      <c r="A91" s="30"/>
      <c r="B91" s="31"/>
      <c r="C91" s="30"/>
      <c r="D91" s="30"/>
      <c r="E91" s="297" t="str">
        <f>E13</f>
        <v>E1.4. 01.2 - zdravotechnika – SV, kanalizácia a požiarny vnútorný vodovod</v>
      </c>
      <c r="F91" s="297"/>
      <c r="G91" s="297"/>
      <c r="H91" s="297"/>
      <c r="I91" s="30"/>
      <c r="J91" s="30"/>
      <c r="K91" s="30"/>
      <c r="L91" s="4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12" customHeight="1">
      <c r="A93" s="30"/>
      <c r="B93" s="31"/>
      <c r="C93" s="26" t="s">
        <v>18</v>
      </c>
      <c r="D93" s="30"/>
      <c r="E93" s="30"/>
      <c r="F93" s="27" t="str">
        <f>F16</f>
        <v>Rusovce</v>
      </c>
      <c r="G93" s="30"/>
      <c r="H93" s="30"/>
      <c r="I93" s="26" t="s">
        <v>20</v>
      </c>
      <c r="J93" s="98" t="str">
        <f>IF(J16="","",J16)</f>
        <v>3. 11. 2023</v>
      </c>
      <c r="K93" s="30"/>
      <c r="L93" s="4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15.2" customHeight="1">
      <c r="A95" s="30"/>
      <c r="B95" s="31"/>
      <c r="C95" s="26" t="s">
        <v>22</v>
      </c>
      <c r="D95" s="30"/>
      <c r="E95" s="30"/>
      <c r="F95" s="27" t="str">
        <f>E19</f>
        <v>Ministerstvo vnútra SR, Pribinova 2, Bratislava</v>
      </c>
      <c r="G95" s="30"/>
      <c r="H95" s="30"/>
      <c r="I95" s="26" t="s">
        <v>28</v>
      </c>
      <c r="J95" s="119" t="str">
        <f>E25</f>
        <v>Ing.František Janega</v>
      </c>
      <c r="K95" s="30"/>
      <c r="L95" s="4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1" customFormat="1" ht="15.2" customHeight="1">
      <c r="A96" s="30"/>
      <c r="B96" s="31"/>
      <c r="C96" s="26" t="s">
        <v>27</v>
      </c>
      <c r="D96" s="30"/>
      <c r="E96" s="30"/>
      <c r="F96" s="27" t="str">
        <f>IF(E22="","",E22)</f>
        <v/>
      </c>
      <c r="G96" s="30"/>
      <c r="H96" s="30"/>
      <c r="I96" s="26" t="s">
        <v>33</v>
      </c>
      <c r="J96" s="119" t="str">
        <f>E28</f>
        <v>Ing.František Janega</v>
      </c>
      <c r="K96" s="30"/>
      <c r="L96" s="4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1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1" customFormat="1" ht="29.25" customHeight="1">
      <c r="A98" s="30"/>
      <c r="B98" s="31"/>
      <c r="C98" s="120" t="s">
        <v>206</v>
      </c>
      <c r="D98" s="111"/>
      <c r="E98" s="111"/>
      <c r="F98" s="111"/>
      <c r="G98" s="111"/>
      <c r="H98" s="111"/>
      <c r="I98" s="111"/>
      <c r="J98" s="121" t="s">
        <v>207</v>
      </c>
      <c r="K98" s="111"/>
      <c r="L98" s="4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47" s="1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1" customFormat="1" ht="22.9" customHeight="1">
      <c r="A100" s="30"/>
      <c r="B100" s="31"/>
      <c r="C100" s="122" t="s">
        <v>208</v>
      </c>
      <c r="D100" s="30"/>
      <c r="E100" s="30"/>
      <c r="F100" s="30"/>
      <c r="G100" s="30"/>
      <c r="H100" s="30"/>
      <c r="I100" s="30"/>
      <c r="J100" s="103">
        <f>J129</f>
        <v>35409.049999999988</v>
      </c>
      <c r="K100" s="30"/>
      <c r="L100" s="4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7" t="s">
        <v>209</v>
      </c>
    </row>
    <row r="101" spans="1:47" s="8" customFormat="1" ht="24.95" customHeight="1">
      <c r="B101" s="123"/>
      <c r="D101" s="124" t="s">
        <v>218</v>
      </c>
      <c r="E101" s="125"/>
      <c r="F101" s="125"/>
      <c r="G101" s="125"/>
      <c r="H101" s="125"/>
      <c r="I101" s="125"/>
      <c r="J101" s="126">
        <f>J130</f>
        <v>35409.049999999988</v>
      </c>
      <c r="L101" s="123"/>
    </row>
    <row r="102" spans="1:47" s="9" customFormat="1" ht="19.899999999999999" customHeight="1">
      <c r="B102" s="127"/>
      <c r="D102" s="128" t="s">
        <v>221</v>
      </c>
      <c r="E102" s="129"/>
      <c r="F102" s="129"/>
      <c r="G102" s="129"/>
      <c r="H102" s="129"/>
      <c r="I102" s="129"/>
      <c r="J102" s="130">
        <f>J131</f>
        <v>282.03999999999996</v>
      </c>
      <c r="L102" s="127"/>
    </row>
    <row r="103" spans="1:47" s="9" customFormat="1" ht="19.899999999999999" customHeight="1">
      <c r="B103" s="127"/>
      <c r="D103" s="128" t="s">
        <v>920</v>
      </c>
      <c r="E103" s="129"/>
      <c r="F103" s="129"/>
      <c r="G103" s="129"/>
      <c r="H103" s="129"/>
      <c r="I103" s="129"/>
      <c r="J103" s="130">
        <f>J136</f>
        <v>10391.119999999999</v>
      </c>
      <c r="L103" s="127"/>
    </row>
    <row r="104" spans="1:47" s="9" customFormat="1" ht="19.899999999999999" customHeight="1">
      <c r="B104" s="127"/>
      <c r="D104" s="128" t="s">
        <v>2146</v>
      </c>
      <c r="E104" s="129"/>
      <c r="F104" s="129"/>
      <c r="G104" s="129"/>
      <c r="H104" s="129"/>
      <c r="I104" s="129"/>
      <c r="J104" s="130">
        <f>J163</f>
        <v>6632.130000000001</v>
      </c>
      <c r="L104" s="127"/>
    </row>
    <row r="105" spans="1:47" s="9" customFormat="1" ht="19.899999999999999" customHeight="1">
      <c r="B105" s="127"/>
      <c r="D105" s="128" t="s">
        <v>2147</v>
      </c>
      <c r="E105" s="129"/>
      <c r="F105" s="129"/>
      <c r="G105" s="129"/>
      <c r="H105" s="129"/>
      <c r="I105" s="129"/>
      <c r="J105" s="130">
        <f>J193</f>
        <v>18103.759999999995</v>
      </c>
      <c r="L105" s="127"/>
    </row>
    <row r="106" spans="1:47" s="1" customFormat="1" ht="21.75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2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47" s="1" customFormat="1" ht="6.95" customHeight="1">
      <c r="A107" s="30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11" spans="1:47" s="1" customFormat="1" ht="6.95" customHeight="1">
      <c r="A111" s="30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47" s="1" customFormat="1" ht="24.95" customHeight="1">
      <c r="A112" s="30"/>
      <c r="B112" s="31"/>
      <c r="C112" s="21" t="s">
        <v>228</v>
      </c>
      <c r="D112" s="30"/>
      <c r="E112" s="30"/>
      <c r="F112" s="30"/>
      <c r="G112" s="30"/>
      <c r="H112" s="30"/>
      <c r="I112" s="30"/>
      <c r="J112" s="30"/>
      <c r="K112" s="30"/>
      <c r="L112" s="4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1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1" customFormat="1" ht="12" customHeight="1">
      <c r="A114" s="30"/>
      <c r="B114" s="31"/>
      <c r="C114" s="26" t="s">
        <v>14</v>
      </c>
      <c r="D114" s="30"/>
      <c r="E114" s="30"/>
      <c r="F114" s="30"/>
      <c r="G114" s="30"/>
      <c r="H114" s="30"/>
      <c r="I114" s="30"/>
      <c r="J114" s="30"/>
      <c r="K114" s="30"/>
      <c r="L114" s="4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1" customFormat="1" ht="16.5" customHeight="1">
      <c r="A115" s="30"/>
      <c r="B115" s="31"/>
      <c r="C115" s="30"/>
      <c r="D115" s="30"/>
      <c r="E115" s="310" t="str">
        <f>E7</f>
        <v xml:space="preserve"> Bratislava  OO PZ,  Rusovce - rekonštrukcia a modernizácia</v>
      </c>
      <c r="F115" s="310"/>
      <c r="G115" s="310"/>
      <c r="H115" s="310"/>
      <c r="I115" s="30"/>
      <c r="J115" s="30"/>
      <c r="K115" s="30"/>
      <c r="L115" s="4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ht="12" customHeight="1">
      <c r="B116" s="20"/>
      <c r="C116" s="26" t="s">
        <v>159</v>
      </c>
      <c r="L116" s="20"/>
    </row>
    <row r="117" spans="1:31" ht="16.5" customHeight="1">
      <c r="B117" s="20"/>
      <c r="E117" s="310" t="s">
        <v>162</v>
      </c>
      <c r="F117" s="310"/>
      <c r="G117" s="310"/>
      <c r="H117" s="310"/>
      <c r="L117" s="20"/>
    </row>
    <row r="118" spans="1:31" ht="12" customHeight="1">
      <c r="B118" s="20"/>
      <c r="C118" s="26" t="s">
        <v>165</v>
      </c>
      <c r="L118" s="20"/>
    </row>
    <row r="119" spans="1:31" s="1" customFormat="1" ht="16.5" customHeight="1">
      <c r="A119" s="30"/>
      <c r="B119" s="31"/>
      <c r="C119" s="30"/>
      <c r="D119" s="30"/>
      <c r="E119" s="311" t="s">
        <v>2873</v>
      </c>
      <c r="F119" s="311"/>
      <c r="G119" s="311"/>
      <c r="H119" s="311"/>
      <c r="I119" s="30"/>
      <c r="J119" s="30"/>
      <c r="K119" s="30"/>
      <c r="L119" s="4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" customFormat="1" ht="12" customHeight="1">
      <c r="A120" s="30"/>
      <c r="B120" s="31"/>
      <c r="C120" s="26" t="s">
        <v>171</v>
      </c>
      <c r="D120" s="30"/>
      <c r="E120" s="30"/>
      <c r="F120" s="30"/>
      <c r="G120" s="30"/>
      <c r="H120" s="30"/>
      <c r="I120" s="30"/>
      <c r="J120" s="30"/>
      <c r="K120" s="30"/>
      <c r="L120" s="4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" customFormat="1" ht="30" customHeight="1">
      <c r="A121" s="30"/>
      <c r="B121" s="31"/>
      <c r="C121" s="30"/>
      <c r="D121" s="30"/>
      <c r="E121" s="297" t="str">
        <f>E13</f>
        <v>E1.4. 01.2 - zdravotechnika – SV, kanalizácia a požiarny vnútorný vodovod</v>
      </c>
      <c r="F121" s="297"/>
      <c r="G121" s="297"/>
      <c r="H121" s="297"/>
      <c r="I121" s="30"/>
      <c r="J121" s="30"/>
      <c r="K121" s="30"/>
      <c r="L121" s="4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" customFormat="1" ht="6.9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" customFormat="1" ht="12" customHeight="1">
      <c r="A123" s="30"/>
      <c r="B123" s="31"/>
      <c r="C123" s="26" t="s">
        <v>18</v>
      </c>
      <c r="D123" s="30"/>
      <c r="E123" s="30"/>
      <c r="F123" s="27" t="str">
        <f>F16</f>
        <v>Rusovce</v>
      </c>
      <c r="G123" s="30"/>
      <c r="H123" s="30"/>
      <c r="I123" s="26" t="s">
        <v>20</v>
      </c>
      <c r="J123" s="98" t="str">
        <f>IF(J16="","",J16)</f>
        <v>3. 11. 2023</v>
      </c>
      <c r="K123" s="30"/>
      <c r="L123" s="4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" customFormat="1" ht="6.9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" customFormat="1" ht="15.2" customHeight="1">
      <c r="A125" s="30"/>
      <c r="B125" s="31"/>
      <c r="C125" s="26" t="s">
        <v>22</v>
      </c>
      <c r="D125" s="30"/>
      <c r="E125" s="30"/>
      <c r="F125" s="27" t="str">
        <f>E19</f>
        <v>Ministerstvo vnútra SR, Pribinova 2, Bratislava</v>
      </c>
      <c r="G125" s="30"/>
      <c r="H125" s="30"/>
      <c r="I125" s="26" t="s">
        <v>28</v>
      </c>
      <c r="J125" s="119" t="str">
        <f>E25</f>
        <v>Ing.František Janega</v>
      </c>
      <c r="K125" s="30"/>
      <c r="L125" s="4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" customFormat="1" ht="15.2" customHeight="1">
      <c r="A126" s="30"/>
      <c r="B126" s="31"/>
      <c r="C126" s="26" t="s">
        <v>27</v>
      </c>
      <c r="D126" s="30"/>
      <c r="E126" s="30"/>
      <c r="F126" s="27" t="str">
        <f>IF(E22="","",E22)</f>
        <v/>
      </c>
      <c r="G126" s="30"/>
      <c r="H126" s="30"/>
      <c r="I126" s="26" t="s">
        <v>33</v>
      </c>
      <c r="J126" s="119" t="str">
        <f>E28</f>
        <v>Ing.František Janega</v>
      </c>
      <c r="K126" s="30"/>
      <c r="L126" s="4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" customFormat="1" ht="10.3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2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0" customFormat="1" ht="29.25" customHeight="1">
      <c r="A128" s="131"/>
      <c r="B128" s="132"/>
      <c r="C128" s="133" t="s">
        <v>229</v>
      </c>
      <c r="D128" s="134" t="s">
        <v>61</v>
      </c>
      <c r="E128" s="134" t="s">
        <v>57</v>
      </c>
      <c r="F128" s="134" t="s">
        <v>58</v>
      </c>
      <c r="G128" s="134" t="s">
        <v>230</v>
      </c>
      <c r="H128" s="134" t="s">
        <v>231</v>
      </c>
      <c r="I128" s="134" t="s">
        <v>232</v>
      </c>
      <c r="J128" s="135" t="s">
        <v>207</v>
      </c>
      <c r="K128" s="136" t="s">
        <v>233</v>
      </c>
      <c r="L128" s="137"/>
      <c r="M128" s="61"/>
      <c r="N128" s="62" t="s">
        <v>40</v>
      </c>
      <c r="O128" s="62" t="s">
        <v>234</v>
      </c>
      <c r="P128" s="62" t="s">
        <v>235</v>
      </c>
      <c r="Q128" s="62" t="s">
        <v>236</v>
      </c>
      <c r="R128" s="62" t="s">
        <v>237</v>
      </c>
      <c r="S128" s="62" t="s">
        <v>238</v>
      </c>
      <c r="T128" s="63" t="s">
        <v>239</v>
      </c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</row>
    <row r="129" spans="1:65" s="1" customFormat="1" ht="22.9" customHeight="1">
      <c r="A129" s="30"/>
      <c r="B129" s="31"/>
      <c r="C129" s="68" t="s">
        <v>208</v>
      </c>
      <c r="D129" s="30"/>
      <c r="E129" s="30"/>
      <c r="F129" s="30"/>
      <c r="G129" s="30"/>
      <c r="H129" s="30"/>
      <c r="I129" s="30"/>
      <c r="J129" s="138">
        <f>SUBTOTAL(9,J130:J218)</f>
        <v>35409.049999999988</v>
      </c>
      <c r="K129" s="30"/>
      <c r="L129" s="31"/>
      <c r="M129" s="64"/>
      <c r="N129" s="55"/>
      <c r="O129" s="65"/>
      <c r="P129" s="139">
        <f>P130</f>
        <v>0</v>
      </c>
      <c r="Q129" s="65"/>
      <c r="R129" s="139">
        <f>R130</f>
        <v>0</v>
      </c>
      <c r="S129" s="65"/>
      <c r="T129" s="140">
        <f>T130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7" t="s">
        <v>75</v>
      </c>
      <c r="AU129" s="17" t="s">
        <v>209</v>
      </c>
      <c r="BK129" s="141">
        <f>BK130</f>
        <v>35161.549999999996</v>
      </c>
    </row>
    <row r="130" spans="1:65" s="11" customFormat="1" ht="25.9" customHeight="1">
      <c r="B130" s="142"/>
      <c r="D130" s="143" t="s">
        <v>75</v>
      </c>
      <c r="E130" s="144" t="s">
        <v>644</v>
      </c>
      <c r="F130" s="144" t="s">
        <v>645</v>
      </c>
      <c r="I130" s="145"/>
      <c r="J130" s="146">
        <f>SUBTOTAL(9,J131:J218)</f>
        <v>35409.049999999988</v>
      </c>
      <c r="L130" s="142"/>
      <c r="M130" s="147"/>
      <c r="N130" s="148"/>
      <c r="O130" s="148"/>
      <c r="P130" s="149">
        <f>P131+P136+P163+P193</f>
        <v>0</v>
      </c>
      <c r="Q130" s="148"/>
      <c r="R130" s="149">
        <f>R131+R136+R163+R193</f>
        <v>0</v>
      </c>
      <c r="S130" s="148"/>
      <c r="T130" s="150">
        <f>T131+T136+T163+T193</f>
        <v>0</v>
      </c>
      <c r="AR130" s="143" t="s">
        <v>88</v>
      </c>
      <c r="AT130" s="151" t="s">
        <v>75</v>
      </c>
      <c r="AU130" s="151" t="s">
        <v>76</v>
      </c>
      <c r="AY130" s="143" t="s">
        <v>242</v>
      </c>
      <c r="BK130" s="152">
        <f>BK131+BK136+BK163+BK193</f>
        <v>35161.549999999996</v>
      </c>
    </row>
    <row r="131" spans="1:65" s="11" customFormat="1" ht="22.9" customHeight="1">
      <c r="B131" s="142"/>
      <c r="D131" s="143" t="s">
        <v>75</v>
      </c>
      <c r="E131" s="153" t="s">
        <v>745</v>
      </c>
      <c r="F131" s="153" t="s">
        <v>746</v>
      </c>
      <c r="I131" s="145"/>
      <c r="J131" s="154">
        <f>SUBTOTAL(9,J132:J135)</f>
        <v>282.03999999999996</v>
      </c>
      <c r="L131" s="142"/>
      <c r="M131" s="147"/>
      <c r="N131" s="148"/>
      <c r="O131" s="148"/>
      <c r="P131" s="149">
        <f>SUM(P132:P135)</f>
        <v>0</v>
      </c>
      <c r="Q131" s="148"/>
      <c r="R131" s="149">
        <f>SUM(R132:R135)</f>
        <v>0</v>
      </c>
      <c r="S131" s="148"/>
      <c r="T131" s="150">
        <f>SUM(T132:T135)</f>
        <v>0</v>
      </c>
      <c r="AR131" s="143" t="s">
        <v>88</v>
      </c>
      <c r="AT131" s="151" t="s">
        <v>75</v>
      </c>
      <c r="AU131" s="151" t="s">
        <v>83</v>
      </c>
      <c r="AY131" s="143" t="s">
        <v>242</v>
      </c>
      <c r="BK131" s="152">
        <f>SUM(BK132:BK135)</f>
        <v>282.03999999999996</v>
      </c>
    </row>
    <row r="132" spans="1:65" s="1" customFormat="1" ht="16.5" customHeight="1">
      <c r="A132" s="30"/>
      <c r="B132" s="155"/>
      <c r="C132" s="194" t="s">
        <v>83</v>
      </c>
      <c r="D132" s="194" t="s">
        <v>245</v>
      </c>
      <c r="E132" s="195" t="s">
        <v>2148</v>
      </c>
      <c r="F132" s="196" t="s">
        <v>2149</v>
      </c>
      <c r="G132" s="197" t="s">
        <v>297</v>
      </c>
      <c r="H132" s="198">
        <v>68</v>
      </c>
      <c r="I132" s="161">
        <v>3.31</v>
      </c>
      <c r="J132" s="162">
        <f>ROUND(I132*H132,2)</f>
        <v>225.08</v>
      </c>
      <c r="K132" s="163"/>
      <c r="L132" s="31"/>
      <c r="M132" s="164"/>
      <c r="N132" s="165" t="s">
        <v>42</v>
      </c>
      <c r="O132" s="57"/>
      <c r="P132" s="166">
        <f>O132*H132</f>
        <v>0</v>
      </c>
      <c r="Q132" s="166">
        <v>0</v>
      </c>
      <c r="R132" s="166">
        <f>Q132*H132</f>
        <v>0</v>
      </c>
      <c r="S132" s="166">
        <v>0</v>
      </c>
      <c r="T132" s="167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8" t="s">
        <v>402</v>
      </c>
      <c r="AT132" s="168" t="s">
        <v>245</v>
      </c>
      <c r="AU132" s="168" t="s">
        <v>88</v>
      </c>
      <c r="AY132" s="17" t="s">
        <v>242</v>
      </c>
      <c r="BE132" s="169">
        <f>IF(N132="základná",J132,0)</f>
        <v>0</v>
      </c>
      <c r="BF132" s="169">
        <f>IF(N132="znížená",J132,0)</f>
        <v>225.08</v>
      </c>
      <c r="BG132" s="169">
        <f>IF(N132="zákl. prenesená",J132,0)</f>
        <v>0</v>
      </c>
      <c r="BH132" s="169">
        <f>IF(N132="zníž. prenesená",J132,0)</f>
        <v>0</v>
      </c>
      <c r="BI132" s="169">
        <f>IF(N132="nulová",J132,0)</f>
        <v>0</v>
      </c>
      <c r="BJ132" s="17" t="s">
        <v>88</v>
      </c>
      <c r="BK132" s="169">
        <f>ROUND(I132*H132,2)</f>
        <v>225.08</v>
      </c>
      <c r="BL132" s="17" t="s">
        <v>402</v>
      </c>
      <c r="BM132" s="168" t="s">
        <v>88</v>
      </c>
    </row>
    <row r="133" spans="1:65" s="1" customFormat="1" ht="33" customHeight="1">
      <c r="A133" s="30"/>
      <c r="B133" s="155"/>
      <c r="C133" s="218" t="s">
        <v>88</v>
      </c>
      <c r="D133" s="218" t="s">
        <v>313</v>
      </c>
      <c r="E133" s="219" t="s">
        <v>4047</v>
      </c>
      <c r="F133" s="220" t="s">
        <v>4048</v>
      </c>
      <c r="G133" s="221" t="s">
        <v>297</v>
      </c>
      <c r="H133" s="222">
        <v>8</v>
      </c>
      <c r="I133" s="204">
        <v>0.72</v>
      </c>
      <c r="J133" s="205">
        <f>ROUND(I133*H133,2)</f>
        <v>5.76</v>
      </c>
      <c r="K133" s="206"/>
      <c r="L133" s="207"/>
      <c r="M133" s="208"/>
      <c r="N133" s="209" t="s">
        <v>42</v>
      </c>
      <c r="O133" s="57"/>
      <c r="P133" s="166">
        <f>O133*H133</f>
        <v>0</v>
      </c>
      <c r="Q133" s="166">
        <v>0</v>
      </c>
      <c r="R133" s="166">
        <f>Q133*H133</f>
        <v>0</v>
      </c>
      <c r="S133" s="166">
        <v>0</v>
      </c>
      <c r="T133" s="167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8" t="s">
        <v>500</v>
      </c>
      <c r="AT133" s="168" t="s">
        <v>313</v>
      </c>
      <c r="AU133" s="168" t="s">
        <v>88</v>
      </c>
      <c r="AY133" s="17" t="s">
        <v>242</v>
      </c>
      <c r="BE133" s="169">
        <f>IF(N133="základná",J133,0)</f>
        <v>0</v>
      </c>
      <c r="BF133" s="169">
        <f>IF(N133="znížená",J133,0)</f>
        <v>5.76</v>
      </c>
      <c r="BG133" s="169">
        <f>IF(N133="zákl. prenesená",J133,0)</f>
        <v>0</v>
      </c>
      <c r="BH133" s="169">
        <f>IF(N133="zníž. prenesená",J133,0)</f>
        <v>0</v>
      </c>
      <c r="BI133" s="169">
        <f>IF(N133="nulová",J133,0)</f>
        <v>0</v>
      </c>
      <c r="BJ133" s="17" t="s">
        <v>88</v>
      </c>
      <c r="BK133" s="169">
        <f>ROUND(I133*H133,2)</f>
        <v>5.76</v>
      </c>
      <c r="BL133" s="17" t="s">
        <v>402</v>
      </c>
      <c r="BM133" s="168" t="s">
        <v>249</v>
      </c>
    </row>
    <row r="134" spans="1:65" s="1" customFormat="1" ht="33" customHeight="1">
      <c r="A134" s="30"/>
      <c r="B134" s="155"/>
      <c r="C134" s="218" t="s">
        <v>93</v>
      </c>
      <c r="D134" s="218" t="s">
        <v>313</v>
      </c>
      <c r="E134" s="219" t="s">
        <v>4049</v>
      </c>
      <c r="F134" s="220" t="s">
        <v>4050</v>
      </c>
      <c r="G134" s="221" t="s">
        <v>297</v>
      </c>
      <c r="H134" s="222">
        <v>16</v>
      </c>
      <c r="I134" s="204">
        <v>0.78</v>
      </c>
      <c r="J134" s="205">
        <f>ROUND(I134*H134,2)</f>
        <v>12.48</v>
      </c>
      <c r="K134" s="206"/>
      <c r="L134" s="207"/>
      <c r="M134" s="208"/>
      <c r="N134" s="209" t="s">
        <v>42</v>
      </c>
      <c r="O134" s="57"/>
      <c r="P134" s="166">
        <f>O134*H134</f>
        <v>0</v>
      </c>
      <c r="Q134" s="166">
        <v>0</v>
      </c>
      <c r="R134" s="166">
        <f>Q134*H134</f>
        <v>0</v>
      </c>
      <c r="S134" s="166">
        <v>0</v>
      </c>
      <c r="T134" s="167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68" t="s">
        <v>500</v>
      </c>
      <c r="AT134" s="168" t="s">
        <v>313</v>
      </c>
      <c r="AU134" s="168" t="s">
        <v>88</v>
      </c>
      <c r="AY134" s="17" t="s">
        <v>242</v>
      </c>
      <c r="BE134" s="169">
        <f>IF(N134="základná",J134,0)</f>
        <v>0</v>
      </c>
      <c r="BF134" s="169">
        <f>IF(N134="znížená",J134,0)</f>
        <v>12.48</v>
      </c>
      <c r="BG134" s="169">
        <f>IF(N134="zákl. prenesená",J134,0)</f>
        <v>0</v>
      </c>
      <c r="BH134" s="169">
        <f>IF(N134="zníž. prenesená",J134,0)</f>
        <v>0</v>
      </c>
      <c r="BI134" s="169">
        <f>IF(N134="nulová",J134,0)</f>
        <v>0</v>
      </c>
      <c r="BJ134" s="17" t="s">
        <v>88</v>
      </c>
      <c r="BK134" s="169">
        <f>ROUND(I134*H134,2)</f>
        <v>12.48</v>
      </c>
      <c r="BL134" s="17" t="s">
        <v>402</v>
      </c>
      <c r="BM134" s="168" t="s">
        <v>318</v>
      </c>
    </row>
    <row r="135" spans="1:65" s="1" customFormat="1" ht="33" customHeight="1">
      <c r="A135" s="30"/>
      <c r="B135" s="155"/>
      <c r="C135" s="218" t="s">
        <v>249</v>
      </c>
      <c r="D135" s="218" t="s">
        <v>313</v>
      </c>
      <c r="E135" s="219" t="s">
        <v>4051</v>
      </c>
      <c r="F135" s="220" t="s">
        <v>4052</v>
      </c>
      <c r="G135" s="221" t="s">
        <v>297</v>
      </c>
      <c r="H135" s="222">
        <v>44</v>
      </c>
      <c r="I135" s="204">
        <v>0.88</v>
      </c>
      <c r="J135" s="205">
        <f>ROUND(I135*H135,2)</f>
        <v>38.72</v>
      </c>
      <c r="K135" s="206"/>
      <c r="L135" s="207"/>
      <c r="M135" s="208"/>
      <c r="N135" s="209" t="s">
        <v>42</v>
      </c>
      <c r="O135" s="57"/>
      <c r="P135" s="166">
        <f>O135*H135</f>
        <v>0</v>
      </c>
      <c r="Q135" s="166">
        <v>0</v>
      </c>
      <c r="R135" s="166">
        <f>Q135*H135</f>
        <v>0</v>
      </c>
      <c r="S135" s="166">
        <v>0</v>
      </c>
      <c r="T135" s="167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8" t="s">
        <v>500</v>
      </c>
      <c r="AT135" s="168" t="s">
        <v>313</v>
      </c>
      <c r="AU135" s="168" t="s">
        <v>88</v>
      </c>
      <c r="AY135" s="17" t="s">
        <v>242</v>
      </c>
      <c r="BE135" s="169">
        <f>IF(N135="základná",J135,0)</f>
        <v>0</v>
      </c>
      <c r="BF135" s="169">
        <f>IF(N135="znížená",J135,0)</f>
        <v>38.72</v>
      </c>
      <c r="BG135" s="169">
        <f>IF(N135="zákl. prenesená",J135,0)</f>
        <v>0</v>
      </c>
      <c r="BH135" s="169">
        <f>IF(N135="zníž. prenesená",J135,0)</f>
        <v>0</v>
      </c>
      <c r="BI135" s="169">
        <f>IF(N135="nulová",J135,0)</f>
        <v>0</v>
      </c>
      <c r="BJ135" s="17" t="s">
        <v>88</v>
      </c>
      <c r="BK135" s="169">
        <f>ROUND(I135*H135,2)</f>
        <v>38.72</v>
      </c>
      <c r="BL135" s="17" t="s">
        <v>402</v>
      </c>
      <c r="BM135" s="168" t="s">
        <v>316</v>
      </c>
    </row>
    <row r="136" spans="1:65" s="11" customFormat="1" ht="22.9" customHeight="1">
      <c r="B136" s="142"/>
      <c r="D136" s="143" t="s">
        <v>75</v>
      </c>
      <c r="E136" s="153" t="s">
        <v>1128</v>
      </c>
      <c r="F136" s="153" t="s">
        <v>1129</v>
      </c>
      <c r="I136" s="145"/>
      <c r="J136" s="154">
        <f>SUBTOTAL(9,J137:J162)</f>
        <v>10391.119999999999</v>
      </c>
      <c r="L136" s="142"/>
      <c r="M136" s="147"/>
      <c r="N136" s="148"/>
      <c r="O136" s="148"/>
      <c r="P136" s="149">
        <f>SUM(P137:P162)</f>
        <v>0</v>
      </c>
      <c r="Q136" s="148"/>
      <c r="R136" s="149">
        <f>SUM(R137:R162)</f>
        <v>0</v>
      </c>
      <c r="S136" s="148"/>
      <c r="T136" s="150">
        <f>SUM(T137:T162)</f>
        <v>0</v>
      </c>
      <c r="AR136" s="143" t="s">
        <v>88</v>
      </c>
      <c r="AT136" s="151" t="s">
        <v>75</v>
      </c>
      <c r="AU136" s="151" t="s">
        <v>83</v>
      </c>
      <c r="AY136" s="143" t="s">
        <v>242</v>
      </c>
      <c r="BK136" s="152">
        <f>SUM(BK137:BK162)</f>
        <v>10391.119999999999</v>
      </c>
    </row>
    <row r="137" spans="1:65" s="1" customFormat="1" ht="16.5" customHeight="1">
      <c r="A137" s="30"/>
      <c r="B137" s="155"/>
      <c r="C137" s="194" t="s">
        <v>338</v>
      </c>
      <c r="D137" s="194" t="s">
        <v>245</v>
      </c>
      <c r="E137" s="195" t="s">
        <v>4053</v>
      </c>
      <c r="F137" s="196" t="s">
        <v>4054</v>
      </c>
      <c r="G137" s="197" t="s">
        <v>4055</v>
      </c>
      <c r="H137" s="198">
        <v>32</v>
      </c>
      <c r="I137" s="161">
        <v>64</v>
      </c>
      <c r="J137" s="162">
        <f t="shared" ref="J137:J162" si="0">ROUND(I137*H137,2)</f>
        <v>2048</v>
      </c>
      <c r="K137" s="163"/>
      <c r="L137" s="31"/>
      <c r="M137" s="164"/>
      <c r="N137" s="165" t="s">
        <v>42</v>
      </c>
      <c r="O137" s="57"/>
      <c r="P137" s="166">
        <f t="shared" ref="P137:P162" si="1">O137*H137</f>
        <v>0</v>
      </c>
      <c r="Q137" s="166">
        <v>0</v>
      </c>
      <c r="R137" s="166">
        <f t="shared" ref="R137:R162" si="2">Q137*H137</f>
        <v>0</v>
      </c>
      <c r="S137" s="166">
        <v>0</v>
      </c>
      <c r="T137" s="167">
        <f t="shared" ref="T137:T162" si="3"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8" t="s">
        <v>402</v>
      </c>
      <c r="AT137" s="168" t="s">
        <v>245</v>
      </c>
      <c r="AU137" s="168" t="s">
        <v>88</v>
      </c>
      <c r="AY137" s="17" t="s">
        <v>242</v>
      </c>
      <c r="BE137" s="169">
        <f t="shared" ref="BE137:BE162" si="4">IF(N137="základná",J137,0)</f>
        <v>0</v>
      </c>
      <c r="BF137" s="169">
        <f t="shared" ref="BF137:BF162" si="5">IF(N137="znížená",J137,0)</f>
        <v>2048</v>
      </c>
      <c r="BG137" s="169">
        <f t="shared" ref="BG137:BG162" si="6">IF(N137="zákl. prenesená",J137,0)</f>
        <v>0</v>
      </c>
      <c r="BH137" s="169">
        <f t="shared" ref="BH137:BH162" si="7">IF(N137="zníž. prenesená",J137,0)</f>
        <v>0</v>
      </c>
      <c r="BI137" s="169">
        <f t="shared" ref="BI137:BI162" si="8">IF(N137="nulová",J137,0)</f>
        <v>0</v>
      </c>
      <c r="BJ137" s="17" t="s">
        <v>88</v>
      </c>
      <c r="BK137" s="169">
        <f t="shared" ref="BK137:BK162" si="9">ROUND(I137*H137,2)</f>
        <v>2048</v>
      </c>
      <c r="BL137" s="17" t="s">
        <v>402</v>
      </c>
      <c r="BM137" s="168" t="s">
        <v>364</v>
      </c>
    </row>
    <row r="138" spans="1:65" s="1" customFormat="1" ht="21.75" customHeight="1">
      <c r="A138" s="30"/>
      <c r="B138" s="155"/>
      <c r="C138" s="194" t="s">
        <v>318</v>
      </c>
      <c r="D138" s="194" t="s">
        <v>245</v>
      </c>
      <c r="E138" s="195" t="s">
        <v>4056</v>
      </c>
      <c r="F138" s="196" t="s">
        <v>4057</v>
      </c>
      <c r="G138" s="197" t="s">
        <v>297</v>
      </c>
      <c r="H138" s="198">
        <v>32</v>
      </c>
      <c r="I138" s="161">
        <v>17.41</v>
      </c>
      <c r="J138" s="162">
        <f t="shared" si="0"/>
        <v>557.12</v>
      </c>
      <c r="K138" s="163"/>
      <c r="L138" s="31"/>
      <c r="M138" s="164"/>
      <c r="N138" s="165" t="s">
        <v>42</v>
      </c>
      <c r="O138" s="57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8" t="s">
        <v>402</v>
      </c>
      <c r="AT138" s="168" t="s">
        <v>245</v>
      </c>
      <c r="AU138" s="168" t="s">
        <v>88</v>
      </c>
      <c r="AY138" s="17" t="s">
        <v>242</v>
      </c>
      <c r="BE138" s="169">
        <f t="shared" si="4"/>
        <v>0</v>
      </c>
      <c r="BF138" s="169">
        <f t="shared" si="5"/>
        <v>557.12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88</v>
      </c>
      <c r="BK138" s="169">
        <f t="shared" si="9"/>
        <v>557.12</v>
      </c>
      <c r="BL138" s="17" t="s">
        <v>402</v>
      </c>
      <c r="BM138" s="168" t="s">
        <v>379</v>
      </c>
    </row>
    <row r="139" spans="1:65" s="1" customFormat="1" ht="21.75" customHeight="1">
      <c r="A139" s="30"/>
      <c r="B139" s="155"/>
      <c r="C139" s="194" t="s">
        <v>348</v>
      </c>
      <c r="D139" s="194" t="s">
        <v>245</v>
      </c>
      <c r="E139" s="195" t="s">
        <v>4058</v>
      </c>
      <c r="F139" s="196" t="s">
        <v>4059</v>
      </c>
      <c r="G139" s="197" t="s">
        <v>297</v>
      </c>
      <c r="H139" s="198">
        <v>108</v>
      </c>
      <c r="I139" s="161">
        <v>21.11</v>
      </c>
      <c r="J139" s="162">
        <f t="shared" si="0"/>
        <v>2279.88</v>
      </c>
      <c r="K139" s="163"/>
      <c r="L139" s="31"/>
      <c r="M139" s="164"/>
      <c r="N139" s="165" t="s">
        <v>42</v>
      </c>
      <c r="O139" s="57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8" t="s">
        <v>402</v>
      </c>
      <c r="AT139" s="168" t="s">
        <v>245</v>
      </c>
      <c r="AU139" s="168" t="s">
        <v>88</v>
      </c>
      <c r="AY139" s="17" t="s">
        <v>242</v>
      </c>
      <c r="BE139" s="169">
        <f t="shared" si="4"/>
        <v>0</v>
      </c>
      <c r="BF139" s="169">
        <f t="shared" si="5"/>
        <v>2279.88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88</v>
      </c>
      <c r="BK139" s="169">
        <f t="shared" si="9"/>
        <v>2279.88</v>
      </c>
      <c r="BL139" s="17" t="s">
        <v>402</v>
      </c>
      <c r="BM139" s="168" t="s">
        <v>392</v>
      </c>
    </row>
    <row r="140" spans="1:65" s="1" customFormat="1" ht="21.75" customHeight="1">
      <c r="A140" s="30"/>
      <c r="B140" s="155"/>
      <c r="C140" s="194" t="s">
        <v>316</v>
      </c>
      <c r="D140" s="194" t="s">
        <v>245</v>
      </c>
      <c r="E140" s="195" t="s">
        <v>4060</v>
      </c>
      <c r="F140" s="196" t="s">
        <v>4061</v>
      </c>
      <c r="G140" s="197" t="s">
        <v>297</v>
      </c>
      <c r="H140" s="198">
        <v>28</v>
      </c>
      <c r="I140" s="161">
        <v>24.48</v>
      </c>
      <c r="J140" s="162">
        <f t="shared" si="0"/>
        <v>685.44</v>
      </c>
      <c r="K140" s="163"/>
      <c r="L140" s="31"/>
      <c r="M140" s="164"/>
      <c r="N140" s="165" t="s">
        <v>42</v>
      </c>
      <c r="O140" s="57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8" t="s">
        <v>402</v>
      </c>
      <c r="AT140" s="168" t="s">
        <v>245</v>
      </c>
      <c r="AU140" s="168" t="s">
        <v>88</v>
      </c>
      <c r="AY140" s="17" t="s">
        <v>242</v>
      </c>
      <c r="BE140" s="169">
        <f t="shared" si="4"/>
        <v>0</v>
      </c>
      <c r="BF140" s="169">
        <f t="shared" si="5"/>
        <v>685.44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88</v>
      </c>
      <c r="BK140" s="169">
        <f t="shared" si="9"/>
        <v>685.44</v>
      </c>
      <c r="BL140" s="17" t="s">
        <v>402</v>
      </c>
      <c r="BM140" s="168" t="s">
        <v>402</v>
      </c>
    </row>
    <row r="141" spans="1:65" s="1" customFormat="1" ht="16.5" customHeight="1">
      <c r="A141" s="30"/>
      <c r="B141" s="155"/>
      <c r="C141" s="194" t="s">
        <v>358</v>
      </c>
      <c r="D141" s="194" t="s">
        <v>245</v>
      </c>
      <c r="E141" s="195" t="s">
        <v>4062</v>
      </c>
      <c r="F141" s="196" t="s">
        <v>4063</v>
      </c>
      <c r="G141" s="197" t="s">
        <v>297</v>
      </c>
      <c r="H141" s="198">
        <v>6</v>
      </c>
      <c r="I141" s="161">
        <v>17.3</v>
      </c>
      <c r="J141" s="162">
        <f t="shared" si="0"/>
        <v>103.8</v>
      </c>
      <c r="K141" s="163"/>
      <c r="L141" s="31"/>
      <c r="M141" s="164"/>
      <c r="N141" s="165" t="s">
        <v>42</v>
      </c>
      <c r="O141" s="57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8" t="s">
        <v>402</v>
      </c>
      <c r="AT141" s="168" t="s">
        <v>245</v>
      </c>
      <c r="AU141" s="168" t="s">
        <v>88</v>
      </c>
      <c r="AY141" s="17" t="s">
        <v>242</v>
      </c>
      <c r="BE141" s="169">
        <f t="shared" si="4"/>
        <v>0</v>
      </c>
      <c r="BF141" s="169">
        <f t="shared" si="5"/>
        <v>103.8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88</v>
      </c>
      <c r="BK141" s="169">
        <f t="shared" si="9"/>
        <v>103.8</v>
      </c>
      <c r="BL141" s="17" t="s">
        <v>402</v>
      </c>
      <c r="BM141" s="168" t="s">
        <v>414</v>
      </c>
    </row>
    <row r="142" spans="1:65" s="1" customFormat="1" ht="16.5" customHeight="1">
      <c r="A142" s="30"/>
      <c r="B142" s="155"/>
      <c r="C142" s="194" t="s">
        <v>364</v>
      </c>
      <c r="D142" s="194" t="s">
        <v>245</v>
      </c>
      <c r="E142" s="195" t="s">
        <v>4064</v>
      </c>
      <c r="F142" s="196" t="s">
        <v>4065</v>
      </c>
      <c r="G142" s="197" t="s">
        <v>297</v>
      </c>
      <c r="H142" s="198">
        <v>1</v>
      </c>
      <c r="I142" s="161">
        <v>17.84</v>
      </c>
      <c r="J142" s="162">
        <f t="shared" si="0"/>
        <v>17.84</v>
      </c>
      <c r="K142" s="163"/>
      <c r="L142" s="31"/>
      <c r="M142" s="164"/>
      <c r="N142" s="165" t="s">
        <v>42</v>
      </c>
      <c r="O142" s="57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8" t="s">
        <v>402</v>
      </c>
      <c r="AT142" s="168" t="s">
        <v>245</v>
      </c>
      <c r="AU142" s="168" t="s">
        <v>88</v>
      </c>
      <c r="AY142" s="17" t="s">
        <v>242</v>
      </c>
      <c r="BE142" s="169">
        <f t="shared" si="4"/>
        <v>0</v>
      </c>
      <c r="BF142" s="169">
        <f t="shared" si="5"/>
        <v>17.84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88</v>
      </c>
      <c r="BK142" s="169">
        <f t="shared" si="9"/>
        <v>17.84</v>
      </c>
      <c r="BL142" s="17" t="s">
        <v>402</v>
      </c>
      <c r="BM142" s="168" t="s">
        <v>6</v>
      </c>
    </row>
    <row r="143" spans="1:65" s="1" customFormat="1" ht="16.5" customHeight="1">
      <c r="A143" s="30"/>
      <c r="B143" s="155"/>
      <c r="C143" s="194" t="s">
        <v>369</v>
      </c>
      <c r="D143" s="194" t="s">
        <v>245</v>
      </c>
      <c r="E143" s="195" t="s">
        <v>4066</v>
      </c>
      <c r="F143" s="196" t="s">
        <v>4067</v>
      </c>
      <c r="G143" s="197" t="s">
        <v>297</v>
      </c>
      <c r="H143" s="198">
        <v>22</v>
      </c>
      <c r="I143" s="161">
        <v>18.46</v>
      </c>
      <c r="J143" s="162">
        <f t="shared" si="0"/>
        <v>406.12</v>
      </c>
      <c r="K143" s="163"/>
      <c r="L143" s="31"/>
      <c r="M143" s="164"/>
      <c r="N143" s="165" t="s">
        <v>42</v>
      </c>
      <c r="O143" s="57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8" t="s">
        <v>402</v>
      </c>
      <c r="AT143" s="168" t="s">
        <v>245</v>
      </c>
      <c r="AU143" s="168" t="s">
        <v>88</v>
      </c>
      <c r="AY143" s="17" t="s">
        <v>242</v>
      </c>
      <c r="BE143" s="169">
        <f t="shared" si="4"/>
        <v>0</v>
      </c>
      <c r="BF143" s="169">
        <f t="shared" si="5"/>
        <v>406.12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88</v>
      </c>
      <c r="BK143" s="169">
        <f t="shared" si="9"/>
        <v>406.12</v>
      </c>
      <c r="BL143" s="17" t="s">
        <v>402</v>
      </c>
      <c r="BM143" s="168" t="s">
        <v>432</v>
      </c>
    </row>
    <row r="144" spans="1:65" s="1" customFormat="1" ht="16.5" customHeight="1">
      <c r="A144" s="30"/>
      <c r="B144" s="155"/>
      <c r="C144" s="194" t="s">
        <v>379</v>
      </c>
      <c r="D144" s="194" t="s">
        <v>245</v>
      </c>
      <c r="E144" s="195" t="s">
        <v>4068</v>
      </c>
      <c r="F144" s="196" t="s">
        <v>4069</v>
      </c>
      <c r="G144" s="197" t="s">
        <v>297</v>
      </c>
      <c r="H144" s="198">
        <v>18</v>
      </c>
      <c r="I144" s="161">
        <v>19.079999999999998</v>
      </c>
      <c r="J144" s="162">
        <f t="shared" si="0"/>
        <v>343.44</v>
      </c>
      <c r="K144" s="163"/>
      <c r="L144" s="31"/>
      <c r="M144" s="164"/>
      <c r="N144" s="165" t="s">
        <v>42</v>
      </c>
      <c r="O144" s="57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8" t="s">
        <v>402</v>
      </c>
      <c r="AT144" s="168" t="s">
        <v>245</v>
      </c>
      <c r="AU144" s="168" t="s">
        <v>88</v>
      </c>
      <c r="AY144" s="17" t="s">
        <v>242</v>
      </c>
      <c r="BE144" s="169">
        <f t="shared" si="4"/>
        <v>0</v>
      </c>
      <c r="BF144" s="169">
        <f t="shared" si="5"/>
        <v>343.44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88</v>
      </c>
      <c r="BK144" s="169">
        <f t="shared" si="9"/>
        <v>343.44</v>
      </c>
      <c r="BL144" s="17" t="s">
        <v>402</v>
      </c>
      <c r="BM144" s="168" t="s">
        <v>445</v>
      </c>
    </row>
    <row r="145" spans="1:65" s="1" customFormat="1" ht="24.2" customHeight="1">
      <c r="A145" s="30"/>
      <c r="B145" s="155"/>
      <c r="C145" s="194" t="s">
        <v>383</v>
      </c>
      <c r="D145" s="194" t="s">
        <v>245</v>
      </c>
      <c r="E145" s="195" t="s">
        <v>4070</v>
      </c>
      <c r="F145" s="196" t="s">
        <v>4071</v>
      </c>
      <c r="G145" s="197" t="s">
        <v>310</v>
      </c>
      <c r="H145" s="198">
        <v>17</v>
      </c>
      <c r="I145" s="161">
        <v>6.94</v>
      </c>
      <c r="J145" s="162">
        <f t="shared" si="0"/>
        <v>117.98</v>
      </c>
      <c r="K145" s="163"/>
      <c r="L145" s="31"/>
      <c r="M145" s="164"/>
      <c r="N145" s="165" t="s">
        <v>42</v>
      </c>
      <c r="O145" s="57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8" t="s">
        <v>402</v>
      </c>
      <c r="AT145" s="168" t="s">
        <v>245</v>
      </c>
      <c r="AU145" s="168" t="s">
        <v>88</v>
      </c>
      <c r="AY145" s="17" t="s">
        <v>242</v>
      </c>
      <c r="BE145" s="169">
        <f t="shared" si="4"/>
        <v>0</v>
      </c>
      <c r="BF145" s="169">
        <f t="shared" si="5"/>
        <v>117.98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88</v>
      </c>
      <c r="BK145" s="169">
        <f t="shared" si="9"/>
        <v>117.98</v>
      </c>
      <c r="BL145" s="17" t="s">
        <v>402</v>
      </c>
      <c r="BM145" s="168" t="s">
        <v>459</v>
      </c>
    </row>
    <row r="146" spans="1:65" s="1" customFormat="1" ht="24.2" customHeight="1">
      <c r="A146" s="30"/>
      <c r="B146" s="155"/>
      <c r="C146" s="218" t="s">
        <v>392</v>
      </c>
      <c r="D146" s="218" t="s">
        <v>313</v>
      </c>
      <c r="E146" s="219" t="s">
        <v>4072</v>
      </c>
      <c r="F146" s="220" t="s">
        <v>4073</v>
      </c>
      <c r="G146" s="221" t="s">
        <v>310</v>
      </c>
      <c r="H146" s="222">
        <v>17</v>
      </c>
      <c r="I146" s="204">
        <v>52.46</v>
      </c>
      <c r="J146" s="205">
        <f t="shared" si="0"/>
        <v>891.82</v>
      </c>
      <c r="K146" s="206"/>
      <c r="L146" s="207"/>
      <c r="M146" s="208"/>
      <c r="N146" s="209" t="s">
        <v>42</v>
      </c>
      <c r="O146" s="57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8" t="s">
        <v>500</v>
      </c>
      <c r="AT146" s="168" t="s">
        <v>313</v>
      </c>
      <c r="AU146" s="168" t="s">
        <v>88</v>
      </c>
      <c r="AY146" s="17" t="s">
        <v>242</v>
      </c>
      <c r="BE146" s="169">
        <f t="shared" si="4"/>
        <v>0</v>
      </c>
      <c r="BF146" s="169">
        <f t="shared" si="5"/>
        <v>891.82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88</v>
      </c>
      <c r="BK146" s="169">
        <f t="shared" si="9"/>
        <v>891.82</v>
      </c>
      <c r="BL146" s="17" t="s">
        <v>402</v>
      </c>
      <c r="BM146" s="168" t="s">
        <v>473</v>
      </c>
    </row>
    <row r="147" spans="1:65" s="1" customFormat="1" ht="21.75" customHeight="1">
      <c r="A147" s="30"/>
      <c r="B147" s="155"/>
      <c r="C147" s="194" t="s">
        <v>397</v>
      </c>
      <c r="D147" s="194" t="s">
        <v>245</v>
      </c>
      <c r="E147" s="195" t="s">
        <v>4074</v>
      </c>
      <c r="F147" s="196" t="s">
        <v>4075</v>
      </c>
      <c r="G147" s="197" t="s">
        <v>310</v>
      </c>
      <c r="H147" s="198">
        <v>6</v>
      </c>
      <c r="I147" s="161">
        <v>9.91</v>
      </c>
      <c r="J147" s="162">
        <f t="shared" si="0"/>
        <v>59.46</v>
      </c>
      <c r="K147" s="163"/>
      <c r="L147" s="31"/>
      <c r="M147" s="164"/>
      <c r="N147" s="165" t="s">
        <v>42</v>
      </c>
      <c r="O147" s="57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8" t="s">
        <v>402</v>
      </c>
      <c r="AT147" s="168" t="s">
        <v>245</v>
      </c>
      <c r="AU147" s="168" t="s">
        <v>88</v>
      </c>
      <c r="AY147" s="17" t="s">
        <v>242</v>
      </c>
      <c r="BE147" s="169">
        <f t="shared" si="4"/>
        <v>0</v>
      </c>
      <c r="BF147" s="169">
        <f t="shared" si="5"/>
        <v>59.46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88</v>
      </c>
      <c r="BK147" s="169">
        <f t="shared" si="9"/>
        <v>59.46</v>
      </c>
      <c r="BL147" s="17" t="s">
        <v>402</v>
      </c>
      <c r="BM147" s="168" t="s">
        <v>489</v>
      </c>
    </row>
    <row r="148" spans="1:65" s="1" customFormat="1" ht="37.9" customHeight="1">
      <c r="A148" s="30"/>
      <c r="B148" s="155"/>
      <c r="C148" s="218" t="s">
        <v>402</v>
      </c>
      <c r="D148" s="218" t="s">
        <v>313</v>
      </c>
      <c r="E148" s="219" t="s">
        <v>4076</v>
      </c>
      <c r="F148" s="220" t="s">
        <v>4077</v>
      </c>
      <c r="G148" s="221" t="s">
        <v>310</v>
      </c>
      <c r="H148" s="222">
        <v>6</v>
      </c>
      <c r="I148" s="204">
        <v>36.75</v>
      </c>
      <c r="J148" s="205">
        <f t="shared" si="0"/>
        <v>220.5</v>
      </c>
      <c r="K148" s="206"/>
      <c r="L148" s="207"/>
      <c r="M148" s="208"/>
      <c r="N148" s="209" t="s">
        <v>42</v>
      </c>
      <c r="O148" s="57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8" t="s">
        <v>500</v>
      </c>
      <c r="AT148" s="168" t="s">
        <v>313</v>
      </c>
      <c r="AU148" s="168" t="s">
        <v>88</v>
      </c>
      <c r="AY148" s="17" t="s">
        <v>242</v>
      </c>
      <c r="BE148" s="169">
        <f t="shared" si="4"/>
        <v>0</v>
      </c>
      <c r="BF148" s="169">
        <f t="shared" si="5"/>
        <v>220.5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88</v>
      </c>
      <c r="BK148" s="169">
        <f t="shared" si="9"/>
        <v>220.5</v>
      </c>
      <c r="BL148" s="17" t="s">
        <v>402</v>
      </c>
      <c r="BM148" s="168" t="s">
        <v>500</v>
      </c>
    </row>
    <row r="149" spans="1:65" s="1" customFormat="1" ht="24.2" customHeight="1">
      <c r="A149" s="30"/>
      <c r="B149" s="155"/>
      <c r="C149" s="194" t="s">
        <v>410</v>
      </c>
      <c r="D149" s="194" t="s">
        <v>245</v>
      </c>
      <c r="E149" s="195" t="s">
        <v>4078</v>
      </c>
      <c r="F149" s="196" t="s">
        <v>4079</v>
      </c>
      <c r="G149" s="197" t="s">
        <v>297</v>
      </c>
      <c r="H149" s="198">
        <v>38</v>
      </c>
      <c r="I149" s="161">
        <v>12.39</v>
      </c>
      <c r="J149" s="162">
        <f t="shared" si="0"/>
        <v>470.82</v>
      </c>
      <c r="K149" s="163"/>
      <c r="L149" s="31"/>
      <c r="M149" s="164"/>
      <c r="N149" s="165" t="s">
        <v>42</v>
      </c>
      <c r="O149" s="57"/>
      <c r="P149" s="166">
        <f t="shared" si="1"/>
        <v>0</v>
      </c>
      <c r="Q149" s="166">
        <v>0</v>
      </c>
      <c r="R149" s="166">
        <f t="shared" si="2"/>
        <v>0</v>
      </c>
      <c r="S149" s="166">
        <v>0</v>
      </c>
      <c r="T149" s="167">
        <f t="shared" si="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8" t="s">
        <v>402</v>
      </c>
      <c r="AT149" s="168" t="s">
        <v>245</v>
      </c>
      <c r="AU149" s="168" t="s">
        <v>88</v>
      </c>
      <c r="AY149" s="17" t="s">
        <v>242</v>
      </c>
      <c r="BE149" s="169">
        <f t="shared" si="4"/>
        <v>0</v>
      </c>
      <c r="BF149" s="169">
        <f t="shared" si="5"/>
        <v>470.82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88</v>
      </c>
      <c r="BK149" s="169">
        <f t="shared" si="9"/>
        <v>470.82</v>
      </c>
      <c r="BL149" s="17" t="s">
        <v>402</v>
      </c>
      <c r="BM149" s="168" t="s">
        <v>509</v>
      </c>
    </row>
    <row r="150" spans="1:65" s="1" customFormat="1" ht="24.2" customHeight="1">
      <c r="A150" s="30"/>
      <c r="B150" s="155"/>
      <c r="C150" s="194" t="s">
        <v>414</v>
      </c>
      <c r="D150" s="194" t="s">
        <v>245</v>
      </c>
      <c r="E150" s="195" t="s">
        <v>4080</v>
      </c>
      <c r="F150" s="196" t="s">
        <v>4081</v>
      </c>
      <c r="G150" s="197" t="s">
        <v>310</v>
      </c>
      <c r="H150" s="198">
        <v>1</v>
      </c>
      <c r="I150" s="161">
        <v>179.51</v>
      </c>
      <c r="J150" s="162">
        <f t="shared" si="0"/>
        <v>179.51</v>
      </c>
      <c r="K150" s="163"/>
      <c r="L150" s="31"/>
      <c r="M150" s="164"/>
      <c r="N150" s="165" t="s">
        <v>42</v>
      </c>
      <c r="O150" s="57"/>
      <c r="P150" s="166">
        <f t="shared" si="1"/>
        <v>0</v>
      </c>
      <c r="Q150" s="166">
        <v>0</v>
      </c>
      <c r="R150" s="166">
        <f t="shared" si="2"/>
        <v>0</v>
      </c>
      <c r="S150" s="166">
        <v>0</v>
      </c>
      <c r="T150" s="167">
        <f t="shared" si="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8" t="s">
        <v>402</v>
      </c>
      <c r="AT150" s="168" t="s">
        <v>245</v>
      </c>
      <c r="AU150" s="168" t="s">
        <v>88</v>
      </c>
      <c r="AY150" s="17" t="s">
        <v>242</v>
      </c>
      <c r="BE150" s="169">
        <f t="shared" si="4"/>
        <v>0</v>
      </c>
      <c r="BF150" s="169">
        <f t="shared" si="5"/>
        <v>179.51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88</v>
      </c>
      <c r="BK150" s="169">
        <f t="shared" si="9"/>
        <v>179.51</v>
      </c>
      <c r="BL150" s="17" t="s">
        <v>402</v>
      </c>
      <c r="BM150" s="168" t="s">
        <v>519</v>
      </c>
    </row>
    <row r="151" spans="1:65" s="1" customFormat="1" ht="24.2" customHeight="1">
      <c r="A151" s="30"/>
      <c r="B151" s="155"/>
      <c r="C151" s="194" t="s">
        <v>418</v>
      </c>
      <c r="D151" s="194" t="s">
        <v>245</v>
      </c>
      <c r="E151" s="195" t="s">
        <v>4082</v>
      </c>
      <c r="F151" s="196" t="s">
        <v>4083</v>
      </c>
      <c r="G151" s="197" t="s">
        <v>310</v>
      </c>
      <c r="H151" s="198">
        <v>40</v>
      </c>
      <c r="I151" s="161">
        <v>2.86</v>
      </c>
      <c r="J151" s="162">
        <f t="shared" si="0"/>
        <v>114.4</v>
      </c>
      <c r="K151" s="163"/>
      <c r="L151" s="31"/>
      <c r="M151" s="164"/>
      <c r="N151" s="165" t="s">
        <v>42</v>
      </c>
      <c r="O151" s="57"/>
      <c r="P151" s="166">
        <f t="shared" si="1"/>
        <v>0</v>
      </c>
      <c r="Q151" s="166">
        <v>0</v>
      </c>
      <c r="R151" s="166">
        <f t="shared" si="2"/>
        <v>0</v>
      </c>
      <c r="S151" s="166">
        <v>0</v>
      </c>
      <c r="T151" s="167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8" t="s">
        <v>402</v>
      </c>
      <c r="AT151" s="168" t="s">
        <v>245</v>
      </c>
      <c r="AU151" s="168" t="s">
        <v>88</v>
      </c>
      <c r="AY151" s="17" t="s">
        <v>242</v>
      </c>
      <c r="BE151" s="169">
        <f t="shared" si="4"/>
        <v>0</v>
      </c>
      <c r="BF151" s="169">
        <f t="shared" si="5"/>
        <v>114.4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88</v>
      </c>
      <c r="BK151" s="169">
        <f t="shared" si="9"/>
        <v>114.4</v>
      </c>
      <c r="BL151" s="17" t="s">
        <v>402</v>
      </c>
      <c r="BM151" s="168" t="s">
        <v>531</v>
      </c>
    </row>
    <row r="152" spans="1:65" s="1" customFormat="1" ht="24.2" customHeight="1">
      <c r="A152" s="30"/>
      <c r="B152" s="155"/>
      <c r="C152" s="194" t="s">
        <v>6</v>
      </c>
      <c r="D152" s="194" t="s">
        <v>245</v>
      </c>
      <c r="E152" s="195" t="s">
        <v>4084</v>
      </c>
      <c r="F152" s="196" t="s">
        <v>4085</v>
      </c>
      <c r="G152" s="197" t="s">
        <v>310</v>
      </c>
      <c r="H152" s="198">
        <v>27</v>
      </c>
      <c r="I152" s="161">
        <v>3.16</v>
      </c>
      <c r="J152" s="162">
        <f t="shared" si="0"/>
        <v>85.32</v>
      </c>
      <c r="K152" s="163"/>
      <c r="L152" s="31"/>
      <c r="M152" s="164"/>
      <c r="N152" s="165" t="s">
        <v>42</v>
      </c>
      <c r="O152" s="57"/>
      <c r="P152" s="166">
        <f t="shared" si="1"/>
        <v>0</v>
      </c>
      <c r="Q152" s="166">
        <v>0</v>
      </c>
      <c r="R152" s="166">
        <f t="shared" si="2"/>
        <v>0</v>
      </c>
      <c r="S152" s="166">
        <v>0</v>
      </c>
      <c r="T152" s="167">
        <f t="shared" si="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8" t="s">
        <v>402</v>
      </c>
      <c r="AT152" s="168" t="s">
        <v>245</v>
      </c>
      <c r="AU152" s="168" t="s">
        <v>88</v>
      </c>
      <c r="AY152" s="17" t="s">
        <v>242</v>
      </c>
      <c r="BE152" s="169">
        <f t="shared" si="4"/>
        <v>0</v>
      </c>
      <c r="BF152" s="169">
        <f t="shared" si="5"/>
        <v>85.32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7" t="s">
        <v>88</v>
      </c>
      <c r="BK152" s="169">
        <f t="shared" si="9"/>
        <v>85.32</v>
      </c>
      <c r="BL152" s="17" t="s">
        <v>402</v>
      </c>
      <c r="BM152" s="168" t="s">
        <v>540</v>
      </c>
    </row>
    <row r="153" spans="1:65" s="1" customFormat="1" ht="24.2" customHeight="1">
      <c r="A153" s="30"/>
      <c r="B153" s="155"/>
      <c r="C153" s="194" t="s">
        <v>425</v>
      </c>
      <c r="D153" s="194" t="s">
        <v>245</v>
      </c>
      <c r="E153" s="195" t="s">
        <v>4086</v>
      </c>
      <c r="F153" s="196" t="s">
        <v>4087</v>
      </c>
      <c r="G153" s="197" t="s">
        <v>310</v>
      </c>
      <c r="H153" s="198">
        <v>21</v>
      </c>
      <c r="I153" s="161">
        <v>4.68</v>
      </c>
      <c r="J153" s="162">
        <f t="shared" si="0"/>
        <v>98.28</v>
      </c>
      <c r="K153" s="163"/>
      <c r="L153" s="31"/>
      <c r="M153" s="164"/>
      <c r="N153" s="165" t="s">
        <v>42</v>
      </c>
      <c r="O153" s="57"/>
      <c r="P153" s="166">
        <f t="shared" si="1"/>
        <v>0</v>
      </c>
      <c r="Q153" s="166">
        <v>0</v>
      </c>
      <c r="R153" s="166">
        <f t="shared" si="2"/>
        <v>0</v>
      </c>
      <c r="S153" s="166">
        <v>0</v>
      </c>
      <c r="T153" s="167">
        <f t="shared" si="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8" t="s">
        <v>402</v>
      </c>
      <c r="AT153" s="168" t="s">
        <v>245</v>
      </c>
      <c r="AU153" s="168" t="s">
        <v>88</v>
      </c>
      <c r="AY153" s="17" t="s">
        <v>242</v>
      </c>
      <c r="BE153" s="169">
        <f t="shared" si="4"/>
        <v>0</v>
      </c>
      <c r="BF153" s="169">
        <f t="shared" si="5"/>
        <v>98.28</v>
      </c>
      <c r="BG153" s="169">
        <f t="shared" si="6"/>
        <v>0</v>
      </c>
      <c r="BH153" s="169">
        <f t="shared" si="7"/>
        <v>0</v>
      </c>
      <c r="BI153" s="169">
        <f t="shared" si="8"/>
        <v>0</v>
      </c>
      <c r="BJ153" s="17" t="s">
        <v>88</v>
      </c>
      <c r="BK153" s="169">
        <f t="shared" si="9"/>
        <v>98.28</v>
      </c>
      <c r="BL153" s="17" t="s">
        <v>402</v>
      </c>
      <c r="BM153" s="168" t="s">
        <v>550</v>
      </c>
    </row>
    <row r="154" spans="1:65" s="1" customFormat="1" ht="24.2" customHeight="1">
      <c r="A154" s="30"/>
      <c r="B154" s="155"/>
      <c r="C154" s="194" t="s">
        <v>432</v>
      </c>
      <c r="D154" s="194" t="s">
        <v>245</v>
      </c>
      <c r="E154" s="195" t="s">
        <v>4088</v>
      </c>
      <c r="F154" s="196" t="s">
        <v>4089</v>
      </c>
      <c r="G154" s="197" t="s">
        <v>310</v>
      </c>
      <c r="H154" s="198">
        <v>6</v>
      </c>
      <c r="I154" s="161">
        <v>28.05</v>
      </c>
      <c r="J154" s="162">
        <f t="shared" si="0"/>
        <v>168.3</v>
      </c>
      <c r="K154" s="163"/>
      <c r="L154" s="31"/>
      <c r="M154" s="164"/>
      <c r="N154" s="165" t="s">
        <v>42</v>
      </c>
      <c r="O154" s="57"/>
      <c r="P154" s="166">
        <f t="shared" si="1"/>
        <v>0</v>
      </c>
      <c r="Q154" s="166">
        <v>0</v>
      </c>
      <c r="R154" s="166">
        <f t="shared" si="2"/>
        <v>0</v>
      </c>
      <c r="S154" s="166">
        <v>0</v>
      </c>
      <c r="T154" s="167">
        <f t="shared" si="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8" t="s">
        <v>402</v>
      </c>
      <c r="AT154" s="168" t="s">
        <v>245</v>
      </c>
      <c r="AU154" s="168" t="s">
        <v>88</v>
      </c>
      <c r="AY154" s="17" t="s">
        <v>242</v>
      </c>
      <c r="BE154" s="169">
        <f t="shared" si="4"/>
        <v>0</v>
      </c>
      <c r="BF154" s="169">
        <f t="shared" si="5"/>
        <v>168.3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7" t="s">
        <v>88</v>
      </c>
      <c r="BK154" s="169">
        <f t="shared" si="9"/>
        <v>168.3</v>
      </c>
      <c r="BL154" s="17" t="s">
        <v>402</v>
      </c>
      <c r="BM154" s="168" t="s">
        <v>564</v>
      </c>
    </row>
    <row r="155" spans="1:65" s="1" customFormat="1" ht="24.2" customHeight="1">
      <c r="A155" s="30"/>
      <c r="B155" s="155"/>
      <c r="C155" s="194" t="s">
        <v>438</v>
      </c>
      <c r="D155" s="194" t="s">
        <v>245</v>
      </c>
      <c r="E155" s="195" t="s">
        <v>4090</v>
      </c>
      <c r="F155" s="196" t="s">
        <v>4091</v>
      </c>
      <c r="G155" s="197" t="s">
        <v>310</v>
      </c>
      <c r="H155" s="198">
        <v>40</v>
      </c>
      <c r="I155" s="161">
        <v>7.48</v>
      </c>
      <c r="J155" s="162">
        <f t="shared" si="0"/>
        <v>299.2</v>
      </c>
      <c r="K155" s="163"/>
      <c r="L155" s="31"/>
      <c r="M155" s="164"/>
      <c r="N155" s="165" t="s">
        <v>42</v>
      </c>
      <c r="O155" s="57"/>
      <c r="P155" s="166">
        <f t="shared" si="1"/>
        <v>0</v>
      </c>
      <c r="Q155" s="166">
        <v>0</v>
      </c>
      <c r="R155" s="166">
        <f t="shared" si="2"/>
        <v>0</v>
      </c>
      <c r="S155" s="166">
        <v>0</v>
      </c>
      <c r="T155" s="167">
        <f t="shared" si="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8" t="s">
        <v>402</v>
      </c>
      <c r="AT155" s="168" t="s">
        <v>245</v>
      </c>
      <c r="AU155" s="168" t="s">
        <v>88</v>
      </c>
      <c r="AY155" s="17" t="s">
        <v>242</v>
      </c>
      <c r="BE155" s="169">
        <f t="shared" si="4"/>
        <v>0</v>
      </c>
      <c r="BF155" s="169">
        <f t="shared" si="5"/>
        <v>299.2</v>
      </c>
      <c r="BG155" s="169">
        <f t="shared" si="6"/>
        <v>0</v>
      </c>
      <c r="BH155" s="169">
        <f t="shared" si="7"/>
        <v>0</v>
      </c>
      <c r="BI155" s="169">
        <f t="shared" si="8"/>
        <v>0</v>
      </c>
      <c r="BJ155" s="17" t="s">
        <v>88</v>
      </c>
      <c r="BK155" s="169">
        <f t="shared" si="9"/>
        <v>299.2</v>
      </c>
      <c r="BL155" s="17" t="s">
        <v>402</v>
      </c>
      <c r="BM155" s="168" t="s">
        <v>575</v>
      </c>
    </row>
    <row r="156" spans="1:65" s="1" customFormat="1" ht="24.2" customHeight="1">
      <c r="A156" s="30"/>
      <c r="B156" s="155"/>
      <c r="C156" s="218" t="s">
        <v>445</v>
      </c>
      <c r="D156" s="218" t="s">
        <v>313</v>
      </c>
      <c r="E156" s="219" t="s">
        <v>4092</v>
      </c>
      <c r="F156" s="220" t="s">
        <v>4093</v>
      </c>
      <c r="G156" s="221" t="s">
        <v>310</v>
      </c>
      <c r="H156" s="222">
        <v>40</v>
      </c>
      <c r="I156" s="204">
        <v>18.809999999999999</v>
      </c>
      <c r="J156" s="205">
        <f t="shared" si="0"/>
        <v>752.4</v>
      </c>
      <c r="K156" s="206"/>
      <c r="L156" s="207"/>
      <c r="M156" s="208"/>
      <c r="N156" s="209" t="s">
        <v>42</v>
      </c>
      <c r="O156" s="57"/>
      <c r="P156" s="166">
        <f t="shared" si="1"/>
        <v>0</v>
      </c>
      <c r="Q156" s="166">
        <v>0</v>
      </c>
      <c r="R156" s="166">
        <f t="shared" si="2"/>
        <v>0</v>
      </c>
      <c r="S156" s="166">
        <v>0</v>
      </c>
      <c r="T156" s="167">
        <f t="shared" si="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8" t="s">
        <v>500</v>
      </c>
      <c r="AT156" s="168" t="s">
        <v>313</v>
      </c>
      <c r="AU156" s="168" t="s">
        <v>88</v>
      </c>
      <c r="AY156" s="17" t="s">
        <v>242</v>
      </c>
      <c r="BE156" s="169">
        <f t="shared" si="4"/>
        <v>0</v>
      </c>
      <c r="BF156" s="169">
        <f t="shared" si="5"/>
        <v>752.4</v>
      </c>
      <c r="BG156" s="169">
        <f t="shared" si="6"/>
        <v>0</v>
      </c>
      <c r="BH156" s="169">
        <f t="shared" si="7"/>
        <v>0</v>
      </c>
      <c r="BI156" s="169">
        <f t="shared" si="8"/>
        <v>0</v>
      </c>
      <c r="BJ156" s="17" t="s">
        <v>88</v>
      </c>
      <c r="BK156" s="169">
        <f t="shared" si="9"/>
        <v>752.4</v>
      </c>
      <c r="BL156" s="17" t="s">
        <v>402</v>
      </c>
      <c r="BM156" s="168" t="s">
        <v>586</v>
      </c>
    </row>
    <row r="157" spans="1:65" s="1" customFormat="1" ht="24.2" customHeight="1">
      <c r="A157" s="30"/>
      <c r="B157" s="155"/>
      <c r="C157" s="194" t="s">
        <v>451</v>
      </c>
      <c r="D157" s="194" t="s">
        <v>245</v>
      </c>
      <c r="E157" s="195" t="s">
        <v>4094</v>
      </c>
      <c r="F157" s="196" t="s">
        <v>4095</v>
      </c>
      <c r="G157" s="197" t="s">
        <v>310</v>
      </c>
      <c r="H157" s="198">
        <v>3</v>
      </c>
      <c r="I157" s="161">
        <v>8.27</v>
      </c>
      <c r="J157" s="162">
        <f t="shared" si="0"/>
        <v>24.81</v>
      </c>
      <c r="K157" s="163"/>
      <c r="L157" s="31"/>
      <c r="M157" s="164"/>
      <c r="N157" s="165" t="s">
        <v>42</v>
      </c>
      <c r="O157" s="57"/>
      <c r="P157" s="166">
        <f t="shared" si="1"/>
        <v>0</v>
      </c>
      <c r="Q157" s="166">
        <v>0</v>
      </c>
      <c r="R157" s="166">
        <f t="shared" si="2"/>
        <v>0</v>
      </c>
      <c r="S157" s="166">
        <v>0</v>
      </c>
      <c r="T157" s="167">
        <f t="shared" si="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8" t="s">
        <v>402</v>
      </c>
      <c r="AT157" s="168" t="s">
        <v>245</v>
      </c>
      <c r="AU157" s="168" t="s">
        <v>88</v>
      </c>
      <c r="AY157" s="17" t="s">
        <v>242</v>
      </c>
      <c r="BE157" s="169">
        <f t="shared" si="4"/>
        <v>0</v>
      </c>
      <c r="BF157" s="169">
        <f t="shared" si="5"/>
        <v>24.81</v>
      </c>
      <c r="BG157" s="169">
        <f t="shared" si="6"/>
        <v>0</v>
      </c>
      <c r="BH157" s="169">
        <f t="shared" si="7"/>
        <v>0</v>
      </c>
      <c r="BI157" s="169">
        <f t="shared" si="8"/>
        <v>0</v>
      </c>
      <c r="BJ157" s="17" t="s">
        <v>88</v>
      </c>
      <c r="BK157" s="169">
        <f t="shared" si="9"/>
        <v>24.81</v>
      </c>
      <c r="BL157" s="17" t="s">
        <v>402</v>
      </c>
      <c r="BM157" s="168" t="s">
        <v>597</v>
      </c>
    </row>
    <row r="158" spans="1:65" s="1" customFormat="1" ht="16.5" customHeight="1">
      <c r="A158" s="30"/>
      <c r="B158" s="155"/>
      <c r="C158" s="218" t="s">
        <v>459</v>
      </c>
      <c r="D158" s="218" t="s">
        <v>313</v>
      </c>
      <c r="E158" s="219" t="s">
        <v>4096</v>
      </c>
      <c r="F158" s="220" t="s">
        <v>4097</v>
      </c>
      <c r="G158" s="221" t="s">
        <v>310</v>
      </c>
      <c r="H158" s="222">
        <v>3</v>
      </c>
      <c r="I158" s="204">
        <v>15.46</v>
      </c>
      <c r="J158" s="205">
        <f t="shared" si="0"/>
        <v>46.38</v>
      </c>
      <c r="K158" s="206"/>
      <c r="L158" s="207"/>
      <c r="M158" s="208"/>
      <c r="N158" s="209" t="s">
        <v>42</v>
      </c>
      <c r="O158" s="57"/>
      <c r="P158" s="166">
        <f t="shared" si="1"/>
        <v>0</v>
      </c>
      <c r="Q158" s="166">
        <v>0</v>
      </c>
      <c r="R158" s="166">
        <f t="shared" si="2"/>
        <v>0</v>
      </c>
      <c r="S158" s="166">
        <v>0</v>
      </c>
      <c r="T158" s="167">
        <f t="shared" si="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8" t="s">
        <v>500</v>
      </c>
      <c r="AT158" s="168" t="s">
        <v>313</v>
      </c>
      <c r="AU158" s="168" t="s">
        <v>88</v>
      </c>
      <c r="AY158" s="17" t="s">
        <v>242</v>
      </c>
      <c r="BE158" s="169">
        <f t="shared" si="4"/>
        <v>0</v>
      </c>
      <c r="BF158" s="169">
        <f t="shared" si="5"/>
        <v>46.38</v>
      </c>
      <c r="BG158" s="169">
        <f t="shared" si="6"/>
        <v>0</v>
      </c>
      <c r="BH158" s="169">
        <f t="shared" si="7"/>
        <v>0</v>
      </c>
      <c r="BI158" s="169">
        <f t="shared" si="8"/>
        <v>0</v>
      </c>
      <c r="BJ158" s="17" t="s">
        <v>88</v>
      </c>
      <c r="BK158" s="169">
        <f t="shared" si="9"/>
        <v>46.38</v>
      </c>
      <c r="BL158" s="17" t="s">
        <v>402</v>
      </c>
      <c r="BM158" s="168" t="s">
        <v>607</v>
      </c>
    </row>
    <row r="159" spans="1:65" s="1" customFormat="1" ht="24.2" customHeight="1">
      <c r="A159" s="30"/>
      <c r="B159" s="155"/>
      <c r="C159" s="194" t="s">
        <v>468</v>
      </c>
      <c r="D159" s="194" t="s">
        <v>245</v>
      </c>
      <c r="E159" s="195" t="s">
        <v>4098</v>
      </c>
      <c r="F159" s="196" t="s">
        <v>4099</v>
      </c>
      <c r="G159" s="197" t="s">
        <v>310</v>
      </c>
      <c r="H159" s="198">
        <v>7</v>
      </c>
      <c r="I159" s="161">
        <v>7.86</v>
      </c>
      <c r="J159" s="162">
        <f t="shared" si="0"/>
        <v>55.02</v>
      </c>
      <c r="K159" s="163"/>
      <c r="L159" s="31"/>
      <c r="M159" s="164"/>
      <c r="N159" s="165" t="s">
        <v>42</v>
      </c>
      <c r="O159" s="57"/>
      <c r="P159" s="166">
        <f t="shared" si="1"/>
        <v>0</v>
      </c>
      <c r="Q159" s="166">
        <v>0</v>
      </c>
      <c r="R159" s="166">
        <f t="shared" si="2"/>
        <v>0</v>
      </c>
      <c r="S159" s="166">
        <v>0</v>
      </c>
      <c r="T159" s="167">
        <f t="shared" si="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68" t="s">
        <v>402</v>
      </c>
      <c r="AT159" s="168" t="s">
        <v>245</v>
      </c>
      <c r="AU159" s="168" t="s">
        <v>88</v>
      </c>
      <c r="AY159" s="17" t="s">
        <v>242</v>
      </c>
      <c r="BE159" s="169">
        <f t="shared" si="4"/>
        <v>0</v>
      </c>
      <c r="BF159" s="169">
        <f t="shared" si="5"/>
        <v>55.02</v>
      </c>
      <c r="BG159" s="169">
        <f t="shared" si="6"/>
        <v>0</v>
      </c>
      <c r="BH159" s="169">
        <f t="shared" si="7"/>
        <v>0</v>
      </c>
      <c r="BI159" s="169">
        <f t="shared" si="8"/>
        <v>0</v>
      </c>
      <c r="BJ159" s="17" t="s">
        <v>88</v>
      </c>
      <c r="BK159" s="169">
        <f t="shared" si="9"/>
        <v>55.02</v>
      </c>
      <c r="BL159" s="17" t="s">
        <v>402</v>
      </c>
      <c r="BM159" s="168" t="s">
        <v>616</v>
      </c>
    </row>
    <row r="160" spans="1:65" s="1" customFormat="1" ht="16.5" customHeight="1">
      <c r="A160" s="30"/>
      <c r="B160" s="155"/>
      <c r="C160" s="218" t="s">
        <v>473</v>
      </c>
      <c r="D160" s="218" t="s">
        <v>313</v>
      </c>
      <c r="E160" s="219" t="s">
        <v>4100</v>
      </c>
      <c r="F160" s="220" t="s">
        <v>4101</v>
      </c>
      <c r="G160" s="221" t="s">
        <v>310</v>
      </c>
      <c r="H160" s="222">
        <v>7</v>
      </c>
      <c r="I160" s="204">
        <v>23.62</v>
      </c>
      <c r="J160" s="205">
        <f t="shared" si="0"/>
        <v>165.34</v>
      </c>
      <c r="K160" s="206"/>
      <c r="L160" s="207"/>
      <c r="M160" s="208"/>
      <c r="N160" s="209" t="s">
        <v>42</v>
      </c>
      <c r="O160" s="57"/>
      <c r="P160" s="166">
        <f t="shared" si="1"/>
        <v>0</v>
      </c>
      <c r="Q160" s="166">
        <v>0</v>
      </c>
      <c r="R160" s="166">
        <f t="shared" si="2"/>
        <v>0</v>
      </c>
      <c r="S160" s="166">
        <v>0</v>
      </c>
      <c r="T160" s="167">
        <f t="shared" si="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8" t="s">
        <v>500</v>
      </c>
      <c r="AT160" s="168" t="s">
        <v>313</v>
      </c>
      <c r="AU160" s="168" t="s">
        <v>88</v>
      </c>
      <c r="AY160" s="17" t="s">
        <v>242</v>
      </c>
      <c r="BE160" s="169">
        <f t="shared" si="4"/>
        <v>0</v>
      </c>
      <c r="BF160" s="169">
        <f t="shared" si="5"/>
        <v>165.34</v>
      </c>
      <c r="BG160" s="169">
        <f t="shared" si="6"/>
        <v>0</v>
      </c>
      <c r="BH160" s="169">
        <f t="shared" si="7"/>
        <v>0</v>
      </c>
      <c r="BI160" s="169">
        <f t="shared" si="8"/>
        <v>0</v>
      </c>
      <c r="BJ160" s="17" t="s">
        <v>88</v>
      </c>
      <c r="BK160" s="169">
        <f t="shared" si="9"/>
        <v>165.34</v>
      </c>
      <c r="BL160" s="17" t="s">
        <v>402</v>
      </c>
      <c r="BM160" s="168" t="s">
        <v>624</v>
      </c>
    </row>
    <row r="161" spans="1:65" s="1" customFormat="1" ht="24.2" customHeight="1">
      <c r="A161" s="30"/>
      <c r="B161" s="155"/>
      <c r="C161" s="194" t="s">
        <v>481</v>
      </c>
      <c r="D161" s="194" t="s">
        <v>245</v>
      </c>
      <c r="E161" s="195" t="s">
        <v>4102</v>
      </c>
      <c r="F161" s="196" t="s">
        <v>4103</v>
      </c>
      <c r="G161" s="197" t="s">
        <v>297</v>
      </c>
      <c r="H161" s="198">
        <v>225</v>
      </c>
      <c r="I161" s="161">
        <v>0.87</v>
      </c>
      <c r="J161" s="162">
        <f t="shared" si="0"/>
        <v>195.75</v>
      </c>
      <c r="K161" s="163"/>
      <c r="L161" s="31"/>
      <c r="M161" s="164"/>
      <c r="N161" s="165" t="s">
        <v>42</v>
      </c>
      <c r="O161" s="57"/>
      <c r="P161" s="166">
        <f t="shared" si="1"/>
        <v>0</v>
      </c>
      <c r="Q161" s="166">
        <v>0</v>
      </c>
      <c r="R161" s="166">
        <f t="shared" si="2"/>
        <v>0</v>
      </c>
      <c r="S161" s="166">
        <v>0</v>
      </c>
      <c r="T161" s="167">
        <f t="shared" si="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8" t="s">
        <v>402</v>
      </c>
      <c r="AT161" s="168" t="s">
        <v>245</v>
      </c>
      <c r="AU161" s="168" t="s">
        <v>88</v>
      </c>
      <c r="AY161" s="17" t="s">
        <v>242</v>
      </c>
      <c r="BE161" s="169">
        <f t="shared" si="4"/>
        <v>0</v>
      </c>
      <c r="BF161" s="169">
        <f t="shared" si="5"/>
        <v>195.75</v>
      </c>
      <c r="BG161" s="169">
        <f t="shared" si="6"/>
        <v>0</v>
      </c>
      <c r="BH161" s="169">
        <f t="shared" si="7"/>
        <v>0</v>
      </c>
      <c r="BI161" s="169">
        <f t="shared" si="8"/>
        <v>0</v>
      </c>
      <c r="BJ161" s="17" t="s">
        <v>88</v>
      </c>
      <c r="BK161" s="169">
        <f t="shared" si="9"/>
        <v>195.75</v>
      </c>
      <c r="BL161" s="17" t="s">
        <v>402</v>
      </c>
      <c r="BM161" s="168" t="s">
        <v>634</v>
      </c>
    </row>
    <row r="162" spans="1:65" s="1" customFormat="1" ht="24.2" customHeight="1">
      <c r="A162" s="30"/>
      <c r="B162" s="155"/>
      <c r="C162" s="194" t="s">
        <v>489</v>
      </c>
      <c r="D162" s="194" t="s">
        <v>245</v>
      </c>
      <c r="E162" s="195" t="s">
        <v>4104</v>
      </c>
      <c r="F162" s="196" t="s">
        <v>1139</v>
      </c>
      <c r="G162" s="197" t="s">
        <v>291</v>
      </c>
      <c r="H162" s="198">
        <v>0.433</v>
      </c>
      <c r="I162" s="161">
        <v>9.67</v>
      </c>
      <c r="J162" s="162">
        <f t="shared" si="0"/>
        <v>4.1900000000000004</v>
      </c>
      <c r="K162" s="163"/>
      <c r="L162" s="31"/>
      <c r="M162" s="164"/>
      <c r="N162" s="165" t="s">
        <v>42</v>
      </c>
      <c r="O162" s="57"/>
      <c r="P162" s="166">
        <f t="shared" si="1"/>
        <v>0</v>
      </c>
      <c r="Q162" s="166">
        <v>0</v>
      </c>
      <c r="R162" s="166">
        <f t="shared" si="2"/>
        <v>0</v>
      </c>
      <c r="S162" s="166">
        <v>0</v>
      </c>
      <c r="T162" s="167">
        <f t="shared" si="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8" t="s">
        <v>402</v>
      </c>
      <c r="AT162" s="168" t="s">
        <v>245</v>
      </c>
      <c r="AU162" s="168" t="s">
        <v>88</v>
      </c>
      <c r="AY162" s="17" t="s">
        <v>242</v>
      </c>
      <c r="BE162" s="169">
        <f t="shared" si="4"/>
        <v>0</v>
      </c>
      <c r="BF162" s="169">
        <f t="shared" si="5"/>
        <v>4.1900000000000004</v>
      </c>
      <c r="BG162" s="169">
        <f t="shared" si="6"/>
        <v>0</v>
      </c>
      <c r="BH162" s="169">
        <f t="shared" si="7"/>
        <v>0</v>
      </c>
      <c r="BI162" s="169">
        <f t="shared" si="8"/>
        <v>0</v>
      </c>
      <c r="BJ162" s="17" t="s">
        <v>88</v>
      </c>
      <c r="BK162" s="169">
        <f t="shared" si="9"/>
        <v>4.1900000000000004</v>
      </c>
      <c r="BL162" s="17" t="s">
        <v>402</v>
      </c>
      <c r="BM162" s="168" t="s">
        <v>648</v>
      </c>
    </row>
    <row r="163" spans="1:65" s="11" customFormat="1" ht="22.9" customHeight="1">
      <c r="B163" s="142"/>
      <c r="D163" s="143" t="s">
        <v>75</v>
      </c>
      <c r="E163" s="153" t="s">
        <v>2156</v>
      </c>
      <c r="F163" s="153" t="s">
        <v>2157</v>
      </c>
      <c r="I163" s="145"/>
      <c r="J163" s="154">
        <f>SUBTOTAL(9,J164:J192)</f>
        <v>6632.130000000001</v>
      </c>
      <c r="L163" s="142"/>
      <c r="M163" s="147"/>
      <c r="N163" s="148"/>
      <c r="O163" s="148"/>
      <c r="P163" s="149">
        <f>SUM(P164:P192)</f>
        <v>0</v>
      </c>
      <c r="Q163" s="148"/>
      <c r="R163" s="149">
        <f>SUM(R164:R192)</f>
        <v>0</v>
      </c>
      <c r="S163" s="148"/>
      <c r="T163" s="150">
        <f>SUM(T164:T192)</f>
        <v>0</v>
      </c>
      <c r="AR163" s="143" t="s">
        <v>88</v>
      </c>
      <c r="AT163" s="151" t="s">
        <v>75</v>
      </c>
      <c r="AU163" s="151" t="s">
        <v>83</v>
      </c>
      <c r="AY163" s="143" t="s">
        <v>242</v>
      </c>
      <c r="BK163" s="152">
        <f>SUM(BK164:BK192)</f>
        <v>6632.130000000001</v>
      </c>
    </row>
    <row r="164" spans="1:65" s="1" customFormat="1" ht="33" customHeight="1">
      <c r="A164" s="30"/>
      <c r="B164" s="155"/>
      <c r="C164" s="194" t="s">
        <v>494</v>
      </c>
      <c r="D164" s="194" t="s">
        <v>245</v>
      </c>
      <c r="E164" s="195" t="s">
        <v>4105</v>
      </c>
      <c r="F164" s="196" t="s">
        <v>4106</v>
      </c>
      <c r="G164" s="197" t="s">
        <v>297</v>
      </c>
      <c r="H164" s="198">
        <v>3.5</v>
      </c>
      <c r="I164" s="161">
        <v>0.74</v>
      </c>
      <c r="J164" s="162">
        <f t="shared" ref="J164:J192" si="10">ROUND(I164*H164,2)</f>
        <v>2.59</v>
      </c>
      <c r="K164" s="163"/>
      <c r="L164" s="31"/>
      <c r="M164" s="164"/>
      <c r="N164" s="165" t="s">
        <v>42</v>
      </c>
      <c r="O164" s="57"/>
      <c r="P164" s="166">
        <f t="shared" ref="P164:P192" si="11">O164*H164</f>
        <v>0</v>
      </c>
      <c r="Q164" s="166">
        <v>0</v>
      </c>
      <c r="R164" s="166">
        <f t="shared" ref="R164:R192" si="12">Q164*H164</f>
        <v>0</v>
      </c>
      <c r="S164" s="166">
        <v>0</v>
      </c>
      <c r="T164" s="167">
        <f t="shared" ref="T164:T192" si="13"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8" t="s">
        <v>402</v>
      </c>
      <c r="AT164" s="168" t="s">
        <v>245</v>
      </c>
      <c r="AU164" s="168" t="s">
        <v>88</v>
      </c>
      <c r="AY164" s="17" t="s">
        <v>242</v>
      </c>
      <c r="BE164" s="169">
        <f t="shared" ref="BE164:BE192" si="14">IF(N164="základná",J164,0)</f>
        <v>0</v>
      </c>
      <c r="BF164" s="169">
        <f t="shared" ref="BF164:BF192" si="15">IF(N164="znížená",J164,0)</f>
        <v>2.59</v>
      </c>
      <c r="BG164" s="169">
        <f t="shared" ref="BG164:BG192" si="16">IF(N164="zákl. prenesená",J164,0)</f>
        <v>0</v>
      </c>
      <c r="BH164" s="169">
        <f t="shared" ref="BH164:BH192" si="17">IF(N164="zníž. prenesená",J164,0)</f>
        <v>0</v>
      </c>
      <c r="BI164" s="169">
        <f t="shared" ref="BI164:BI192" si="18">IF(N164="nulová",J164,0)</f>
        <v>0</v>
      </c>
      <c r="BJ164" s="17" t="s">
        <v>88</v>
      </c>
      <c r="BK164" s="169">
        <f t="shared" ref="BK164:BK192" si="19">ROUND(I164*H164,2)</f>
        <v>2.59</v>
      </c>
      <c r="BL164" s="17" t="s">
        <v>402</v>
      </c>
      <c r="BM164" s="168" t="s">
        <v>659</v>
      </c>
    </row>
    <row r="165" spans="1:65" s="1" customFormat="1" ht="24.2" customHeight="1">
      <c r="A165" s="30"/>
      <c r="B165" s="155"/>
      <c r="C165" s="218" t="s">
        <v>500</v>
      </c>
      <c r="D165" s="218" t="s">
        <v>313</v>
      </c>
      <c r="E165" s="219" t="s">
        <v>4107</v>
      </c>
      <c r="F165" s="220" t="s">
        <v>4108</v>
      </c>
      <c r="G165" s="221" t="s">
        <v>297</v>
      </c>
      <c r="H165" s="222">
        <v>3.5</v>
      </c>
      <c r="I165" s="204">
        <v>5.84</v>
      </c>
      <c r="J165" s="205">
        <f t="shared" si="10"/>
        <v>20.440000000000001</v>
      </c>
      <c r="K165" s="206"/>
      <c r="L165" s="207"/>
      <c r="M165" s="208"/>
      <c r="N165" s="209" t="s">
        <v>42</v>
      </c>
      <c r="O165" s="57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8" t="s">
        <v>500</v>
      </c>
      <c r="AT165" s="168" t="s">
        <v>313</v>
      </c>
      <c r="AU165" s="168" t="s">
        <v>88</v>
      </c>
      <c r="AY165" s="17" t="s">
        <v>242</v>
      </c>
      <c r="BE165" s="169">
        <f t="shared" si="14"/>
        <v>0</v>
      </c>
      <c r="BF165" s="169">
        <f t="shared" si="15"/>
        <v>20.440000000000001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88</v>
      </c>
      <c r="BK165" s="169">
        <f t="shared" si="19"/>
        <v>20.440000000000001</v>
      </c>
      <c r="BL165" s="17" t="s">
        <v>402</v>
      </c>
      <c r="BM165" s="168" t="s">
        <v>668</v>
      </c>
    </row>
    <row r="166" spans="1:65" s="1" customFormat="1" ht="16.5" customHeight="1">
      <c r="A166" s="30"/>
      <c r="B166" s="155"/>
      <c r="C166" s="194" t="s">
        <v>505</v>
      </c>
      <c r="D166" s="194" t="s">
        <v>245</v>
      </c>
      <c r="E166" s="195" t="s">
        <v>4109</v>
      </c>
      <c r="F166" s="196" t="s">
        <v>4110</v>
      </c>
      <c r="G166" s="197" t="s">
        <v>4055</v>
      </c>
      <c r="H166" s="198">
        <v>10</v>
      </c>
      <c r="I166" s="161">
        <v>64</v>
      </c>
      <c r="J166" s="162">
        <f t="shared" si="10"/>
        <v>640</v>
      </c>
      <c r="K166" s="163"/>
      <c r="L166" s="31"/>
      <c r="M166" s="164"/>
      <c r="N166" s="165" t="s">
        <v>42</v>
      </c>
      <c r="O166" s="57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8" t="s">
        <v>402</v>
      </c>
      <c r="AT166" s="168" t="s">
        <v>245</v>
      </c>
      <c r="AU166" s="168" t="s">
        <v>88</v>
      </c>
      <c r="AY166" s="17" t="s">
        <v>242</v>
      </c>
      <c r="BE166" s="169">
        <f t="shared" si="14"/>
        <v>0</v>
      </c>
      <c r="BF166" s="169">
        <f t="shared" si="15"/>
        <v>640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88</v>
      </c>
      <c r="BK166" s="169">
        <f t="shared" si="19"/>
        <v>640</v>
      </c>
      <c r="BL166" s="17" t="s">
        <v>402</v>
      </c>
      <c r="BM166" s="168" t="s">
        <v>681</v>
      </c>
    </row>
    <row r="167" spans="1:65" s="1" customFormat="1" ht="33" customHeight="1">
      <c r="A167" s="30"/>
      <c r="B167" s="155"/>
      <c r="C167" s="194" t="s">
        <v>509</v>
      </c>
      <c r="D167" s="194" t="s">
        <v>245</v>
      </c>
      <c r="E167" s="195" t="s">
        <v>4111</v>
      </c>
      <c r="F167" s="196" t="s">
        <v>4112</v>
      </c>
      <c r="G167" s="197" t="s">
        <v>297</v>
      </c>
      <c r="H167" s="198">
        <v>12</v>
      </c>
      <c r="I167" s="161">
        <v>19.12</v>
      </c>
      <c r="J167" s="162">
        <f t="shared" si="10"/>
        <v>229.44</v>
      </c>
      <c r="K167" s="163"/>
      <c r="L167" s="31"/>
      <c r="M167" s="164"/>
      <c r="N167" s="165" t="s">
        <v>42</v>
      </c>
      <c r="O167" s="57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8" t="s">
        <v>402</v>
      </c>
      <c r="AT167" s="168" t="s">
        <v>245</v>
      </c>
      <c r="AU167" s="168" t="s">
        <v>88</v>
      </c>
      <c r="AY167" s="17" t="s">
        <v>242</v>
      </c>
      <c r="BE167" s="169">
        <f t="shared" si="14"/>
        <v>0</v>
      </c>
      <c r="BF167" s="169">
        <f t="shared" si="15"/>
        <v>229.44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88</v>
      </c>
      <c r="BK167" s="169">
        <f t="shared" si="19"/>
        <v>229.44</v>
      </c>
      <c r="BL167" s="17" t="s">
        <v>402</v>
      </c>
      <c r="BM167" s="168" t="s">
        <v>692</v>
      </c>
    </row>
    <row r="168" spans="1:65" s="1" customFormat="1" ht="33" customHeight="1">
      <c r="A168" s="30"/>
      <c r="B168" s="155"/>
      <c r="C168" s="194" t="s">
        <v>514</v>
      </c>
      <c r="D168" s="194" t="s">
        <v>245</v>
      </c>
      <c r="E168" s="195" t="s">
        <v>4113</v>
      </c>
      <c r="F168" s="196" t="s">
        <v>4114</v>
      </c>
      <c r="G168" s="197" t="s">
        <v>297</v>
      </c>
      <c r="H168" s="198">
        <v>42</v>
      </c>
      <c r="I168" s="161">
        <v>21.39</v>
      </c>
      <c r="J168" s="162">
        <f t="shared" si="10"/>
        <v>898.38</v>
      </c>
      <c r="K168" s="163"/>
      <c r="L168" s="31"/>
      <c r="M168" s="164"/>
      <c r="N168" s="165" t="s">
        <v>42</v>
      </c>
      <c r="O168" s="57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8" t="s">
        <v>402</v>
      </c>
      <c r="AT168" s="168" t="s">
        <v>245</v>
      </c>
      <c r="AU168" s="168" t="s">
        <v>88</v>
      </c>
      <c r="AY168" s="17" t="s">
        <v>242</v>
      </c>
      <c r="BE168" s="169">
        <f t="shared" si="14"/>
        <v>0</v>
      </c>
      <c r="BF168" s="169">
        <f t="shared" si="15"/>
        <v>898.38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88</v>
      </c>
      <c r="BK168" s="169">
        <f t="shared" si="19"/>
        <v>898.38</v>
      </c>
      <c r="BL168" s="17" t="s">
        <v>402</v>
      </c>
      <c r="BM168" s="168" t="s">
        <v>701</v>
      </c>
    </row>
    <row r="169" spans="1:65" s="1" customFormat="1" ht="33" customHeight="1">
      <c r="A169" s="30"/>
      <c r="B169" s="155"/>
      <c r="C169" s="194" t="s">
        <v>519</v>
      </c>
      <c r="D169" s="194" t="s">
        <v>245</v>
      </c>
      <c r="E169" s="195" t="s">
        <v>4115</v>
      </c>
      <c r="F169" s="196" t="s">
        <v>4116</v>
      </c>
      <c r="G169" s="197" t="s">
        <v>297</v>
      </c>
      <c r="H169" s="198">
        <v>20</v>
      </c>
      <c r="I169" s="161">
        <v>25.14</v>
      </c>
      <c r="J169" s="162">
        <f t="shared" si="10"/>
        <v>502.8</v>
      </c>
      <c r="K169" s="163"/>
      <c r="L169" s="31"/>
      <c r="M169" s="164"/>
      <c r="N169" s="165" t="s">
        <v>42</v>
      </c>
      <c r="O169" s="57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68" t="s">
        <v>402</v>
      </c>
      <c r="AT169" s="168" t="s">
        <v>245</v>
      </c>
      <c r="AU169" s="168" t="s">
        <v>88</v>
      </c>
      <c r="AY169" s="17" t="s">
        <v>242</v>
      </c>
      <c r="BE169" s="169">
        <f t="shared" si="14"/>
        <v>0</v>
      </c>
      <c r="BF169" s="169">
        <f t="shared" si="15"/>
        <v>502.8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88</v>
      </c>
      <c r="BK169" s="169">
        <f t="shared" si="19"/>
        <v>502.8</v>
      </c>
      <c r="BL169" s="17" t="s">
        <v>402</v>
      </c>
      <c r="BM169" s="168" t="s">
        <v>710</v>
      </c>
    </row>
    <row r="170" spans="1:65" s="1" customFormat="1" ht="33" customHeight="1">
      <c r="A170" s="30"/>
      <c r="B170" s="155"/>
      <c r="C170" s="194" t="s">
        <v>525</v>
      </c>
      <c r="D170" s="194" t="s">
        <v>245</v>
      </c>
      <c r="E170" s="195" t="s">
        <v>4117</v>
      </c>
      <c r="F170" s="196" t="s">
        <v>4118</v>
      </c>
      <c r="G170" s="197" t="s">
        <v>297</v>
      </c>
      <c r="H170" s="198">
        <v>1</v>
      </c>
      <c r="I170" s="161">
        <v>32.82</v>
      </c>
      <c r="J170" s="162">
        <f t="shared" si="10"/>
        <v>32.82</v>
      </c>
      <c r="K170" s="163"/>
      <c r="L170" s="31"/>
      <c r="M170" s="164"/>
      <c r="N170" s="165" t="s">
        <v>42</v>
      </c>
      <c r="O170" s="57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8" t="s">
        <v>402</v>
      </c>
      <c r="AT170" s="168" t="s">
        <v>245</v>
      </c>
      <c r="AU170" s="168" t="s">
        <v>88</v>
      </c>
      <c r="AY170" s="17" t="s">
        <v>242</v>
      </c>
      <c r="BE170" s="169">
        <f t="shared" si="14"/>
        <v>0</v>
      </c>
      <c r="BF170" s="169">
        <f t="shared" si="15"/>
        <v>32.82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88</v>
      </c>
      <c r="BK170" s="169">
        <f t="shared" si="19"/>
        <v>32.82</v>
      </c>
      <c r="BL170" s="17" t="s">
        <v>402</v>
      </c>
      <c r="BM170" s="168" t="s">
        <v>722</v>
      </c>
    </row>
    <row r="171" spans="1:65" s="1" customFormat="1" ht="24.2" customHeight="1">
      <c r="A171" s="30"/>
      <c r="B171" s="155"/>
      <c r="C171" s="194" t="s">
        <v>531</v>
      </c>
      <c r="D171" s="194" t="s">
        <v>245</v>
      </c>
      <c r="E171" s="195" t="s">
        <v>2158</v>
      </c>
      <c r="F171" s="196" t="s">
        <v>2159</v>
      </c>
      <c r="G171" s="197" t="s">
        <v>297</v>
      </c>
      <c r="H171" s="198">
        <v>8</v>
      </c>
      <c r="I171" s="161">
        <v>8.14</v>
      </c>
      <c r="J171" s="162">
        <f t="shared" si="10"/>
        <v>65.12</v>
      </c>
      <c r="K171" s="163"/>
      <c r="L171" s="31"/>
      <c r="M171" s="164"/>
      <c r="N171" s="165" t="s">
        <v>42</v>
      </c>
      <c r="O171" s="57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8" t="s">
        <v>402</v>
      </c>
      <c r="AT171" s="168" t="s">
        <v>245</v>
      </c>
      <c r="AU171" s="168" t="s">
        <v>88</v>
      </c>
      <c r="AY171" s="17" t="s">
        <v>242</v>
      </c>
      <c r="BE171" s="169">
        <f t="shared" si="14"/>
        <v>0</v>
      </c>
      <c r="BF171" s="169">
        <f t="shared" si="15"/>
        <v>65.12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88</v>
      </c>
      <c r="BK171" s="169">
        <f t="shared" si="19"/>
        <v>65.12</v>
      </c>
      <c r="BL171" s="17" t="s">
        <v>402</v>
      </c>
      <c r="BM171" s="168" t="s">
        <v>741</v>
      </c>
    </row>
    <row r="172" spans="1:65" s="1" customFormat="1" ht="24.2" customHeight="1">
      <c r="A172" s="30"/>
      <c r="B172" s="155"/>
      <c r="C172" s="194" t="s">
        <v>536</v>
      </c>
      <c r="D172" s="194" t="s">
        <v>245</v>
      </c>
      <c r="E172" s="195" t="s">
        <v>2160</v>
      </c>
      <c r="F172" s="196" t="s">
        <v>2161</v>
      </c>
      <c r="G172" s="197" t="s">
        <v>297</v>
      </c>
      <c r="H172" s="198">
        <v>16</v>
      </c>
      <c r="I172" s="161">
        <v>8.34</v>
      </c>
      <c r="J172" s="162">
        <f t="shared" si="10"/>
        <v>133.44</v>
      </c>
      <c r="K172" s="163"/>
      <c r="L172" s="31"/>
      <c r="M172" s="164"/>
      <c r="N172" s="165" t="s">
        <v>42</v>
      </c>
      <c r="O172" s="57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8" t="s">
        <v>402</v>
      </c>
      <c r="AT172" s="168" t="s">
        <v>245</v>
      </c>
      <c r="AU172" s="168" t="s">
        <v>88</v>
      </c>
      <c r="AY172" s="17" t="s">
        <v>242</v>
      </c>
      <c r="BE172" s="169">
        <f t="shared" si="14"/>
        <v>0</v>
      </c>
      <c r="BF172" s="169">
        <f t="shared" si="15"/>
        <v>133.44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88</v>
      </c>
      <c r="BK172" s="169">
        <f t="shared" si="19"/>
        <v>133.44</v>
      </c>
      <c r="BL172" s="17" t="s">
        <v>402</v>
      </c>
      <c r="BM172" s="168" t="s">
        <v>755</v>
      </c>
    </row>
    <row r="173" spans="1:65" s="1" customFormat="1" ht="24.2" customHeight="1">
      <c r="A173" s="30"/>
      <c r="B173" s="155"/>
      <c r="C173" s="194" t="s">
        <v>540</v>
      </c>
      <c r="D173" s="194" t="s">
        <v>245</v>
      </c>
      <c r="E173" s="195" t="s">
        <v>2162</v>
      </c>
      <c r="F173" s="196" t="s">
        <v>2163</v>
      </c>
      <c r="G173" s="197" t="s">
        <v>297</v>
      </c>
      <c r="H173" s="198">
        <v>44</v>
      </c>
      <c r="I173" s="161">
        <v>10.1</v>
      </c>
      <c r="J173" s="162">
        <f t="shared" si="10"/>
        <v>444.4</v>
      </c>
      <c r="K173" s="163"/>
      <c r="L173" s="31"/>
      <c r="M173" s="164"/>
      <c r="N173" s="165" t="s">
        <v>42</v>
      </c>
      <c r="O173" s="57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8" t="s">
        <v>402</v>
      </c>
      <c r="AT173" s="168" t="s">
        <v>245</v>
      </c>
      <c r="AU173" s="168" t="s">
        <v>88</v>
      </c>
      <c r="AY173" s="17" t="s">
        <v>242</v>
      </c>
      <c r="BE173" s="169">
        <f t="shared" si="14"/>
        <v>0</v>
      </c>
      <c r="BF173" s="169">
        <f t="shared" si="15"/>
        <v>444.4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88</v>
      </c>
      <c r="BK173" s="169">
        <f t="shared" si="19"/>
        <v>444.4</v>
      </c>
      <c r="BL173" s="17" t="s">
        <v>402</v>
      </c>
      <c r="BM173" s="168" t="s">
        <v>766</v>
      </c>
    </row>
    <row r="174" spans="1:65" s="1" customFormat="1" ht="16.5" customHeight="1">
      <c r="A174" s="30"/>
      <c r="B174" s="155"/>
      <c r="C174" s="194" t="s">
        <v>545</v>
      </c>
      <c r="D174" s="194" t="s">
        <v>245</v>
      </c>
      <c r="E174" s="195" t="s">
        <v>4119</v>
      </c>
      <c r="F174" s="196" t="s">
        <v>4120</v>
      </c>
      <c r="G174" s="197" t="s">
        <v>297</v>
      </c>
      <c r="H174" s="198">
        <v>12</v>
      </c>
      <c r="I174" s="161">
        <v>1.51</v>
      </c>
      <c r="J174" s="162">
        <f t="shared" si="10"/>
        <v>18.12</v>
      </c>
      <c r="K174" s="163"/>
      <c r="L174" s="31"/>
      <c r="M174" s="164"/>
      <c r="N174" s="165" t="s">
        <v>42</v>
      </c>
      <c r="O174" s="57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68" t="s">
        <v>402</v>
      </c>
      <c r="AT174" s="168" t="s">
        <v>245</v>
      </c>
      <c r="AU174" s="168" t="s">
        <v>88</v>
      </c>
      <c r="AY174" s="17" t="s">
        <v>242</v>
      </c>
      <c r="BE174" s="169">
        <f t="shared" si="14"/>
        <v>0</v>
      </c>
      <c r="BF174" s="169">
        <f t="shared" si="15"/>
        <v>18.12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88</v>
      </c>
      <c r="BK174" s="169">
        <f t="shared" si="19"/>
        <v>18.12</v>
      </c>
      <c r="BL174" s="17" t="s">
        <v>402</v>
      </c>
      <c r="BM174" s="168" t="s">
        <v>777</v>
      </c>
    </row>
    <row r="175" spans="1:65" s="1" customFormat="1" ht="21.75" customHeight="1">
      <c r="A175" s="30"/>
      <c r="B175" s="155"/>
      <c r="C175" s="194" t="s">
        <v>550</v>
      </c>
      <c r="D175" s="194" t="s">
        <v>245</v>
      </c>
      <c r="E175" s="195" t="s">
        <v>4121</v>
      </c>
      <c r="F175" s="196" t="s">
        <v>4122</v>
      </c>
      <c r="G175" s="197" t="s">
        <v>297</v>
      </c>
      <c r="H175" s="198">
        <v>62</v>
      </c>
      <c r="I175" s="161">
        <v>2.23</v>
      </c>
      <c r="J175" s="162">
        <f t="shared" si="10"/>
        <v>138.26</v>
      </c>
      <c r="K175" s="163"/>
      <c r="L175" s="31"/>
      <c r="M175" s="164"/>
      <c r="N175" s="165" t="s">
        <v>42</v>
      </c>
      <c r="O175" s="57"/>
      <c r="P175" s="166">
        <f t="shared" si="11"/>
        <v>0</v>
      </c>
      <c r="Q175" s="166">
        <v>0</v>
      </c>
      <c r="R175" s="166">
        <f t="shared" si="12"/>
        <v>0</v>
      </c>
      <c r="S175" s="166">
        <v>0</v>
      </c>
      <c r="T175" s="167">
        <f t="shared" si="1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68" t="s">
        <v>402</v>
      </c>
      <c r="AT175" s="168" t="s">
        <v>245</v>
      </c>
      <c r="AU175" s="168" t="s">
        <v>88</v>
      </c>
      <c r="AY175" s="17" t="s">
        <v>242</v>
      </c>
      <c r="BE175" s="169">
        <f t="shared" si="14"/>
        <v>0</v>
      </c>
      <c r="BF175" s="169">
        <f t="shared" si="15"/>
        <v>138.26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7" t="s">
        <v>88</v>
      </c>
      <c r="BK175" s="169">
        <f t="shared" si="19"/>
        <v>138.26</v>
      </c>
      <c r="BL175" s="17" t="s">
        <v>402</v>
      </c>
      <c r="BM175" s="168" t="s">
        <v>788</v>
      </c>
    </row>
    <row r="176" spans="1:65" s="1" customFormat="1" ht="21.75" customHeight="1">
      <c r="A176" s="30"/>
      <c r="B176" s="155"/>
      <c r="C176" s="194" t="s">
        <v>555</v>
      </c>
      <c r="D176" s="194" t="s">
        <v>245</v>
      </c>
      <c r="E176" s="195" t="s">
        <v>4123</v>
      </c>
      <c r="F176" s="196" t="s">
        <v>4124</v>
      </c>
      <c r="G176" s="197" t="s">
        <v>297</v>
      </c>
      <c r="H176" s="198">
        <v>1</v>
      </c>
      <c r="I176" s="161">
        <v>3.19</v>
      </c>
      <c r="J176" s="162">
        <f t="shared" si="10"/>
        <v>3.19</v>
      </c>
      <c r="K176" s="163"/>
      <c r="L176" s="31"/>
      <c r="M176" s="164"/>
      <c r="N176" s="165" t="s">
        <v>42</v>
      </c>
      <c r="O176" s="57"/>
      <c r="P176" s="166">
        <f t="shared" si="11"/>
        <v>0</v>
      </c>
      <c r="Q176" s="166">
        <v>0</v>
      </c>
      <c r="R176" s="166">
        <f t="shared" si="12"/>
        <v>0</v>
      </c>
      <c r="S176" s="166">
        <v>0</v>
      </c>
      <c r="T176" s="167">
        <f t="shared" si="1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68" t="s">
        <v>402</v>
      </c>
      <c r="AT176" s="168" t="s">
        <v>245</v>
      </c>
      <c r="AU176" s="168" t="s">
        <v>88</v>
      </c>
      <c r="AY176" s="17" t="s">
        <v>242</v>
      </c>
      <c r="BE176" s="169">
        <f t="shared" si="14"/>
        <v>0</v>
      </c>
      <c r="BF176" s="169">
        <f t="shared" si="15"/>
        <v>3.19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7" t="s">
        <v>88</v>
      </c>
      <c r="BK176" s="169">
        <f t="shared" si="19"/>
        <v>3.19</v>
      </c>
      <c r="BL176" s="17" t="s">
        <v>402</v>
      </c>
      <c r="BM176" s="168" t="s">
        <v>796</v>
      </c>
    </row>
    <row r="177" spans="1:65" s="1" customFormat="1" ht="16.5" customHeight="1">
      <c r="A177" s="30"/>
      <c r="B177" s="155"/>
      <c r="C177" s="194" t="s">
        <v>564</v>
      </c>
      <c r="D177" s="194" t="s">
        <v>245</v>
      </c>
      <c r="E177" s="195" t="s">
        <v>4125</v>
      </c>
      <c r="F177" s="196" t="s">
        <v>4126</v>
      </c>
      <c r="G177" s="197" t="s">
        <v>310</v>
      </c>
      <c r="H177" s="198">
        <v>152</v>
      </c>
      <c r="I177" s="161">
        <v>8.2899999999999991</v>
      </c>
      <c r="J177" s="162">
        <f t="shared" si="10"/>
        <v>1260.08</v>
      </c>
      <c r="K177" s="163"/>
      <c r="L177" s="31"/>
      <c r="M177" s="164"/>
      <c r="N177" s="165" t="s">
        <v>42</v>
      </c>
      <c r="O177" s="57"/>
      <c r="P177" s="166">
        <f t="shared" si="11"/>
        <v>0</v>
      </c>
      <c r="Q177" s="166">
        <v>0</v>
      </c>
      <c r="R177" s="166">
        <f t="shared" si="12"/>
        <v>0</v>
      </c>
      <c r="S177" s="166">
        <v>0</v>
      </c>
      <c r="T177" s="167">
        <f t="shared" si="1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68" t="s">
        <v>402</v>
      </c>
      <c r="AT177" s="168" t="s">
        <v>245</v>
      </c>
      <c r="AU177" s="168" t="s">
        <v>88</v>
      </c>
      <c r="AY177" s="17" t="s">
        <v>242</v>
      </c>
      <c r="BE177" s="169">
        <f t="shared" si="14"/>
        <v>0</v>
      </c>
      <c r="BF177" s="169">
        <f t="shared" si="15"/>
        <v>1260.08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7" t="s">
        <v>88</v>
      </c>
      <c r="BK177" s="169">
        <f t="shared" si="19"/>
        <v>1260.08</v>
      </c>
      <c r="BL177" s="17" t="s">
        <v>402</v>
      </c>
      <c r="BM177" s="168" t="s">
        <v>805</v>
      </c>
    </row>
    <row r="178" spans="1:65" s="1" customFormat="1" ht="24.2" customHeight="1">
      <c r="A178" s="30"/>
      <c r="B178" s="155"/>
      <c r="C178" s="194" t="s">
        <v>569</v>
      </c>
      <c r="D178" s="194" t="s">
        <v>245</v>
      </c>
      <c r="E178" s="195" t="s">
        <v>4127</v>
      </c>
      <c r="F178" s="196" t="s">
        <v>4128</v>
      </c>
      <c r="G178" s="197" t="s">
        <v>310</v>
      </c>
      <c r="H178" s="198">
        <v>118</v>
      </c>
      <c r="I178" s="161">
        <v>4.04</v>
      </c>
      <c r="J178" s="162">
        <f t="shared" si="10"/>
        <v>476.72</v>
      </c>
      <c r="K178" s="163"/>
      <c r="L178" s="31"/>
      <c r="M178" s="164"/>
      <c r="N178" s="165" t="s">
        <v>42</v>
      </c>
      <c r="O178" s="57"/>
      <c r="P178" s="166">
        <f t="shared" si="11"/>
        <v>0</v>
      </c>
      <c r="Q178" s="166">
        <v>0</v>
      </c>
      <c r="R178" s="166">
        <f t="shared" si="12"/>
        <v>0</v>
      </c>
      <c r="S178" s="166">
        <v>0</v>
      </c>
      <c r="T178" s="167">
        <f t="shared" si="1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68" t="s">
        <v>402</v>
      </c>
      <c r="AT178" s="168" t="s">
        <v>245</v>
      </c>
      <c r="AU178" s="168" t="s">
        <v>88</v>
      </c>
      <c r="AY178" s="17" t="s">
        <v>242</v>
      </c>
      <c r="BE178" s="169">
        <f t="shared" si="14"/>
        <v>0</v>
      </c>
      <c r="BF178" s="169">
        <f t="shared" si="15"/>
        <v>476.72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7" t="s">
        <v>88</v>
      </c>
      <c r="BK178" s="169">
        <f t="shared" si="19"/>
        <v>476.72</v>
      </c>
      <c r="BL178" s="17" t="s">
        <v>402</v>
      </c>
      <c r="BM178" s="168" t="s">
        <v>813</v>
      </c>
    </row>
    <row r="179" spans="1:65" s="1" customFormat="1" ht="16.5" customHeight="1">
      <c r="A179" s="30"/>
      <c r="B179" s="155"/>
      <c r="C179" s="218" t="s">
        <v>575</v>
      </c>
      <c r="D179" s="218" t="s">
        <v>313</v>
      </c>
      <c r="E179" s="219" t="s">
        <v>4129</v>
      </c>
      <c r="F179" s="220" t="s">
        <v>4130</v>
      </c>
      <c r="G179" s="221" t="s">
        <v>310</v>
      </c>
      <c r="H179" s="222">
        <v>118</v>
      </c>
      <c r="I179" s="204">
        <v>4.96</v>
      </c>
      <c r="J179" s="205">
        <f t="shared" si="10"/>
        <v>585.28</v>
      </c>
      <c r="K179" s="206"/>
      <c r="L179" s="207"/>
      <c r="M179" s="208"/>
      <c r="N179" s="209" t="s">
        <v>42</v>
      </c>
      <c r="O179" s="57"/>
      <c r="P179" s="166">
        <f t="shared" si="11"/>
        <v>0</v>
      </c>
      <c r="Q179" s="166">
        <v>0</v>
      </c>
      <c r="R179" s="166">
        <f t="shared" si="12"/>
        <v>0</v>
      </c>
      <c r="S179" s="166">
        <v>0</v>
      </c>
      <c r="T179" s="167">
        <f t="shared" si="1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68" t="s">
        <v>500</v>
      </c>
      <c r="AT179" s="168" t="s">
        <v>313</v>
      </c>
      <c r="AU179" s="168" t="s">
        <v>88</v>
      </c>
      <c r="AY179" s="17" t="s">
        <v>242</v>
      </c>
      <c r="BE179" s="169">
        <f t="shared" si="14"/>
        <v>0</v>
      </c>
      <c r="BF179" s="169">
        <f t="shared" si="15"/>
        <v>585.28</v>
      </c>
      <c r="BG179" s="169">
        <f t="shared" si="16"/>
        <v>0</v>
      </c>
      <c r="BH179" s="169">
        <f t="shared" si="17"/>
        <v>0</v>
      </c>
      <c r="BI179" s="169">
        <f t="shared" si="18"/>
        <v>0</v>
      </c>
      <c r="BJ179" s="17" t="s">
        <v>88</v>
      </c>
      <c r="BK179" s="169">
        <f t="shared" si="19"/>
        <v>585.28</v>
      </c>
      <c r="BL179" s="17" t="s">
        <v>402</v>
      </c>
      <c r="BM179" s="168" t="s">
        <v>825</v>
      </c>
    </row>
    <row r="180" spans="1:65" s="1" customFormat="1" ht="24.2" customHeight="1">
      <c r="A180" s="30"/>
      <c r="B180" s="155"/>
      <c r="C180" s="194" t="s">
        <v>580</v>
      </c>
      <c r="D180" s="194" t="s">
        <v>245</v>
      </c>
      <c r="E180" s="195" t="s">
        <v>4131</v>
      </c>
      <c r="F180" s="196" t="s">
        <v>4132</v>
      </c>
      <c r="G180" s="197" t="s">
        <v>4133</v>
      </c>
      <c r="H180" s="198">
        <v>17</v>
      </c>
      <c r="I180" s="161">
        <v>7.88</v>
      </c>
      <c r="J180" s="162">
        <f t="shared" si="10"/>
        <v>133.96</v>
      </c>
      <c r="K180" s="163"/>
      <c r="L180" s="31"/>
      <c r="M180" s="164"/>
      <c r="N180" s="165" t="s">
        <v>42</v>
      </c>
      <c r="O180" s="57"/>
      <c r="P180" s="166">
        <f t="shared" si="11"/>
        <v>0</v>
      </c>
      <c r="Q180" s="166">
        <v>0</v>
      </c>
      <c r="R180" s="166">
        <f t="shared" si="12"/>
        <v>0</v>
      </c>
      <c r="S180" s="166">
        <v>0</v>
      </c>
      <c r="T180" s="167">
        <f t="shared" si="1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8" t="s">
        <v>402</v>
      </c>
      <c r="AT180" s="168" t="s">
        <v>245</v>
      </c>
      <c r="AU180" s="168" t="s">
        <v>88</v>
      </c>
      <c r="AY180" s="17" t="s">
        <v>242</v>
      </c>
      <c r="BE180" s="169">
        <f t="shared" si="14"/>
        <v>0</v>
      </c>
      <c r="BF180" s="169">
        <f t="shared" si="15"/>
        <v>133.96</v>
      </c>
      <c r="BG180" s="169">
        <f t="shared" si="16"/>
        <v>0</v>
      </c>
      <c r="BH180" s="169">
        <f t="shared" si="17"/>
        <v>0</v>
      </c>
      <c r="BI180" s="169">
        <f t="shared" si="18"/>
        <v>0</v>
      </c>
      <c r="BJ180" s="17" t="s">
        <v>88</v>
      </c>
      <c r="BK180" s="169">
        <f t="shared" si="19"/>
        <v>133.96</v>
      </c>
      <c r="BL180" s="17" t="s">
        <v>402</v>
      </c>
      <c r="BM180" s="168" t="s">
        <v>836</v>
      </c>
    </row>
    <row r="181" spans="1:65" s="1" customFormat="1" ht="16.5" customHeight="1">
      <c r="A181" s="30"/>
      <c r="B181" s="155"/>
      <c r="C181" s="218" t="s">
        <v>586</v>
      </c>
      <c r="D181" s="218" t="s">
        <v>313</v>
      </c>
      <c r="E181" s="219" t="s">
        <v>4134</v>
      </c>
      <c r="F181" s="220" t="s">
        <v>4135</v>
      </c>
      <c r="G181" s="221" t="s">
        <v>310</v>
      </c>
      <c r="H181" s="222">
        <v>17</v>
      </c>
      <c r="I181" s="204">
        <v>16.27</v>
      </c>
      <c r="J181" s="205">
        <f t="shared" si="10"/>
        <v>276.58999999999997</v>
      </c>
      <c r="K181" s="206"/>
      <c r="L181" s="207"/>
      <c r="M181" s="208"/>
      <c r="N181" s="209" t="s">
        <v>42</v>
      </c>
      <c r="O181" s="57"/>
      <c r="P181" s="166">
        <f t="shared" si="11"/>
        <v>0</v>
      </c>
      <c r="Q181" s="166">
        <v>0</v>
      </c>
      <c r="R181" s="166">
        <f t="shared" si="12"/>
        <v>0</v>
      </c>
      <c r="S181" s="166">
        <v>0</v>
      </c>
      <c r="T181" s="167">
        <f t="shared" si="1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68" t="s">
        <v>500</v>
      </c>
      <c r="AT181" s="168" t="s">
        <v>313</v>
      </c>
      <c r="AU181" s="168" t="s">
        <v>88</v>
      </c>
      <c r="AY181" s="17" t="s">
        <v>242</v>
      </c>
      <c r="BE181" s="169">
        <f t="shared" si="14"/>
        <v>0</v>
      </c>
      <c r="BF181" s="169">
        <f t="shared" si="15"/>
        <v>276.58999999999997</v>
      </c>
      <c r="BG181" s="169">
        <f t="shared" si="16"/>
        <v>0</v>
      </c>
      <c r="BH181" s="169">
        <f t="shared" si="17"/>
        <v>0</v>
      </c>
      <c r="BI181" s="169">
        <f t="shared" si="18"/>
        <v>0</v>
      </c>
      <c r="BJ181" s="17" t="s">
        <v>88</v>
      </c>
      <c r="BK181" s="169">
        <f t="shared" si="19"/>
        <v>276.58999999999997</v>
      </c>
      <c r="BL181" s="17" t="s">
        <v>402</v>
      </c>
      <c r="BM181" s="168" t="s">
        <v>848</v>
      </c>
    </row>
    <row r="182" spans="1:65" s="1" customFormat="1" ht="37.9" customHeight="1">
      <c r="A182" s="30"/>
      <c r="B182" s="155"/>
      <c r="C182" s="194" t="s">
        <v>592</v>
      </c>
      <c r="D182" s="194" t="s">
        <v>245</v>
      </c>
      <c r="E182" s="195" t="s">
        <v>4136</v>
      </c>
      <c r="F182" s="196" t="s">
        <v>4137</v>
      </c>
      <c r="G182" s="197" t="s">
        <v>310</v>
      </c>
      <c r="H182" s="198">
        <v>7</v>
      </c>
      <c r="I182" s="161">
        <v>4.4000000000000004</v>
      </c>
      <c r="J182" s="162">
        <f t="shared" si="10"/>
        <v>30.8</v>
      </c>
      <c r="K182" s="163"/>
      <c r="L182" s="31"/>
      <c r="M182" s="164"/>
      <c r="N182" s="165" t="s">
        <v>42</v>
      </c>
      <c r="O182" s="57"/>
      <c r="P182" s="166">
        <f t="shared" si="11"/>
        <v>0</v>
      </c>
      <c r="Q182" s="166">
        <v>0</v>
      </c>
      <c r="R182" s="166">
        <f t="shared" si="12"/>
        <v>0</v>
      </c>
      <c r="S182" s="166">
        <v>0</v>
      </c>
      <c r="T182" s="167">
        <f t="shared" si="1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68" t="s">
        <v>402</v>
      </c>
      <c r="AT182" s="168" t="s">
        <v>245</v>
      </c>
      <c r="AU182" s="168" t="s">
        <v>88</v>
      </c>
      <c r="AY182" s="17" t="s">
        <v>242</v>
      </c>
      <c r="BE182" s="169">
        <f t="shared" si="14"/>
        <v>0</v>
      </c>
      <c r="BF182" s="169">
        <f t="shared" si="15"/>
        <v>30.8</v>
      </c>
      <c r="BG182" s="169">
        <f t="shared" si="16"/>
        <v>0</v>
      </c>
      <c r="BH182" s="169">
        <f t="shared" si="17"/>
        <v>0</v>
      </c>
      <c r="BI182" s="169">
        <f t="shared" si="18"/>
        <v>0</v>
      </c>
      <c r="BJ182" s="17" t="s">
        <v>88</v>
      </c>
      <c r="BK182" s="169">
        <f t="shared" si="19"/>
        <v>30.8</v>
      </c>
      <c r="BL182" s="17" t="s">
        <v>402</v>
      </c>
      <c r="BM182" s="168" t="s">
        <v>857</v>
      </c>
    </row>
    <row r="183" spans="1:65" s="1" customFormat="1" ht="24.2" customHeight="1">
      <c r="A183" s="30"/>
      <c r="B183" s="155"/>
      <c r="C183" s="218" t="s">
        <v>597</v>
      </c>
      <c r="D183" s="218" t="s">
        <v>313</v>
      </c>
      <c r="E183" s="219" t="s">
        <v>4138</v>
      </c>
      <c r="F183" s="220" t="s">
        <v>4139</v>
      </c>
      <c r="G183" s="221" t="s">
        <v>310</v>
      </c>
      <c r="H183" s="222">
        <v>1</v>
      </c>
      <c r="I183" s="204">
        <v>18.47</v>
      </c>
      <c r="J183" s="205">
        <f t="shared" si="10"/>
        <v>18.47</v>
      </c>
      <c r="K183" s="206"/>
      <c r="L183" s="207"/>
      <c r="M183" s="208"/>
      <c r="N183" s="209" t="s">
        <v>42</v>
      </c>
      <c r="O183" s="57"/>
      <c r="P183" s="166">
        <f t="shared" si="11"/>
        <v>0</v>
      </c>
      <c r="Q183" s="166">
        <v>0</v>
      </c>
      <c r="R183" s="166">
        <f t="shared" si="12"/>
        <v>0</v>
      </c>
      <c r="S183" s="166">
        <v>0</v>
      </c>
      <c r="T183" s="167">
        <f t="shared" si="1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68" t="s">
        <v>500</v>
      </c>
      <c r="AT183" s="168" t="s">
        <v>313</v>
      </c>
      <c r="AU183" s="168" t="s">
        <v>88</v>
      </c>
      <c r="AY183" s="17" t="s">
        <v>242</v>
      </c>
      <c r="BE183" s="169">
        <f t="shared" si="14"/>
        <v>0</v>
      </c>
      <c r="BF183" s="169">
        <f t="shared" si="15"/>
        <v>18.47</v>
      </c>
      <c r="BG183" s="169">
        <f t="shared" si="16"/>
        <v>0</v>
      </c>
      <c r="BH183" s="169">
        <f t="shared" si="17"/>
        <v>0</v>
      </c>
      <c r="BI183" s="169">
        <f t="shared" si="18"/>
        <v>0</v>
      </c>
      <c r="BJ183" s="17" t="s">
        <v>88</v>
      </c>
      <c r="BK183" s="169">
        <f t="shared" si="19"/>
        <v>18.47</v>
      </c>
      <c r="BL183" s="17" t="s">
        <v>402</v>
      </c>
      <c r="BM183" s="168" t="s">
        <v>866</v>
      </c>
    </row>
    <row r="184" spans="1:65" s="1" customFormat="1" ht="33" customHeight="1">
      <c r="A184" s="30"/>
      <c r="B184" s="155"/>
      <c r="C184" s="218" t="s">
        <v>602</v>
      </c>
      <c r="D184" s="218" t="s">
        <v>313</v>
      </c>
      <c r="E184" s="219" t="s">
        <v>4140</v>
      </c>
      <c r="F184" s="220" t="s">
        <v>4141</v>
      </c>
      <c r="G184" s="221" t="s">
        <v>310</v>
      </c>
      <c r="H184" s="222">
        <v>1</v>
      </c>
      <c r="I184" s="204">
        <v>54.38</v>
      </c>
      <c r="J184" s="205">
        <f t="shared" si="10"/>
        <v>54.38</v>
      </c>
      <c r="K184" s="206"/>
      <c r="L184" s="207"/>
      <c r="M184" s="208"/>
      <c r="N184" s="209" t="s">
        <v>42</v>
      </c>
      <c r="O184" s="57"/>
      <c r="P184" s="166">
        <f t="shared" si="11"/>
        <v>0</v>
      </c>
      <c r="Q184" s="166">
        <v>0</v>
      </c>
      <c r="R184" s="166">
        <f t="shared" si="12"/>
        <v>0</v>
      </c>
      <c r="S184" s="166">
        <v>0</v>
      </c>
      <c r="T184" s="167">
        <f t="shared" si="1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68" t="s">
        <v>500</v>
      </c>
      <c r="AT184" s="168" t="s">
        <v>313</v>
      </c>
      <c r="AU184" s="168" t="s">
        <v>88</v>
      </c>
      <c r="AY184" s="17" t="s">
        <v>242</v>
      </c>
      <c r="BE184" s="169">
        <f t="shared" si="14"/>
        <v>0</v>
      </c>
      <c r="BF184" s="169">
        <f t="shared" si="15"/>
        <v>54.38</v>
      </c>
      <c r="BG184" s="169">
        <f t="shared" si="16"/>
        <v>0</v>
      </c>
      <c r="BH184" s="169">
        <f t="shared" si="17"/>
        <v>0</v>
      </c>
      <c r="BI184" s="169">
        <f t="shared" si="18"/>
        <v>0</v>
      </c>
      <c r="BJ184" s="17" t="s">
        <v>88</v>
      </c>
      <c r="BK184" s="169">
        <f t="shared" si="19"/>
        <v>54.38</v>
      </c>
      <c r="BL184" s="17" t="s">
        <v>402</v>
      </c>
      <c r="BM184" s="168" t="s">
        <v>882</v>
      </c>
    </row>
    <row r="185" spans="1:65" s="1" customFormat="1" ht="24.2" customHeight="1">
      <c r="A185" s="30"/>
      <c r="B185" s="155"/>
      <c r="C185" s="218" t="s">
        <v>607</v>
      </c>
      <c r="D185" s="218" t="s">
        <v>313</v>
      </c>
      <c r="E185" s="219" t="s">
        <v>4142</v>
      </c>
      <c r="F185" s="220" t="s">
        <v>4143</v>
      </c>
      <c r="G185" s="221" t="s">
        <v>310</v>
      </c>
      <c r="H185" s="222">
        <v>5</v>
      </c>
      <c r="I185" s="204">
        <v>7.27</v>
      </c>
      <c r="J185" s="205">
        <f t="shared" si="10"/>
        <v>36.35</v>
      </c>
      <c r="K185" s="206"/>
      <c r="L185" s="207"/>
      <c r="M185" s="208"/>
      <c r="N185" s="209" t="s">
        <v>42</v>
      </c>
      <c r="O185" s="57"/>
      <c r="P185" s="166">
        <f t="shared" si="11"/>
        <v>0</v>
      </c>
      <c r="Q185" s="166">
        <v>0</v>
      </c>
      <c r="R185" s="166">
        <f t="shared" si="12"/>
        <v>0</v>
      </c>
      <c r="S185" s="166">
        <v>0</v>
      </c>
      <c r="T185" s="167">
        <f t="shared" si="1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68" t="s">
        <v>500</v>
      </c>
      <c r="AT185" s="168" t="s">
        <v>313</v>
      </c>
      <c r="AU185" s="168" t="s">
        <v>88</v>
      </c>
      <c r="AY185" s="17" t="s">
        <v>242</v>
      </c>
      <c r="BE185" s="169">
        <f t="shared" si="14"/>
        <v>0</v>
      </c>
      <c r="BF185" s="169">
        <f t="shared" si="15"/>
        <v>36.35</v>
      </c>
      <c r="BG185" s="169">
        <f t="shared" si="16"/>
        <v>0</v>
      </c>
      <c r="BH185" s="169">
        <f t="shared" si="17"/>
        <v>0</v>
      </c>
      <c r="BI185" s="169">
        <f t="shared" si="18"/>
        <v>0</v>
      </c>
      <c r="BJ185" s="17" t="s">
        <v>88</v>
      </c>
      <c r="BK185" s="169">
        <f t="shared" si="19"/>
        <v>36.35</v>
      </c>
      <c r="BL185" s="17" t="s">
        <v>402</v>
      </c>
      <c r="BM185" s="168" t="s">
        <v>1766</v>
      </c>
    </row>
    <row r="186" spans="1:65" s="1" customFormat="1" ht="37.9" customHeight="1">
      <c r="A186" s="30"/>
      <c r="B186" s="155"/>
      <c r="C186" s="194" t="s">
        <v>612</v>
      </c>
      <c r="D186" s="194" t="s">
        <v>245</v>
      </c>
      <c r="E186" s="195" t="s">
        <v>4144</v>
      </c>
      <c r="F186" s="196" t="s">
        <v>4145</v>
      </c>
      <c r="G186" s="197" t="s">
        <v>310</v>
      </c>
      <c r="H186" s="198">
        <v>7</v>
      </c>
      <c r="I186" s="161">
        <v>4.71</v>
      </c>
      <c r="J186" s="162">
        <f t="shared" si="10"/>
        <v>32.97</v>
      </c>
      <c r="K186" s="163"/>
      <c r="L186" s="31"/>
      <c r="M186" s="164"/>
      <c r="N186" s="165" t="s">
        <v>42</v>
      </c>
      <c r="O186" s="57"/>
      <c r="P186" s="166">
        <f t="shared" si="11"/>
        <v>0</v>
      </c>
      <c r="Q186" s="166">
        <v>0</v>
      </c>
      <c r="R186" s="166">
        <f t="shared" si="12"/>
        <v>0</v>
      </c>
      <c r="S186" s="166">
        <v>0</v>
      </c>
      <c r="T186" s="167">
        <f t="shared" si="1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68" t="s">
        <v>402</v>
      </c>
      <c r="AT186" s="168" t="s">
        <v>245</v>
      </c>
      <c r="AU186" s="168" t="s">
        <v>88</v>
      </c>
      <c r="AY186" s="17" t="s">
        <v>242</v>
      </c>
      <c r="BE186" s="169">
        <f t="shared" si="14"/>
        <v>0</v>
      </c>
      <c r="BF186" s="169">
        <f t="shared" si="15"/>
        <v>32.97</v>
      </c>
      <c r="BG186" s="169">
        <f t="shared" si="16"/>
        <v>0</v>
      </c>
      <c r="BH186" s="169">
        <f t="shared" si="17"/>
        <v>0</v>
      </c>
      <c r="BI186" s="169">
        <f t="shared" si="18"/>
        <v>0</v>
      </c>
      <c r="BJ186" s="17" t="s">
        <v>88</v>
      </c>
      <c r="BK186" s="169">
        <f t="shared" si="19"/>
        <v>32.97</v>
      </c>
      <c r="BL186" s="17" t="s">
        <v>402</v>
      </c>
      <c r="BM186" s="168" t="s">
        <v>1622</v>
      </c>
    </row>
    <row r="187" spans="1:65" s="1" customFormat="1" ht="24.2" customHeight="1">
      <c r="A187" s="30"/>
      <c r="B187" s="155"/>
      <c r="C187" s="218" t="s">
        <v>616</v>
      </c>
      <c r="D187" s="218" t="s">
        <v>313</v>
      </c>
      <c r="E187" s="219" t="s">
        <v>4146</v>
      </c>
      <c r="F187" s="220" t="s">
        <v>4147</v>
      </c>
      <c r="G187" s="221" t="s">
        <v>310</v>
      </c>
      <c r="H187" s="222">
        <v>7</v>
      </c>
      <c r="I187" s="204">
        <v>17</v>
      </c>
      <c r="J187" s="205">
        <f t="shared" si="10"/>
        <v>119</v>
      </c>
      <c r="K187" s="206"/>
      <c r="L187" s="207"/>
      <c r="M187" s="208"/>
      <c r="N187" s="209" t="s">
        <v>42</v>
      </c>
      <c r="O187" s="57"/>
      <c r="P187" s="166">
        <f t="shared" si="11"/>
        <v>0</v>
      </c>
      <c r="Q187" s="166">
        <v>0</v>
      </c>
      <c r="R187" s="166">
        <f t="shared" si="12"/>
        <v>0</v>
      </c>
      <c r="S187" s="166">
        <v>0</v>
      </c>
      <c r="T187" s="167">
        <f t="shared" si="1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68" t="s">
        <v>500</v>
      </c>
      <c r="AT187" s="168" t="s">
        <v>313</v>
      </c>
      <c r="AU187" s="168" t="s">
        <v>88</v>
      </c>
      <c r="AY187" s="17" t="s">
        <v>242</v>
      </c>
      <c r="BE187" s="169">
        <f t="shared" si="14"/>
        <v>0</v>
      </c>
      <c r="BF187" s="169">
        <f t="shared" si="15"/>
        <v>119</v>
      </c>
      <c r="BG187" s="169">
        <f t="shared" si="16"/>
        <v>0</v>
      </c>
      <c r="BH187" s="169">
        <f t="shared" si="17"/>
        <v>0</v>
      </c>
      <c r="BI187" s="169">
        <f t="shared" si="18"/>
        <v>0</v>
      </c>
      <c r="BJ187" s="17" t="s">
        <v>88</v>
      </c>
      <c r="BK187" s="169">
        <f t="shared" si="19"/>
        <v>119</v>
      </c>
      <c r="BL187" s="17" t="s">
        <v>402</v>
      </c>
      <c r="BM187" s="168" t="s">
        <v>1789</v>
      </c>
    </row>
    <row r="188" spans="1:65" s="1" customFormat="1" ht="16.5" customHeight="1">
      <c r="A188" s="30"/>
      <c r="B188" s="155"/>
      <c r="C188" s="194" t="s">
        <v>620</v>
      </c>
      <c r="D188" s="194" t="s">
        <v>245</v>
      </c>
      <c r="E188" s="195" t="s">
        <v>4148</v>
      </c>
      <c r="F188" s="196" t="s">
        <v>4149</v>
      </c>
      <c r="G188" s="197" t="s">
        <v>310</v>
      </c>
      <c r="H188" s="198">
        <v>1</v>
      </c>
      <c r="I188" s="161">
        <v>5.77</v>
      </c>
      <c r="J188" s="162">
        <f t="shared" si="10"/>
        <v>5.77</v>
      </c>
      <c r="K188" s="163"/>
      <c r="L188" s="31"/>
      <c r="M188" s="164"/>
      <c r="N188" s="165" t="s">
        <v>42</v>
      </c>
      <c r="O188" s="57"/>
      <c r="P188" s="166">
        <f t="shared" si="11"/>
        <v>0</v>
      </c>
      <c r="Q188" s="166">
        <v>0</v>
      </c>
      <c r="R188" s="166">
        <f t="shared" si="12"/>
        <v>0</v>
      </c>
      <c r="S188" s="166">
        <v>0</v>
      </c>
      <c r="T188" s="167">
        <f t="shared" si="1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68" t="s">
        <v>402</v>
      </c>
      <c r="AT188" s="168" t="s">
        <v>245</v>
      </c>
      <c r="AU188" s="168" t="s">
        <v>88</v>
      </c>
      <c r="AY188" s="17" t="s">
        <v>242</v>
      </c>
      <c r="BE188" s="169">
        <f t="shared" si="14"/>
        <v>0</v>
      </c>
      <c r="BF188" s="169">
        <f t="shared" si="15"/>
        <v>5.77</v>
      </c>
      <c r="BG188" s="169">
        <f t="shared" si="16"/>
        <v>0</v>
      </c>
      <c r="BH188" s="169">
        <f t="shared" si="17"/>
        <v>0</v>
      </c>
      <c r="BI188" s="169">
        <f t="shared" si="18"/>
        <v>0</v>
      </c>
      <c r="BJ188" s="17" t="s">
        <v>88</v>
      </c>
      <c r="BK188" s="169">
        <f t="shared" si="19"/>
        <v>5.77</v>
      </c>
      <c r="BL188" s="17" t="s">
        <v>402</v>
      </c>
      <c r="BM188" s="168" t="s">
        <v>1799</v>
      </c>
    </row>
    <row r="189" spans="1:65" s="1" customFormat="1" ht="24.2" customHeight="1">
      <c r="A189" s="30"/>
      <c r="B189" s="155"/>
      <c r="C189" s="218" t="s">
        <v>624</v>
      </c>
      <c r="D189" s="218" t="s">
        <v>313</v>
      </c>
      <c r="E189" s="219" t="s">
        <v>4150</v>
      </c>
      <c r="F189" s="220" t="s">
        <v>4151</v>
      </c>
      <c r="G189" s="221" t="s">
        <v>310</v>
      </c>
      <c r="H189" s="222">
        <v>1</v>
      </c>
      <c r="I189" s="204">
        <v>64.34</v>
      </c>
      <c r="J189" s="205">
        <f t="shared" si="10"/>
        <v>64.34</v>
      </c>
      <c r="K189" s="206"/>
      <c r="L189" s="207"/>
      <c r="M189" s="208"/>
      <c r="N189" s="209" t="s">
        <v>42</v>
      </c>
      <c r="O189" s="57"/>
      <c r="P189" s="166">
        <f t="shared" si="11"/>
        <v>0</v>
      </c>
      <c r="Q189" s="166">
        <v>0</v>
      </c>
      <c r="R189" s="166">
        <f t="shared" si="12"/>
        <v>0</v>
      </c>
      <c r="S189" s="166">
        <v>0</v>
      </c>
      <c r="T189" s="167">
        <f t="shared" si="1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68" t="s">
        <v>500</v>
      </c>
      <c r="AT189" s="168" t="s">
        <v>313</v>
      </c>
      <c r="AU189" s="168" t="s">
        <v>88</v>
      </c>
      <c r="AY189" s="17" t="s">
        <v>242</v>
      </c>
      <c r="BE189" s="169">
        <f t="shared" si="14"/>
        <v>0</v>
      </c>
      <c r="BF189" s="169">
        <f t="shared" si="15"/>
        <v>64.34</v>
      </c>
      <c r="BG189" s="169">
        <f t="shared" si="16"/>
        <v>0</v>
      </c>
      <c r="BH189" s="169">
        <f t="shared" si="17"/>
        <v>0</v>
      </c>
      <c r="BI189" s="169">
        <f t="shared" si="18"/>
        <v>0</v>
      </c>
      <c r="BJ189" s="17" t="s">
        <v>88</v>
      </c>
      <c r="BK189" s="169">
        <f t="shared" si="19"/>
        <v>64.34</v>
      </c>
      <c r="BL189" s="17" t="s">
        <v>402</v>
      </c>
      <c r="BM189" s="168" t="s">
        <v>1811</v>
      </c>
    </row>
    <row r="190" spans="1:65" s="1" customFormat="1" ht="24.2" customHeight="1">
      <c r="A190" s="30"/>
      <c r="B190" s="155"/>
      <c r="C190" s="194" t="s">
        <v>629</v>
      </c>
      <c r="D190" s="194" t="s">
        <v>245</v>
      </c>
      <c r="E190" s="195" t="s">
        <v>2164</v>
      </c>
      <c r="F190" s="196" t="s">
        <v>2165</v>
      </c>
      <c r="G190" s="197" t="s">
        <v>297</v>
      </c>
      <c r="H190" s="198">
        <v>146.5</v>
      </c>
      <c r="I190" s="161">
        <v>1.61</v>
      </c>
      <c r="J190" s="162">
        <f t="shared" si="10"/>
        <v>235.87</v>
      </c>
      <c r="K190" s="163"/>
      <c r="L190" s="31"/>
      <c r="M190" s="164"/>
      <c r="N190" s="165" t="s">
        <v>42</v>
      </c>
      <c r="O190" s="57"/>
      <c r="P190" s="166">
        <f t="shared" si="11"/>
        <v>0</v>
      </c>
      <c r="Q190" s="166">
        <v>0</v>
      </c>
      <c r="R190" s="166">
        <f t="shared" si="12"/>
        <v>0</v>
      </c>
      <c r="S190" s="166">
        <v>0</v>
      </c>
      <c r="T190" s="167">
        <f t="shared" si="1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68" t="s">
        <v>402</v>
      </c>
      <c r="AT190" s="168" t="s">
        <v>245</v>
      </c>
      <c r="AU190" s="168" t="s">
        <v>88</v>
      </c>
      <c r="AY190" s="17" t="s">
        <v>242</v>
      </c>
      <c r="BE190" s="169">
        <f t="shared" si="14"/>
        <v>0</v>
      </c>
      <c r="BF190" s="169">
        <f t="shared" si="15"/>
        <v>235.87</v>
      </c>
      <c r="BG190" s="169">
        <f t="shared" si="16"/>
        <v>0</v>
      </c>
      <c r="BH190" s="169">
        <f t="shared" si="17"/>
        <v>0</v>
      </c>
      <c r="BI190" s="169">
        <f t="shared" si="18"/>
        <v>0</v>
      </c>
      <c r="BJ190" s="17" t="s">
        <v>88</v>
      </c>
      <c r="BK190" s="169">
        <f t="shared" si="19"/>
        <v>235.87</v>
      </c>
      <c r="BL190" s="17" t="s">
        <v>402</v>
      </c>
      <c r="BM190" s="168" t="s">
        <v>1820</v>
      </c>
    </row>
    <row r="191" spans="1:65" s="1" customFormat="1" ht="24.2" customHeight="1">
      <c r="A191" s="30"/>
      <c r="B191" s="155"/>
      <c r="C191" s="194" t="s">
        <v>634</v>
      </c>
      <c r="D191" s="194" t="s">
        <v>245</v>
      </c>
      <c r="E191" s="195" t="s">
        <v>2166</v>
      </c>
      <c r="F191" s="196" t="s">
        <v>2167</v>
      </c>
      <c r="G191" s="197" t="s">
        <v>297</v>
      </c>
      <c r="H191" s="198">
        <v>146.5</v>
      </c>
      <c r="I191" s="161">
        <v>1.1499999999999999</v>
      </c>
      <c r="J191" s="162">
        <f t="shared" si="10"/>
        <v>168.48</v>
      </c>
      <c r="K191" s="163"/>
      <c r="L191" s="31"/>
      <c r="M191" s="164"/>
      <c r="N191" s="165" t="s">
        <v>42</v>
      </c>
      <c r="O191" s="57"/>
      <c r="P191" s="166">
        <f t="shared" si="11"/>
        <v>0</v>
      </c>
      <c r="Q191" s="166">
        <v>0</v>
      </c>
      <c r="R191" s="166">
        <f t="shared" si="12"/>
        <v>0</v>
      </c>
      <c r="S191" s="166">
        <v>0</v>
      </c>
      <c r="T191" s="167">
        <f t="shared" si="1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68" t="s">
        <v>402</v>
      </c>
      <c r="AT191" s="168" t="s">
        <v>245</v>
      </c>
      <c r="AU191" s="168" t="s">
        <v>88</v>
      </c>
      <c r="AY191" s="17" t="s">
        <v>242</v>
      </c>
      <c r="BE191" s="169">
        <f t="shared" si="14"/>
        <v>0</v>
      </c>
      <c r="BF191" s="169">
        <f t="shared" si="15"/>
        <v>168.48</v>
      </c>
      <c r="BG191" s="169">
        <f t="shared" si="16"/>
        <v>0</v>
      </c>
      <c r="BH191" s="169">
        <f t="shared" si="17"/>
        <v>0</v>
      </c>
      <c r="BI191" s="169">
        <f t="shared" si="18"/>
        <v>0</v>
      </c>
      <c r="BJ191" s="17" t="s">
        <v>88</v>
      </c>
      <c r="BK191" s="169">
        <f t="shared" si="19"/>
        <v>168.48</v>
      </c>
      <c r="BL191" s="17" t="s">
        <v>402</v>
      </c>
      <c r="BM191" s="168" t="s">
        <v>1825</v>
      </c>
    </row>
    <row r="192" spans="1:65" s="1" customFormat="1" ht="24.2" customHeight="1">
      <c r="A192" s="30"/>
      <c r="B192" s="155"/>
      <c r="C192" s="194" t="s">
        <v>640</v>
      </c>
      <c r="D192" s="194" t="s">
        <v>245</v>
      </c>
      <c r="E192" s="195" t="s">
        <v>2168</v>
      </c>
      <c r="F192" s="196" t="s">
        <v>2169</v>
      </c>
      <c r="G192" s="197" t="s">
        <v>291</v>
      </c>
      <c r="H192" s="198">
        <v>0.46500000000000002</v>
      </c>
      <c r="I192" s="161">
        <v>8.76</v>
      </c>
      <c r="J192" s="162">
        <f t="shared" si="10"/>
        <v>4.07</v>
      </c>
      <c r="K192" s="163"/>
      <c r="L192" s="31"/>
      <c r="M192" s="164"/>
      <c r="N192" s="165" t="s">
        <v>42</v>
      </c>
      <c r="O192" s="57"/>
      <c r="P192" s="166">
        <f t="shared" si="11"/>
        <v>0</v>
      </c>
      <c r="Q192" s="166">
        <v>0</v>
      </c>
      <c r="R192" s="166">
        <f t="shared" si="12"/>
        <v>0</v>
      </c>
      <c r="S192" s="166">
        <v>0</v>
      </c>
      <c r="T192" s="167">
        <f t="shared" si="1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68" t="s">
        <v>402</v>
      </c>
      <c r="AT192" s="168" t="s">
        <v>245</v>
      </c>
      <c r="AU192" s="168" t="s">
        <v>88</v>
      </c>
      <c r="AY192" s="17" t="s">
        <v>242</v>
      </c>
      <c r="BE192" s="169">
        <f t="shared" si="14"/>
        <v>0</v>
      </c>
      <c r="BF192" s="169">
        <f t="shared" si="15"/>
        <v>4.07</v>
      </c>
      <c r="BG192" s="169">
        <f t="shared" si="16"/>
        <v>0</v>
      </c>
      <c r="BH192" s="169">
        <f t="shared" si="17"/>
        <v>0</v>
      </c>
      <c r="BI192" s="169">
        <f t="shared" si="18"/>
        <v>0</v>
      </c>
      <c r="BJ192" s="17" t="s">
        <v>88</v>
      </c>
      <c r="BK192" s="169">
        <f t="shared" si="19"/>
        <v>4.07</v>
      </c>
      <c r="BL192" s="17" t="s">
        <v>402</v>
      </c>
      <c r="BM192" s="168" t="s">
        <v>1832</v>
      </c>
    </row>
    <row r="193" spans="1:65" s="11" customFormat="1" ht="22.9" customHeight="1">
      <c r="B193" s="142"/>
      <c r="D193" s="143" t="s">
        <v>75</v>
      </c>
      <c r="E193" s="153" t="s">
        <v>2170</v>
      </c>
      <c r="F193" s="153" t="s">
        <v>2171</v>
      </c>
      <c r="I193" s="145"/>
      <c r="J193" s="154">
        <f>SUBTOTAL(9,J194:J218)</f>
        <v>18103.759999999995</v>
      </c>
      <c r="L193" s="142"/>
      <c r="M193" s="147"/>
      <c r="N193" s="148"/>
      <c r="O193" s="148"/>
      <c r="P193" s="149">
        <f>SUM(P194:P218)</f>
        <v>0</v>
      </c>
      <c r="Q193" s="148"/>
      <c r="R193" s="149">
        <f>SUM(R194:R218)</f>
        <v>0</v>
      </c>
      <c r="S193" s="148"/>
      <c r="T193" s="150">
        <f>SUM(T194:T218)</f>
        <v>0</v>
      </c>
      <c r="AR193" s="143" t="s">
        <v>88</v>
      </c>
      <c r="AT193" s="151" t="s">
        <v>75</v>
      </c>
      <c r="AU193" s="151" t="s">
        <v>83</v>
      </c>
      <c r="AY193" s="143" t="s">
        <v>242</v>
      </c>
      <c r="BK193" s="152">
        <f>SUM(BK194:BK218)</f>
        <v>17856.259999999995</v>
      </c>
    </row>
    <row r="194" spans="1:65" s="1" customFormat="1" ht="16.5" customHeight="1">
      <c r="A194" s="30"/>
      <c r="B194" s="155"/>
      <c r="C194" s="194" t="s">
        <v>648</v>
      </c>
      <c r="D194" s="194" t="s">
        <v>245</v>
      </c>
      <c r="E194" s="195" t="s">
        <v>4152</v>
      </c>
      <c r="F194" s="196" t="s">
        <v>4153</v>
      </c>
      <c r="G194" s="197" t="s">
        <v>2245</v>
      </c>
      <c r="H194" s="198">
        <v>17</v>
      </c>
      <c r="I194" s="161">
        <v>27.58</v>
      </c>
      <c r="J194" s="162">
        <f t="shared" ref="J194:J218" si="20">ROUND(I194*H194,2)</f>
        <v>468.86</v>
      </c>
      <c r="K194" s="163"/>
      <c r="L194" s="31"/>
      <c r="M194" s="164"/>
      <c r="N194" s="165" t="s">
        <v>42</v>
      </c>
      <c r="O194" s="57"/>
      <c r="P194" s="166">
        <f t="shared" ref="P194:P218" si="21">O194*H194</f>
        <v>0</v>
      </c>
      <c r="Q194" s="166">
        <v>0</v>
      </c>
      <c r="R194" s="166">
        <f t="shared" ref="R194:R218" si="22">Q194*H194</f>
        <v>0</v>
      </c>
      <c r="S194" s="166">
        <v>0</v>
      </c>
      <c r="T194" s="167">
        <f t="shared" ref="T194:T218" si="23"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68" t="s">
        <v>402</v>
      </c>
      <c r="AT194" s="168" t="s">
        <v>245</v>
      </c>
      <c r="AU194" s="168" t="s">
        <v>88</v>
      </c>
      <c r="AY194" s="17" t="s">
        <v>242</v>
      </c>
      <c r="BE194" s="169">
        <f t="shared" ref="BE194:BE218" si="24">IF(N194="základná",J194,0)</f>
        <v>0</v>
      </c>
      <c r="BF194" s="169">
        <f t="shared" ref="BF194:BF218" si="25">IF(N194="znížená",J194,0)</f>
        <v>468.86</v>
      </c>
      <c r="BG194" s="169">
        <f t="shared" ref="BG194:BG218" si="26">IF(N194="zákl. prenesená",J194,0)</f>
        <v>0</v>
      </c>
      <c r="BH194" s="169">
        <f t="shared" ref="BH194:BH218" si="27">IF(N194="zníž. prenesená",J194,0)</f>
        <v>0</v>
      </c>
      <c r="BI194" s="169">
        <f t="shared" ref="BI194:BI218" si="28">IF(N194="nulová",J194,0)</f>
        <v>0</v>
      </c>
      <c r="BJ194" s="17" t="s">
        <v>88</v>
      </c>
      <c r="BK194" s="169">
        <f t="shared" ref="BK194:BK218" si="29">ROUND(I194*H194,2)</f>
        <v>468.86</v>
      </c>
      <c r="BL194" s="17" t="s">
        <v>402</v>
      </c>
      <c r="BM194" s="168" t="s">
        <v>1836</v>
      </c>
    </row>
    <row r="195" spans="1:65" s="1" customFormat="1" ht="44.25" customHeight="1">
      <c r="A195" s="30"/>
      <c r="B195" s="155"/>
      <c r="C195" s="218" t="s">
        <v>654</v>
      </c>
      <c r="D195" s="218" t="s">
        <v>313</v>
      </c>
      <c r="E195" s="219" t="s">
        <v>4154</v>
      </c>
      <c r="F195" s="220" t="s">
        <v>4155</v>
      </c>
      <c r="G195" s="221" t="s">
        <v>310</v>
      </c>
      <c r="H195" s="222">
        <v>16</v>
      </c>
      <c r="I195" s="204">
        <v>174.53</v>
      </c>
      <c r="J195" s="205">
        <f t="shared" si="20"/>
        <v>2792.48</v>
      </c>
      <c r="K195" s="206"/>
      <c r="L195" s="207"/>
      <c r="M195" s="208"/>
      <c r="N195" s="209" t="s">
        <v>42</v>
      </c>
      <c r="O195" s="57"/>
      <c r="P195" s="166">
        <f t="shared" si="21"/>
        <v>0</v>
      </c>
      <c r="Q195" s="166">
        <v>0</v>
      </c>
      <c r="R195" s="166">
        <f t="shared" si="22"/>
        <v>0</v>
      </c>
      <c r="S195" s="166">
        <v>0</v>
      </c>
      <c r="T195" s="167">
        <f t="shared" si="23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68" t="s">
        <v>500</v>
      </c>
      <c r="AT195" s="168" t="s">
        <v>313</v>
      </c>
      <c r="AU195" s="168" t="s">
        <v>88</v>
      </c>
      <c r="AY195" s="17" t="s">
        <v>242</v>
      </c>
      <c r="BE195" s="169">
        <f t="shared" si="24"/>
        <v>0</v>
      </c>
      <c r="BF195" s="169">
        <f t="shared" si="25"/>
        <v>2792.48</v>
      </c>
      <c r="BG195" s="169">
        <f t="shared" si="26"/>
        <v>0</v>
      </c>
      <c r="BH195" s="169">
        <f t="shared" si="27"/>
        <v>0</v>
      </c>
      <c r="BI195" s="169">
        <f t="shared" si="28"/>
        <v>0</v>
      </c>
      <c r="BJ195" s="17" t="s">
        <v>88</v>
      </c>
      <c r="BK195" s="169">
        <f t="shared" si="29"/>
        <v>2792.48</v>
      </c>
      <c r="BL195" s="17" t="s">
        <v>402</v>
      </c>
      <c r="BM195" s="168" t="s">
        <v>1843</v>
      </c>
    </row>
    <row r="196" spans="1:65" s="1" customFormat="1" ht="44.25" customHeight="1">
      <c r="A196" s="30"/>
      <c r="B196" s="155"/>
      <c r="C196" s="218" t="s">
        <v>659</v>
      </c>
      <c r="D196" s="218" t="s">
        <v>313</v>
      </c>
      <c r="E196" s="219" t="s">
        <v>4156</v>
      </c>
      <c r="F196" s="220" t="s">
        <v>4157</v>
      </c>
      <c r="G196" s="221" t="s">
        <v>310</v>
      </c>
      <c r="H196" s="222">
        <v>1</v>
      </c>
      <c r="I196" s="204">
        <v>1166.57</v>
      </c>
      <c r="J196" s="205">
        <f t="shared" si="20"/>
        <v>1166.57</v>
      </c>
      <c r="K196" s="206"/>
      <c r="L196" s="207"/>
      <c r="M196" s="208"/>
      <c r="N196" s="209" t="s">
        <v>42</v>
      </c>
      <c r="O196" s="57"/>
      <c r="P196" s="166">
        <f t="shared" si="21"/>
        <v>0</v>
      </c>
      <c r="Q196" s="166">
        <v>0</v>
      </c>
      <c r="R196" s="166">
        <f t="shared" si="22"/>
        <v>0</v>
      </c>
      <c r="S196" s="166">
        <v>0</v>
      </c>
      <c r="T196" s="167">
        <f t="shared" si="2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68" t="s">
        <v>500</v>
      </c>
      <c r="AT196" s="168" t="s">
        <v>313</v>
      </c>
      <c r="AU196" s="168" t="s">
        <v>88</v>
      </c>
      <c r="AY196" s="17" t="s">
        <v>242</v>
      </c>
      <c r="BE196" s="169">
        <f t="shared" si="24"/>
        <v>0</v>
      </c>
      <c r="BF196" s="169">
        <f t="shared" si="25"/>
        <v>1166.57</v>
      </c>
      <c r="BG196" s="169">
        <f t="shared" si="26"/>
        <v>0</v>
      </c>
      <c r="BH196" s="169">
        <f t="shared" si="27"/>
        <v>0</v>
      </c>
      <c r="BI196" s="169">
        <f t="shared" si="28"/>
        <v>0</v>
      </c>
      <c r="BJ196" s="17" t="s">
        <v>88</v>
      </c>
      <c r="BK196" s="169">
        <f t="shared" si="29"/>
        <v>1166.57</v>
      </c>
      <c r="BL196" s="17" t="s">
        <v>402</v>
      </c>
      <c r="BM196" s="168" t="s">
        <v>1855</v>
      </c>
    </row>
    <row r="197" spans="1:65" s="1" customFormat="1" ht="35.25" customHeight="1">
      <c r="A197" s="30"/>
      <c r="B197" s="155"/>
      <c r="C197" s="156" t="s">
        <v>244</v>
      </c>
      <c r="D197" s="156" t="s">
        <v>245</v>
      </c>
      <c r="E197" s="157" t="s">
        <v>4158</v>
      </c>
      <c r="F197" s="158" t="s">
        <v>4159</v>
      </c>
      <c r="G197" s="159" t="s">
        <v>2372</v>
      </c>
      <c r="H197" s="160">
        <v>1</v>
      </c>
      <c r="I197" s="161">
        <v>112.5</v>
      </c>
      <c r="J197" s="162">
        <f t="shared" si="20"/>
        <v>112.5</v>
      </c>
      <c r="K197" s="206"/>
      <c r="L197" s="207"/>
      <c r="M197" s="208"/>
      <c r="N197" s="209"/>
      <c r="O197" s="57"/>
      <c r="P197" s="166"/>
      <c r="Q197" s="166"/>
      <c r="R197" s="166"/>
      <c r="S197" s="166"/>
      <c r="T197" s="167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68"/>
      <c r="AT197" s="168"/>
      <c r="AU197" s="168"/>
      <c r="AY197" s="17"/>
      <c r="BE197" s="169"/>
      <c r="BF197" s="169"/>
      <c r="BG197" s="169"/>
      <c r="BH197" s="169"/>
      <c r="BI197" s="169"/>
      <c r="BJ197" s="17"/>
      <c r="BK197" s="169"/>
      <c r="BL197" s="17"/>
      <c r="BM197" s="168"/>
    </row>
    <row r="198" spans="1:65" s="1" customFormat="1" ht="33.75" customHeight="1">
      <c r="A198" s="30"/>
      <c r="B198" s="155"/>
      <c r="C198" s="156" t="s">
        <v>255</v>
      </c>
      <c r="D198" s="156" t="s">
        <v>245</v>
      </c>
      <c r="E198" s="157" t="s">
        <v>4160</v>
      </c>
      <c r="F198" s="158" t="s">
        <v>4161</v>
      </c>
      <c r="G198" s="159" t="s">
        <v>2372</v>
      </c>
      <c r="H198" s="160">
        <v>1</v>
      </c>
      <c r="I198" s="161">
        <v>135</v>
      </c>
      <c r="J198" s="162">
        <f t="shared" si="20"/>
        <v>135</v>
      </c>
      <c r="K198" s="206"/>
      <c r="L198" s="207"/>
      <c r="M198" s="208"/>
      <c r="N198" s="209"/>
      <c r="O198" s="57"/>
      <c r="P198" s="166"/>
      <c r="Q198" s="166"/>
      <c r="R198" s="166"/>
      <c r="S198" s="166"/>
      <c r="T198" s="167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68"/>
      <c r="AT198" s="168"/>
      <c r="AU198" s="168"/>
      <c r="AY198" s="17"/>
      <c r="BE198" s="169"/>
      <c r="BF198" s="169"/>
      <c r="BG198" s="169"/>
      <c r="BH198" s="169"/>
      <c r="BI198" s="169"/>
      <c r="BJ198" s="17"/>
      <c r="BK198" s="169"/>
      <c r="BL198" s="17"/>
      <c r="BM198" s="168"/>
    </row>
    <row r="199" spans="1:65" s="1" customFormat="1" ht="24.2" customHeight="1">
      <c r="A199" s="30"/>
      <c r="B199" s="155"/>
      <c r="C199" s="194" t="s">
        <v>663</v>
      </c>
      <c r="D199" s="194" t="s">
        <v>245</v>
      </c>
      <c r="E199" s="195" t="s">
        <v>4162</v>
      </c>
      <c r="F199" s="196" t="s">
        <v>4163</v>
      </c>
      <c r="G199" s="197" t="s">
        <v>2372</v>
      </c>
      <c r="H199" s="198">
        <v>17</v>
      </c>
      <c r="I199" s="161">
        <v>2.57</v>
      </c>
      <c r="J199" s="162">
        <f t="shared" si="20"/>
        <v>43.69</v>
      </c>
      <c r="K199" s="163"/>
      <c r="L199" s="31"/>
      <c r="M199" s="164"/>
      <c r="N199" s="165" t="s">
        <v>42</v>
      </c>
      <c r="O199" s="57"/>
      <c r="P199" s="166">
        <f t="shared" si="21"/>
        <v>0</v>
      </c>
      <c r="Q199" s="166">
        <v>0</v>
      </c>
      <c r="R199" s="166">
        <f t="shared" si="22"/>
        <v>0</v>
      </c>
      <c r="S199" s="166">
        <v>0</v>
      </c>
      <c r="T199" s="167">
        <f t="shared" si="2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68" t="s">
        <v>402</v>
      </c>
      <c r="AT199" s="168" t="s">
        <v>245</v>
      </c>
      <c r="AU199" s="168" t="s">
        <v>88</v>
      </c>
      <c r="AY199" s="17" t="s">
        <v>242</v>
      </c>
      <c r="BE199" s="169">
        <f t="shared" si="24"/>
        <v>0</v>
      </c>
      <c r="BF199" s="169">
        <f t="shared" si="25"/>
        <v>43.69</v>
      </c>
      <c r="BG199" s="169">
        <f t="shared" si="26"/>
        <v>0</v>
      </c>
      <c r="BH199" s="169">
        <f t="shared" si="27"/>
        <v>0</v>
      </c>
      <c r="BI199" s="169">
        <f t="shared" si="28"/>
        <v>0</v>
      </c>
      <c r="BJ199" s="17" t="s">
        <v>88</v>
      </c>
      <c r="BK199" s="169">
        <f t="shared" si="29"/>
        <v>43.69</v>
      </c>
      <c r="BL199" s="17" t="s">
        <v>402</v>
      </c>
      <c r="BM199" s="168" t="s">
        <v>1863</v>
      </c>
    </row>
    <row r="200" spans="1:65" s="1" customFormat="1" ht="24.2" customHeight="1">
      <c r="A200" s="30"/>
      <c r="B200" s="155"/>
      <c r="C200" s="218" t="s">
        <v>668</v>
      </c>
      <c r="D200" s="218" t="s">
        <v>313</v>
      </c>
      <c r="E200" s="219" t="s">
        <v>4164</v>
      </c>
      <c r="F200" s="220" t="s">
        <v>4165</v>
      </c>
      <c r="G200" s="221" t="s">
        <v>310</v>
      </c>
      <c r="H200" s="222">
        <v>17</v>
      </c>
      <c r="I200" s="204">
        <v>60.26</v>
      </c>
      <c r="J200" s="205">
        <f t="shared" si="20"/>
        <v>1024.42</v>
      </c>
      <c r="K200" s="206"/>
      <c r="L200" s="207"/>
      <c r="M200" s="208"/>
      <c r="N200" s="209" t="s">
        <v>42</v>
      </c>
      <c r="O200" s="57"/>
      <c r="P200" s="166">
        <f t="shared" si="21"/>
        <v>0</v>
      </c>
      <c r="Q200" s="166">
        <v>0</v>
      </c>
      <c r="R200" s="166">
        <f t="shared" si="22"/>
        <v>0</v>
      </c>
      <c r="S200" s="166">
        <v>0</v>
      </c>
      <c r="T200" s="167">
        <f t="shared" si="2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68" t="s">
        <v>500</v>
      </c>
      <c r="AT200" s="168" t="s">
        <v>313</v>
      </c>
      <c r="AU200" s="168" t="s">
        <v>88</v>
      </c>
      <c r="AY200" s="17" t="s">
        <v>242</v>
      </c>
      <c r="BE200" s="169">
        <f t="shared" si="24"/>
        <v>0</v>
      </c>
      <c r="BF200" s="169">
        <f t="shared" si="25"/>
        <v>1024.42</v>
      </c>
      <c r="BG200" s="169">
        <f t="shared" si="26"/>
        <v>0</v>
      </c>
      <c r="BH200" s="169">
        <f t="shared" si="27"/>
        <v>0</v>
      </c>
      <c r="BI200" s="169">
        <f t="shared" si="28"/>
        <v>0</v>
      </c>
      <c r="BJ200" s="17" t="s">
        <v>88</v>
      </c>
      <c r="BK200" s="169">
        <f t="shared" si="29"/>
        <v>1024.42</v>
      </c>
      <c r="BL200" s="17" t="s">
        <v>402</v>
      </c>
      <c r="BM200" s="168" t="s">
        <v>890</v>
      </c>
    </row>
    <row r="201" spans="1:65" s="1" customFormat="1" ht="24.2" customHeight="1">
      <c r="A201" s="30"/>
      <c r="B201" s="155"/>
      <c r="C201" s="194" t="s">
        <v>674</v>
      </c>
      <c r="D201" s="194" t="s">
        <v>245</v>
      </c>
      <c r="E201" s="195" t="s">
        <v>4166</v>
      </c>
      <c r="F201" s="196" t="s">
        <v>4167</v>
      </c>
      <c r="G201" s="197" t="s">
        <v>310</v>
      </c>
      <c r="H201" s="198">
        <v>40</v>
      </c>
      <c r="I201" s="161">
        <v>32.22</v>
      </c>
      <c r="J201" s="162">
        <f t="shared" si="20"/>
        <v>1288.8</v>
      </c>
      <c r="K201" s="163"/>
      <c r="L201" s="31"/>
      <c r="M201" s="164"/>
      <c r="N201" s="165" t="s">
        <v>42</v>
      </c>
      <c r="O201" s="57"/>
      <c r="P201" s="166">
        <f t="shared" si="21"/>
        <v>0</v>
      </c>
      <c r="Q201" s="166">
        <v>0</v>
      </c>
      <c r="R201" s="166">
        <f t="shared" si="22"/>
        <v>0</v>
      </c>
      <c r="S201" s="166">
        <v>0</v>
      </c>
      <c r="T201" s="167">
        <f t="shared" si="23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68" t="s">
        <v>402</v>
      </c>
      <c r="AT201" s="168" t="s">
        <v>245</v>
      </c>
      <c r="AU201" s="168" t="s">
        <v>88</v>
      </c>
      <c r="AY201" s="17" t="s">
        <v>242</v>
      </c>
      <c r="BE201" s="169">
        <f t="shared" si="24"/>
        <v>0</v>
      </c>
      <c r="BF201" s="169">
        <f t="shared" si="25"/>
        <v>1288.8</v>
      </c>
      <c r="BG201" s="169">
        <f t="shared" si="26"/>
        <v>0</v>
      </c>
      <c r="BH201" s="169">
        <f t="shared" si="27"/>
        <v>0</v>
      </c>
      <c r="BI201" s="169">
        <f t="shared" si="28"/>
        <v>0</v>
      </c>
      <c r="BJ201" s="17" t="s">
        <v>88</v>
      </c>
      <c r="BK201" s="169">
        <f t="shared" si="29"/>
        <v>1288.8</v>
      </c>
      <c r="BL201" s="17" t="s">
        <v>402</v>
      </c>
      <c r="BM201" s="168" t="s">
        <v>1890</v>
      </c>
    </row>
    <row r="202" spans="1:65" s="1" customFormat="1" ht="16.5" customHeight="1">
      <c r="A202" s="30"/>
      <c r="B202" s="155"/>
      <c r="C202" s="218" t="s">
        <v>681</v>
      </c>
      <c r="D202" s="218" t="s">
        <v>313</v>
      </c>
      <c r="E202" s="219" t="s">
        <v>4168</v>
      </c>
      <c r="F202" s="220" t="s">
        <v>4169</v>
      </c>
      <c r="G202" s="221" t="s">
        <v>310</v>
      </c>
      <c r="H202" s="222">
        <v>39</v>
      </c>
      <c r="I202" s="204">
        <v>52.18</v>
      </c>
      <c r="J202" s="205">
        <f t="shared" si="20"/>
        <v>2035.02</v>
      </c>
      <c r="K202" s="206"/>
      <c r="L202" s="207"/>
      <c r="M202" s="208"/>
      <c r="N202" s="209" t="s">
        <v>42</v>
      </c>
      <c r="O202" s="57"/>
      <c r="P202" s="166">
        <f t="shared" si="21"/>
        <v>0</v>
      </c>
      <c r="Q202" s="166">
        <v>0</v>
      </c>
      <c r="R202" s="166">
        <f t="shared" si="22"/>
        <v>0</v>
      </c>
      <c r="S202" s="166">
        <v>0</v>
      </c>
      <c r="T202" s="167">
        <f t="shared" si="23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68" t="s">
        <v>500</v>
      </c>
      <c r="AT202" s="168" t="s">
        <v>313</v>
      </c>
      <c r="AU202" s="168" t="s">
        <v>88</v>
      </c>
      <c r="AY202" s="17" t="s">
        <v>242</v>
      </c>
      <c r="BE202" s="169">
        <f t="shared" si="24"/>
        <v>0</v>
      </c>
      <c r="BF202" s="169">
        <f t="shared" si="25"/>
        <v>2035.02</v>
      </c>
      <c r="BG202" s="169">
        <f t="shared" si="26"/>
        <v>0</v>
      </c>
      <c r="BH202" s="169">
        <f t="shared" si="27"/>
        <v>0</v>
      </c>
      <c r="BI202" s="169">
        <f t="shared" si="28"/>
        <v>0</v>
      </c>
      <c r="BJ202" s="17" t="s">
        <v>88</v>
      </c>
      <c r="BK202" s="169">
        <f t="shared" si="29"/>
        <v>2035.02</v>
      </c>
      <c r="BL202" s="17" t="s">
        <v>402</v>
      </c>
      <c r="BM202" s="168" t="s">
        <v>1899</v>
      </c>
    </row>
    <row r="203" spans="1:65" s="1" customFormat="1" ht="16.5" customHeight="1">
      <c r="A203" s="30"/>
      <c r="B203" s="155"/>
      <c r="C203" s="218" t="s">
        <v>686</v>
      </c>
      <c r="D203" s="218" t="s">
        <v>313</v>
      </c>
      <c r="E203" s="219" t="s">
        <v>4170</v>
      </c>
      <c r="F203" s="220" t="s">
        <v>4171</v>
      </c>
      <c r="G203" s="221" t="s">
        <v>310</v>
      </c>
      <c r="H203" s="222">
        <v>1</v>
      </c>
      <c r="I203" s="204">
        <v>159.15</v>
      </c>
      <c r="J203" s="205">
        <f t="shared" si="20"/>
        <v>159.15</v>
      </c>
      <c r="K203" s="206"/>
      <c r="L203" s="207"/>
      <c r="M203" s="208"/>
      <c r="N203" s="209" t="s">
        <v>42</v>
      </c>
      <c r="O203" s="57"/>
      <c r="P203" s="166">
        <f t="shared" si="21"/>
        <v>0</v>
      </c>
      <c r="Q203" s="166">
        <v>0</v>
      </c>
      <c r="R203" s="166">
        <f t="shared" si="22"/>
        <v>0</v>
      </c>
      <c r="S203" s="166">
        <v>0</v>
      </c>
      <c r="T203" s="167">
        <f t="shared" si="23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68" t="s">
        <v>500</v>
      </c>
      <c r="AT203" s="168" t="s">
        <v>313</v>
      </c>
      <c r="AU203" s="168" t="s">
        <v>88</v>
      </c>
      <c r="AY203" s="17" t="s">
        <v>242</v>
      </c>
      <c r="BE203" s="169">
        <f t="shared" si="24"/>
        <v>0</v>
      </c>
      <c r="BF203" s="169">
        <f t="shared" si="25"/>
        <v>159.15</v>
      </c>
      <c r="BG203" s="169">
        <f t="shared" si="26"/>
        <v>0</v>
      </c>
      <c r="BH203" s="169">
        <f t="shared" si="27"/>
        <v>0</v>
      </c>
      <c r="BI203" s="169">
        <f t="shared" si="28"/>
        <v>0</v>
      </c>
      <c r="BJ203" s="17" t="s">
        <v>88</v>
      </c>
      <c r="BK203" s="169">
        <f t="shared" si="29"/>
        <v>159.15</v>
      </c>
      <c r="BL203" s="17" t="s">
        <v>402</v>
      </c>
      <c r="BM203" s="168" t="s">
        <v>1908</v>
      </c>
    </row>
    <row r="204" spans="1:65" s="1" customFormat="1" ht="24.2" customHeight="1">
      <c r="A204" s="30"/>
      <c r="B204" s="155"/>
      <c r="C204" s="194" t="s">
        <v>692</v>
      </c>
      <c r="D204" s="194" t="s">
        <v>245</v>
      </c>
      <c r="E204" s="195" t="s">
        <v>4172</v>
      </c>
      <c r="F204" s="196" t="s">
        <v>4173</v>
      </c>
      <c r="G204" s="197" t="s">
        <v>310</v>
      </c>
      <c r="H204" s="198">
        <v>4</v>
      </c>
      <c r="I204" s="161">
        <v>18.600000000000001</v>
      </c>
      <c r="J204" s="162">
        <f t="shared" si="20"/>
        <v>74.400000000000006</v>
      </c>
      <c r="K204" s="163"/>
      <c r="L204" s="31"/>
      <c r="M204" s="164"/>
      <c r="N204" s="165" t="s">
        <v>42</v>
      </c>
      <c r="O204" s="57"/>
      <c r="P204" s="166">
        <f t="shared" si="21"/>
        <v>0</v>
      </c>
      <c r="Q204" s="166">
        <v>0</v>
      </c>
      <c r="R204" s="166">
        <f t="shared" si="22"/>
        <v>0</v>
      </c>
      <c r="S204" s="166">
        <v>0</v>
      </c>
      <c r="T204" s="167">
        <f t="shared" si="23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68" t="s">
        <v>402</v>
      </c>
      <c r="AT204" s="168" t="s">
        <v>245</v>
      </c>
      <c r="AU204" s="168" t="s">
        <v>88</v>
      </c>
      <c r="AY204" s="17" t="s">
        <v>242</v>
      </c>
      <c r="BE204" s="169">
        <f t="shared" si="24"/>
        <v>0</v>
      </c>
      <c r="BF204" s="169">
        <f t="shared" si="25"/>
        <v>74.400000000000006</v>
      </c>
      <c r="BG204" s="169">
        <f t="shared" si="26"/>
        <v>0</v>
      </c>
      <c r="BH204" s="169">
        <f t="shared" si="27"/>
        <v>0</v>
      </c>
      <c r="BI204" s="169">
        <f t="shared" si="28"/>
        <v>0</v>
      </c>
      <c r="BJ204" s="17" t="s">
        <v>88</v>
      </c>
      <c r="BK204" s="169">
        <f t="shared" si="29"/>
        <v>74.400000000000006</v>
      </c>
      <c r="BL204" s="17" t="s">
        <v>402</v>
      </c>
      <c r="BM204" s="168" t="s">
        <v>1922</v>
      </c>
    </row>
    <row r="205" spans="1:65" s="1" customFormat="1" ht="16.5" customHeight="1">
      <c r="A205" s="30"/>
      <c r="B205" s="155"/>
      <c r="C205" s="218" t="s">
        <v>697</v>
      </c>
      <c r="D205" s="218" t="s">
        <v>313</v>
      </c>
      <c r="E205" s="219" t="s">
        <v>4174</v>
      </c>
      <c r="F205" s="220" t="s">
        <v>4175</v>
      </c>
      <c r="G205" s="221" t="s">
        <v>310</v>
      </c>
      <c r="H205" s="222">
        <v>4</v>
      </c>
      <c r="I205" s="204">
        <v>171.43</v>
      </c>
      <c r="J205" s="205">
        <f t="shared" si="20"/>
        <v>685.72</v>
      </c>
      <c r="K205" s="206"/>
      <c r="L205" s="207"/>
      <c r="M205" s="208"/>
      <c r="N205" s="209" t="s">
        <v>42</v>
      </c>
      <c r="O205" s="57"/>
      <c r="P205" s="166">
        <f t="shared" si="21"/>
        <v>0</v>
      </c>
      <c r="Q205" s="166">
        <v>0</v>
      </c>
      <c r="R205" s="166">
        <f t="shared" si="22"/>
        <v>0</v>
      </c>
      <c r="S205" s="166">
        <v>0</v>
      </c>
      <c r="T205" s="167">
        <f t="shared" si="23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68" t="s">
        <v>500</v>
      </c>
      <c r="AT205" s="168" t="s">
        <v>313</v>
      </c>
      <c r="AU205" s="168" t="s">
        <v>88</v>
      </c>
      <c r="AY205" s="17" t="s">
        <v>242</v>
      </c>
      <c r="BE205" s="169">
        <f t="shared" si="24"/>
        <v>0</v>
      </c>
      <c r="BF205" s="169">
        <f t="shared" si="25"/>
        <v>685.72</v>
      </c>
      <c r="BG205" s="169">
        <f t="shared" si="26"/>
        <v>0</v>
      </c>
      <c r="BH205" s="169">
        <f t="shared" si="27"/>
        <v>0</v>
      </c>
      <c r="BI205" s="169">
        <f t="shared" si="28"/>
        <v>0</v>
      </c>
      <c r="BJ205" s="17" t="s">
        <v>88</v>
      </c>
      <c r="BK205" s="169">
        <f t="shared" si="29"/>
        <v>685.72</v>
      </c>
      <c r="BL205" s="17" t="s">
        <v>402</v>
      </c>
      <c r="BM205" s="168" t="s">
        <v>1933</v>
      </c>
    </row>
    <row r="206" spans="1:65" s="1" customFormat="1" ht="24.2" customHeight="1">
      <c r="A206" s="30"/>
      <c r="B206" s="155"/>
      <c r="C206" s="194" t="s">
        <v>701</v>
      </c>
      <c r="D206" s="194" t="s">
        <v>245</v>
      </c>
      <c r="E206" s="195" t="s">
        <v>2172</v>
      </c>
      <c r="F206" s="196" t="s">
        <v>2173</v>
      </c>
      <c r="G206" s="197" t="s">
        <v>310</v>
      </c>
      <c r="H206" s="198">
        <v>3</v>
      </c>
      <c r="I206" s="161">
        <v>49.16</v>
      </c>
      <c r="J206" s="162">
        <f t="shared" si="20"/>
        <v>147.47999999999999</v>
      </c>
      <c r="K206" s="163"/>
      <c r="L206" s="31"/>
      <c r="M206" s="164"/>
      <c r="N206" s="165" t="s">
        <v>42</v>
      </c>
      <c r="O206" s="57"/>
      <c r="P206" s="166">
        <f t="shared" si="21"/>
        <v>0</v>
      </c>
      <c r="Q206" s="166">
        <v>0</v>
      </c>
      <c r="R206" s="166">
        <f t="shared" si="22"/>
        <v>0</v>
      </c>
      <c r="S206" s="166">
        <v>0</v>
      </c>
      <c r="T206" s="167">
        <f t="shared" si="23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68" t="s">
        <v>402</v>
      </c>
      <c r="AT206" s="168" t="s">
        <v>245</v>
      </c>
      <c r="AU206" s="168" t="s">
        <v>88</v>
      </c>
      <c r="AY206" s="17" t="s">
        <v>242</v>
      </c>
      <c r="BE206" s="169">
        <f t="shared" si="24"/>
        <v>0</v>
      </c>
      <c r="BF206" s="169">
        <f t="shared" si="25"/>
        <v>147.47999999999999</v>
      </c>
      <c r="BG206" s="169">
        <f t="shared" si="26"/>
        <v>0</v>
      </c>
      <c r="BH206" s="169">
        <f t="shared" si="27"/>
        <v>0</v>
      </c>
      <c r="BI206" s="169">
        <f t="shared" si="28"/>
        <v>0</v>
      </c>
      <c r="BJ206" s="17" t="s">
        <v>88</v>
      </c>
      <c r="BK206" s="169">
        <f t="shared" si="29"/>
        <v>147.47999999999999</v>
      </c>
      <c r="BL206" s="17" t="s">
        <v>402</v>
      </c>
      <c r="BM206" s="168" t="s">
        <v>1943</v>
      </c>
    </row>
    <row r="207" spans="1:65" s="1" customFormat="1" ht="24.2" customHeight="1">
      <c r="A207" s="30"/>
      <c r="B207" s="155"/>
      <c r="C207" s="218" t="s">
        <v>706</v>
      </c>
      <c r="D207" s="218" t="s">
        <v>313</v>
      </c>
      <c r="E207" s="219" t="s">
        <v>2174</v>
      </c>
      <c r="F207" s="220" t="s">
        <v>2175</v>
      </c>
      <c r="G207" s="221" t="s">
        <v>310</v>
      </c>
      <c r="H207" s="222">
        <v>3</v>
      </c>
      <c r="I207" s="204">
        <v>285.35000000000002</v>
      </c>
      <c r="J207" s="205">
        <f t="shared" si="20"/>
        <v>856.05</v>
      </c>
      <c r="K207" s="206"/>
      <c r="L207" s="207"/>
      <c r="M207" s="208"/>
      <c r="N207" s="209" t="s">
        <v>42</v>
      </c>
      <c r="O207" s="57"/>
      <c r="P207" s="166">
        <f t="shared" si="21"/>
        <v>0</v>
      </c>
      <c r="Q207" s="166">
        <v>0</v>
      </c>
      <c r="R207" s="166">
        <f t="shared" si="22"/>
        <v>0</v>
      </c>
      <c r="S207" s="166">
        <v>0</v>
      </c>
      <c r="T207" s="167">
        <f t="shared" si="23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68" t="s">
        <v>500</v>
      </c>
      <c r="AT207" s="168" t="s">
        <v>313</v>
      </c>
      <c r="AU207" s="168" t="s">
        <v>88</v>
      </c>
      <c r="AY207" s="17" t="s">
        <v>242</v>
      </c>
      <c r="BE207" s="169">
        <f t="shared" si="24"/>
        <v>0</v>
      </c>
      <c r="BF207" s="169">
        <f t="shared" si="25"/>
        <v>856.05</v>
      </c>
      <c r="BG207" s="169">
        <f t="shared" si="26"/>
        <v>0</v>
      </c>
      <c r="BH207" s="169">
        <f t="shared" si="27"/>
        <v>0</v>
      </c>
      <c r="BI207" s="169">
        <f t="shared" si="28"/>
        <v>0</v>
      </c>
      <c r="BJ207" s="17" t="s">
        <v>88</v>
      </c>
      <c r="BK207" s="169">
        <f t="shared" si="29"/>
        <v>856.05</v>
      </c>
      <c r="BL207" s="17" t="s">
        <v>402</v>
      </c>
      <c r="BM207" s="168" t="s">
        <v>1953</v>
      </c>
    </row>
    <row r="208" spans="1:65" s="1" customFormat="1" ht="16.5" customHeight="1">
      <c r="A208" s="30"/>
      <c r="B208" s="155"/>
      <c r="C208" s="194" t="s">
        <v>710</v>
      </c>
      <c r="D208" s="194" t="s">
        <v>245</v>
      </c>
      <c r="E208" s="195" t="s">
        <v>4176</v>
      </c>
      <c r="F208" s="196" t="s">
        <v>4177</v>
      </c>
      <c r="G208" s="197" t="s">
        <v>2372</v>
      </c>
      <c r="H208" s="198">
        <v>118</v>
      </c>
      <c r="I208" s="161">
        <v>7.43</v>
      </c>
      <c r="J208" s="162">
        <f t="shared" si="20"/>
        <v>876.74</v>
      </c>
      <c r="K208" s="163"/>
      <c r="L208" s="31"/>
      <c r="M208" s="164"/>
      <c r="N208" s="165" t="s">
        <v>42</v>
      </c>
      <c r="O208" s="57"/>
      <c r="P208" s="166">
        <f t="shared" si="21"/>
        <v>0</v>
      </c>
      <c r="Q208" s="166">
        <v>0</v>
      </c>
      <c r="R208" s="166">
        <f t="shared" si="22"/>
        <v>0</v>
      </c>
      <c r="S208" s="166">
        <v>0</v>
      </c>
      <c r="T208" s="167">
        <f t="shared" si="23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68" t="s">
        <v>402</v>
      </c>
      <c r="AT208" s="168" t="s">
        <v>245</v>
      </c>
      <c r="AU208" s="168" t="s">
        <v>88</v>
      </c>
      <c r="AY208" s="17" t="s">
        <v>242</v>
      </c>
      <c r="BE208" s="169">
        <f t="shared" si="24"/>
        <v>0</v>
      </c>
      <c r="BF208" s="169">
        <f t="shared" si="25"/>
        <v>876.74</v>
      </c>
      <c r="BG208" s="169">
        <f t="shared" si="26"/>
        <v>0</v>
      </c>
      <c r="BH208" s="169">
        <f t="shared" si="27"/>
        <v>0</v>
      </c>
      <c r="BI208" s="169">
        <f t="shared" si="28"/>
        <v>0</v>
      </c>
      <c r="BJ208" s="17" t="s">
        <v>88</v>
      </c>
      <c r="BK208" s="169">
        <f t="shared" si="29"/>
        <v>876.74</v>
      </c>
      <c r="BL208" s="17" t="s">
        <v>402</v>
      </c>
      <c r="BM208" s="168" t="s">
        <v>1961</v>
      </c>
    </row>
    <row r="209" spans="1:65" s="1" customFormat="1" ht="16.5" customHeight="1">
      <c r="A209" s="30"/>
      <c r="B209" s="155"/>
      <c r="C209" s="218" t="s">
        <v>715</v>
      </c>
      <c r="D209" s="218" t="s">
        <v>313</v>
      </c>
      <c r="E209" s="219" t="s">
        <v>2182</v>
      </c>
      <c r="F209" s="220" t="s">
        <v>4178</v>
      </c>
      <c r="G209" s="221" t="s">
        <v>310</v>
      </c>
      <c r="H209" s="222">
        <v>118</v>
      </c>
      <c r="I209" s="204">
        <v>9.9</v>
      </c>
      <c r="J209" s="205">
        <f t="shared" si="20"/>
        <v>1168.2</v>
      </c>
      <c r="K209" s="206"/>
      <c r="L209" s="207"/>
      <c r="M209" s="208"/>
      <c r="N209" s="209" t="s">
        <v>42</v>
      </c>
      <c r="O209" s="57"/>
      <c r="P209" s="166">
        <f t="shared" si="21"/>
        <v>0</v>
      </c>
      <c r="Q209" s="166">
        <v>0</v>
      </c>
      <c r="R209" s="166">
        <f t="shared" si="22"/>
        <v>0</v>
      </c>
      <c r="S209" s="166">
        <v>0</v>
      </c>
      <c r="T209" s="167">
        <f t="shared" si="23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68" t="s">
        <v>500</v>
      </c>
      <c r="AT209" s="168" t="s">
        <v>313</v>
      </c>
      <c r="AU209" s="168" t="s">
        <v>88</v>
      </c>
      <c r="AY209" s="17" t="s">
        <v>242</v>
      </c>
      <c r="BE209" s="169">
        <f t="shared" si="24"/>
        <v>0</v>
      </c>
      <c r="BF209" s="169">
        <f t="shared" si="25"/>
        <v>1168.2</v>
      </c>
      <c r="BG209" s="169">
        <f t="shared" si="26"/>
        <v>0</v>
      </c>
      <c r="BH209" s="169">
        <f t="shared" si="27"/>
        <v>0</v>
      </c>
      <c r="BI209" s="169">
        <f t="shared" si="28"/>
        <v>0</v>
      </c>
      <c r="BJ209" s="17" t="s">
        <v>88</v>
      </c>
      <c r="BK209" s="169">
        <f t="shared" si="29"/>
        <v>1168.2</v>
      </c>
      <c r="BL209" s="17" t="s">
        <v>402</v>
      </c>
      <c r="BM209" s="168" t="s">
        <v>1971</v>
      </c>
    </row>
    <row r="210" spans="1:65" s="1" customFormat="1" ht="33" customHeight="1">
      <c r="A210" s="30"/>
      <c r="B210" s="155"/>
      <c r="C210" s="194" t="s">
        <v>722</v>
      </c>
      <c r="D210" s="194" t="s">
        <v>245</v>
      </c>
      <c r="E210" s="195" t="s">
        <v>4179</v>
      </c>
      <c r="F210" s="196" t="s">
        <v>4180</v>
      </c>
      <c r="G210" s="197" t="s">
        <v>310</v>
      </c>
      <c r="H210" s="198">
        <v>43</v>
      </c>
      <c r="I210" s="161">
        <v>7.62</v>
      </c>
      <c r="J210" s="162">
        <f t="shared" si="20"/>
        <v>327.66000000000003</v>
      </c>
      <c r="K210" s="163"/>
      <c r="L210" s="31"/>
      <c r="M210" s="164"/>
      <c r="N210" s="165" t="s">
        <v>42</v>
      </c>
      <c r="O210" s="57"/>
      <c r="P210" s="166">
        <f t="shared" si="21"/>
        <v>0</v>
      </c>
      <c r="Q210" s="166">
        <v>0</v>
      </c>
      <c r="R210" s="166">
        <f t="shared" si="22"/>
        <v>0</v>
      </c>
      <c r="S210" s="166">
        <v>0</v>
      </c>
      <c r="T210" s="167">
        <f t="shared" si="23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68" t="s">
        <v>402</v>
      </c>
      <c r="AT210" s="168" t="s">
        <v>245</v>
      </c>
      <c r="AU210" s="168" t="s">
        <v>88</v>
      </c>
      <c r="AY210" s="17" t="s">
        <v>242</v>
      </c>
      <c r="BE210" s="169">
        <f t="shared" si="24"/>
        <v>0</v>
      </c>
      <c r="BF210" s="169">
        <f t="shared" si="25"/>
        <v>327.66000000000003</v>
      </c>
      <c r="BG210" s="169">
        <f t="shared" si="26"/>
        <v>0</v>
      </c>
      <c r="BH210" s="169">
        <f t="shared" si="27"/>
        <v>0</v>
      </c>
      <c r="BI210" s="169">
        <f t="shared" si="28"/>
        <v>0</v>
      </c>
      <c r="BJ210" s="17" t="s">
        <v>88</v>
      </c>
      <c r="BK210" s="169">
        <f t="shared" si="29"/>
        <v>327.66000000000003</v>
      </c>
      <c r="BL210" s="17" t="s">
        <v>402</v>
      </c>
      <c r="BM210" s="168" t="s">
        <v>1984</v>
      </c>
    </row>
    <row r="211" spans="1:65" s="1" customFormat="1" ht="55.5" customHeight="1">
      <c r="A211" s="30"/>
      <c r="B211" s="155"/>
      <c r="C211" s="218" t="s">
        <v>731</v>
      </c>
      <c r="D211" s="218" t="s">
        <v>313</v>
      </c>
      <c r="E211" s="219" t="s">
        <v>4181</v>
      </c>
      <c r="F211" s="220" t="s">
        <v>4182</v>
      </c>
      <c r="G211" s="221" t="s">
        <v>310</v>
      </c>
      <c r="H211" s="222">
        <v>40</v>
      </c>
      <c r="I211" s="204">
        <v>60.66</v>
      </c>
      <c r="J211" s="205">
        <f t="shared" si="20"/>
        <v>2426.4</v>
      </c>
      <c r="K211" s="206"/>
      <c r="L211" s="207"/>
      <c r="M211" s="208"/>
      <c r="N211" s="209" t="s">
        <v>42</v>
      </c>
      <c r="O211" s="57"/>
      <c r="P211" s="166">
        <f t="shared" si="21"/>
        <v>0</v>
      </c>
      <c r="Q211" s="166">
        <v>0</v>
      </c>
      <c r="R211" s="166">
        <f t="shared" si="22"/>
        <v>0</v>
      </c>
      <c r="S211" s="166">
        <v>0</v>
      </c>
      <c r="T211" s="167">
        <f t="shared" si="23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68" t="s">
        <v>500</v>
      </c>
      <c r="AT211" s="168" t="s">
        <v>313</v>
      </c>
      <c r="AU211" s="168" t="s">
        <v>88</v>
      </c>
      <c r="AY211" s="17" t="s">
        <v>242</v>
      </c>
      <c r="BE211" s="169">
        <f t="shared" si="24"/>
        <v>0</v>
      </c>
      <c r="BF211" s="169">
        <f t="shared" si="25"/>
        <v>2426.4</v>
      </c>
      <c r="BG211" s="169">
        <f t="shared" si="26"/>
        <v>0</v>
      </c>
      <c r="BH211" s="169">
        <f t="shared" si="27"/>
        <v>0</v>
      </c>
      <c r="BI211" s="169">
        <f t="shared" si="28"/>
        <v>0</v>
      </c>
      <c r="BJ211" s="17" t="s">
        <v>88</v>
      </c>
      <c r="BK211" s="169">
        <f t="shared" si="29"/>
        <v>2426.4</v>
      </c>
      <c r="BL211" s="17" t="s">
        <v>402</v>
      </c>
      <c r="BM211" s="168" t="s">
        <v>1992</v>
      </c>
    </row>
    <row r="212" spans="1:65" s="1" customFormat="1" ht="44.25" customHeight="1">
      <c r="A212" s="30"/>
      <c r="B212" s="155"/>
      <c r="C212" s="218" t="s">
        <v>741</v>
      </c>
      <c r="D212" s="218" t="s">
        <v>313</v>
      </c>
      <c r="E212" s="219" t="s">
        <v>4183</v>
      </c>
      <c r="F212" s="220" t="s">
        <v>4184</v>
      </c>
      <c r="G212" s="221" t="s">
        <v>310</v>
      </c>
      <c r="H212" s="222">
        <v>3</v>
      </c>
      <c r="I212" s="204">
        <v>90.52</v>
      </c>
      <c r="J212" s="205">
        <f t="shared" si="20"/>
        <v>271.56</v>
      </c>
      <c r="K212" s="206"/>
      <c r="L212" s="207"/>
      <c r="M212" s="208"/>
      <c r="N212" s="209" t="s">
        <v>42</v>
      </c>
      <c r="O212" s="57"/>
      <c r="P212" s="166">
        <f t="shared" si="21"/>
        <v>0</v>
      </c>
      <c r="Q212" s="166">
        <v>0</v>
      </c>
      <c r="R212" s="166">
        <f t="shared" si="22"/>
        <v>0</v>
      </c>
      <c r="S212" s="166">
        <v>0</v>
      </c>
      <c r="T212" s="167">
        <f t="shared" si="23"/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68" t="s">
        <v>500</v>
      </c>
      <c r="AT212" s="168" t="s">
        <v>313</v>
      </c>
      <c r="AU212" s="168" t="s">
        <v>88</v>
      </c>
      <c r="AY212" s="17" t="s">
        <v>242</v>
      </c>
      <c r="BE212" s="169">
        <f t="shared" si="24"/>
        <v>0</v>
      </c>
      <c r="BF212" s="169">
        <f t="shared" si="25"/>
        <v>271.56</v>
      </c>
      <c r="BG212" s="169">
        <f t="shared" si="26"/>
        <v>0</v>
      </c>
      <c r="BH212" s="169">
        <f t="shared" si="27"/>
        <v>0</v>
      </c>
      <c r="BI212" s="169">
        <f t="shared" si="28"/>
        <v>0</v>
      </c>
      <c r="BJ212" s="17" t="s">
        <v>88</v>
      </c>
      <c r="BK212" s="169">
        <f t="shared" si="29"/>
        <v>271.56</v>
      </c>
      <c r="BL212" s="17" t="s">
        <v>402</v>
      </c>
      <c r="BM212" s="168" t="s">
        <v>2003</v>
      </c>
    </row>
    <row r="213" spans="1:65" s="1" customFormat="1" ht="21.75" customHeight="1">
      <c r="A213" s="30"/>
      <c r="B213" s="155"/>
      <c r="C213" s="194" t="s">
        <v>747</v>
      </c>
      <c r="D213" s="194" t="s">
        <v>245</v>
      </c>
      <c r="E213" s="195" t="s">
        <v>4185</v>
      </c>
      <c r="F213" s="196" t="s">
        <v>4186</v>
      </c>
      <c r="G213" s="197" t="s">
        <v>310</v>
      </c>
      <c r="H213" s="198">
        <v>17</v>
      </c>
      <c r="I213" s="161">
        <v>3.43</v>
      </c>
      <c r="J213" s="162">
        <f t="shared" si="20"/>
        <v>58.31</v>
      </c>
      <c r="K213" s="163"/>
      <c r="L213" s="31"/>
      <c r="M213" s="164"/>
      <c r="N213" s="165" t="s">
        <v>42</v>
      </c>
      <c r="O213" s="57"/>
      <c r="P213" s="166">
        <f t="shared" si="21"/>
        <v>0</v>
      </c>
      <c r="Q213" s="166">
        <v>0</v>
      </c>
      <c r="R213" s="166">
        <f t="shared" si="22"/>
        <v>0</v>
      </c>
      <c r="S213" s="166">
        <v>0</v>
      </c>
      <c r="T213" s="167">
        <f t="shared" si="23"/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68" t="s">
        <v>402</v>
      </c>
      <c r="AT213" s="168" t="s">
        <v>245</v>
      </c>
      <c r="AU213" s="168" t="s">
        <v>88</v>
      </c>
      <c r="AY213" s="17" t="s">
        <v>242</v>
      </c>
      <c r="BE213" s="169">
        <f t="shared" si="24"/>
        <v>0</v>
      </c>
      <c r="BF213" s="169">
        <f t="shared" si="25"/>
        <v>58.31</v>
      </c>
      <c r="BG213" s="169">
        <f t="shared" si="26"/>
        <v>0</v>
      </c>
      <c r="BH213" s="169">
        <f t="shared" si="27"/>
        <v>0</v>
      </c>
      <c r="BI213" s="169">
        <f t="shared" si="28"/>
        <v>0</v>
      </c>
      <c r="BJ213" s="17" t="s">
        <v>88</v>
      </c>
      <c r="BK213" s="169">
        <f t="shared" si="29"/>
        <v>58.31</v>
      </c>
      <c r="BL213" s="17" t="s">
        <v>402</v>
      </c>
      <c r="BM213" s="168" t="s">
        <v>2013</v>
      </c>
    </row>
    <row r="214" spans="1:65" s="1" customFormat="1" ht="49.15" customHeight="1">
      <c r="A214" s="30"/>
      <c r="B214" s="155"/>
      <c r="C214" s="218" t="s">
        <v>755</v>
      </c>
      <c r="D214" s="218" t="s">
        <v>313</v>
      </c>
      <c r="E214" s="219" t="s">
        <v>4187</v>
      </c>
      <c r="F214" s="220" t="s">
        <v>4188</v>
      </c>
      <c r="G214" s="221" t="s">
        <v>310</v>
      </c>
      <c r="H214" s="222">
        <v>17</v>
      </c>
      <c r="I214" s="204">
        <v>92.27</v>
      </c>
      <c r="J214" s="205">
        <f t="shared" si="20"/>
        <v>1568.59</v>
      </c>
      <c r="K214" s="206"/>
      <c r="L214" s="207"/>
      <c r="M214" s="208"/>
      <c r="N214" s="209" t="s">
        <v>42</v>
      </c>
      <c r="O214" s="57"/>
      <c r="P214" s="166">
        <f t="shared" si="21"/>
        <v>0</v>
      </c>
      <c r="Q214" s="166">
        <v>0</v>
      </c>
      <c r="R214" s="166">
        <f t="shared" si="22"/>
        <v>0</v>
      </c>
      <c r="S214" s="166">
        <v>0</v>
      </c>
      <c r="T214" s="167">
        <f t="shared" si="23"/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68" t="s">
        <v>500</v>
      </c>
      <c r="AT214" s="168" t="s">
        <v>313</v>
      </c>
      <c r="AU214" s="168" t="s">
        <v>88</v>
      </c>
      <c r="AY214" s="17" t="s">
        <v>242</v>
      </c>
      <c r="BE214" s="169">
        <f t="shared" si="24"/>
        <v>0</v>
      </c>
      <c r="BF214" s="169">
        <f t="shared" si="25"/>
        <v>1568.59</v>
      </c>
      <c r="BG214" s="169">
        <f t="shared" si="26"/>
        <v>0</v>
      </c>
      <c r="BH214" s="169">
        <f t="shared" si="27"/>
        <v>0</v>
      </c>
      <c r="BI214" s="169">
        <f t="shared" si="28"/>
        <v>0</v>
      </c>
      <c r="BJ214" s="17" t="s">
        <v>88</v>
      </c>
      <c r="BK214" s="169">
        <f t="shared" si="29"/>
        <v>1568.59</v>
      </c>
      <c r="BL214" s="17" t="s">
        <v>402</v>
      </c>
      <c r="BM214" s="168" t="s">
        <v>2024</v>
      </c>
    </row>
    <row r="215" spans="1:65" s="1" customFormat="1" ht="24.2" customHeight="1">
      <c r="A215" s="30"/>
      <c r="B215" s="155"/>
      <c r="C215" s="194" t="s">
        <v>760</v>
      </c>
      <c r="D215" s="194" t="s">
        <v>245</v>
      </c>
      <c r="E215" s="195" t="s">
        <v>4189</v>
      </c>
      <c r="F215" s="196" t="s">
        <v>4190</v>
      </c>
      <c r="G215" s="197" t="s">
        <v>310</v>
      </c>
      <c r="H215" s="198">
        <v>4</v>
      </c>
      <c r="I215" s="161">
        <v>7.62</v>
      </c>
      <c r="J215" s="162">
        <f t="shared" si="20"/>
        <v>30.48</v>
      </c>
      <c r="K215" s="163"/>
      <c r="L215" s="31"/>
      <c r="M215" s="164"/>
      <c r="N215" s="165" t="s">
        <v>42</v>
      </c>
      <c r="O215" s="57"/>
      <c r="P215" s="166">
        <f t="shared" si="21"/>
        <v>0</v>
      </c>
      <c r="Q215" s="166">
        <v>0</v>
      </c>
      <c r="R215" s="166">
        <f t="shared" si="22"/>
        <v>0</v>
      </c>
      <c r="S215" s="166">
        <v>0</v>
      </c>
      <c r="T215" s="167">
        <f t="shared" si="23"/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68" t="s">
        <v>402</v>
      </c>
      <c r="AT215" s="168" t="s">
        <v>245</v>
      </c>
      <c r="AU215" s="168" t="s">
        <v>88</v>
      </c>
      <c r="AY215" s="17" t="s">
        <v>242</v>
      </c>
      <c r="BE215" s="169">
        <f t="shared" si="24"/>
        <v>0</v>
      </c>
      <c r="BF215" s="169">
        <f t="shared" si="25"/>
        <v>30.48</v>
      </c>
      <c r="BG215" s="169">
        <f t="shared" si="26"/>
        <v>0</v>
      </c>
      <c r="BH215" s="169">
        <f t="shared" si="27"/>
        <v>0</v>
      </c>
      <c r="BI215" s="169">
        <f t="shared" si="28"/>
        <v>0</v>
      </c>
      <c r="BJ215" s="17" t="s">
        <v>88</v>
      </c>
      <c r="BK215" s="169">
        <f t="shared" si="29"/>
        <v>30.48</v>
      </c>
      <c r="BL215" s="17" t="s">
        <v>402</v>
      </c>
      <c r="BM215" s="168" t="s">
        <v>2036</v>
      </c>
    </row>
    <row r="216" spans="1:65" s="1" customFormat="1" ht="49.15" customHeight="1">
      <c r="A216" s="30"/>
      <c r="B216" s="155"/>
      <c r="C216" s="218" t="s">
        <v>766</v>
      </c>
      <c r="D216" s="218" t="s">
        <v>313</v>
      </c>
      <c r="E216" s="219" t="s">
        <v>4191</v>
      </c>
      <c r="F216" s="220" t="s">
        <v>4192</v>
      </c>
      <c r="G216" s="221" t="s">
        <v>310</v>
      </c>
      <c r="H216" s="222">
        <v>4</v>
      </c>
      <c r="I216" s="204">
        <v>87.06</v>
      </c>
      <c r="J216" s="205">
        <f t="shared" si="20"/>
        <v>348.24</v>
      </c>
      <c r="K216" s="206"/>
      <c r="L216" s="207"/>
      <c r="M216" s="208"/>
      <c r="N216" s="209" t="s">
        <v>42</v>
      </c>
      <c r="O216" s="57"/>
      <c r="P216" s="166">
        <f t="shared" si="21"/>
        <v>0</v>
      </c>
      <c r="Q216" s="166">
        <v>0</v>
      </c>
      <c r="R216" s="166">
        <f t="shared" si="22"/>
        <v>0</v>
      </c>
      <c r="S216" s="166">
        <v>0</v>
      </c>
      <c r="T216" s="167">
        <f t="shared" si="23"/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68" t="s">
        <v>500</v>
      </c>
      <c r="AT216" s="168" t="s">
        <v>313</v>
      </c>
      <c r="AU216" s="168" t="s">
        <v>88</v>
      </c>
      <c r="AY216" s="17" t="s">
        <v>242</v>
      </c>
      <c r="BE216" s="169">
        <f t="shared" si="24"/>
        <v>0</v>
      </c>
      <c r="BF216" s="169">
        <f t="shared" si="25"/>
        <v>348.24</v>
      </c>
      <c r="BG216" s="169">
        <f t="shared" si="26"/>
        <v>0</v>
      </c>
      <c r="BH216" s="169">
        <f t="shared" si="27"/>
        <v>0</v>
      </c>
      <c r="BI216" s="169">
        <f t="shared" si="28"/>
        <v>0</v>
      </c>
      <c r="BJ216" s="17" t="s">
        <v>88</v>
      </c>
      <c r="BK216" s="169">
        <f t="shared" si="29"/>
        <v>348.24</v>
      </c>
      <c r="BL216" s="17" t="s">
        <v>402</v>
      </c>
      <c r="BM216" s="168" t="s">
        <v>2046</v>
      </c>
    </row>
    <row r="217" spans="1:65" s="1" customFormat="1" ht="21.75" customHeight="1">
      <c r="A217" s="30"/>
      <c r="B217" s="155"/>
      <c r="C217" s="218" t="s">
        <v>772</v>
      </c>
      <c r="D217" s="218" t="s">
        <v>313</v>
      </c>
      <c r="E217" s="219" t="s">
        <v>4193</v>
      </c>
      <c r="F217" s="220" t="s">
        <v>4194</v>
      </c>
      <c r="G217" s="221" t="s">
        <v>310</v>
      </c>
      <c r="H217" s="222">
        <v>4</v>
      </c>
      <c r="I217" s="204">
        <v>4.9000000000000004</v>
      </c>
      <c r="J217" s="205">
        <f t="shared" si="20"/>
        <v>19.600000000000001</v>
      </c>
      <c r="K217" s="206"/>
      <c r="L217" s="207"/>
      <c r="M217" s="208"/>
      <c r="N217" s="209" t="s">
        <v>42</v>
      </c>
      <c r="O217" s="57"/>
      <c r="P217" s="166">
        <f t="shared" si="21"/>
        <v>0</v>
      </c>
      <c r="Q217" s="166">
        <v>0</v>
      </c>
      <c r="R217" s="166">
        <f t="shared" si="22"/>
        <v>0</v>
      </c>
      <c r="S217" s="166">
        <v>0</v>
      </c>
      <c r="T217" s="167">
        <f t="shared" si="23"/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68" t="s">
        <v>500</v>
      </c>
      <c r="AT217" s="168" t="s">
        <v>313</v>
      </c>
      <c r="AU217" s="168" t="s">
        <v>88</v>
      </c>
      <c r="AY217" s="17" t="s">
        <v>242</v>
      </c>
      <c r="BE217" s="169">
        <f t="shared" si="24"/>
        <v>0</v>
      </c>
      <c r="BF217" s="169">
        <f t="shared" si="25"/>
        <v>19.600000000000001</v>
      </c>
      <c r="BG217" s="169">
        <f t="shared" si="26"/>
        <v>0</v>
      </c>
      <c r="BH217" s="169">
        <f t="shared" si="27"/>
        <v>0</v>
      </c>
      <c r="BI217" s="169">
        <f t="shared" si="28"/>
        <v>0</v>
      </c>
      <c r="BJ217" s="17" t="s">
        <v>88</v>
      </c>
      <c r="BK217" s="169">
        <f t="shared" si="29"/>
        <v>19.600000000000001</v>
      </c>
      <c r="BL217" s="17" t="s">
        <v>402</v>
      </c>
      <c r="BM217" s="168" t="s">
        <v>2055</v>
      </c>
    </row>
    <row r="218" spans="1:65" s="1" customFormat="1" ht="24.2" customHeight="1">
      <c r="A218" s="30"/>
      <c r="B218" s="155"/>
      <c r="C218" s="194" t="s">
        <v>777</v>
      </c>
      <c r="D218" s="194" t="s">
        <v>245</v>
      </c>
      <c r="E218" s="195" t="s">
        <v>2190</v>
      </c>
      <c r="F218" s="196" t="s">
        <v>2191</v>
      </c>
      <c r="G218" s="197" t="s">
        <v>291</v>
      </c>
      <c r="H218" s="198">
        <v>1.7749999999999999</v>
      </c>
      <c r="I218" s="161">
        <v>10.050000000000001</v>
      </c>
      <c r="J218" s="162">
        <f t="shared" si="20"/>
        <v>17.84</v>
      </c>
      <c r="K218" s="163"/>
      <c r="L218" s="31"/>
      <c r="M218" s="243"/>
      <c r="N218" s="244" t="s">
        <v>42</v>
      </c>
      <c r="O218" s="240"/>
      <c r="P218" s="241">
        <f t="shared" si="21"/>
        <v>0</v>
      </c>
      <c r="Q218" s="241">
        <v>0</v>
      </c>
      <c r="R218" s="241">
        <f t="shared" si="22"/>
        <v>0</v>
      </c>
      <c r="S218" s="241">
        <v>0</v>
      </c>
      <c r="T218" s="242">
        <f t="shared" si="23"/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68" t="s">
        <v>402</v>
      </c>
      <c r="AT218" s="168" t="s">
        <v>245</v>
      </c>
      <c r="AU218" s="168" t="s">
        <v>88</v>
      </c>
      <c r="AY218" s="17" t="s">
        <v>242</v>
      </c>
      <c r="BE218" s="169">
        <f t="shared" si="24"/>
        <v>0</v>
      </c>
      <c r="BF218" s="169">
        <f t="shared" si="25"/>
        <v>17.84</v>
      </c>
      <c r="BG218" s="169">
        <f t="shared" si="26"/>
        <v>0</v>
      </c>
      <c r="BH218" s="169">
        <f t="shared" si="27"/>
        <v>0</v>
      </c>
      <c r="BI218" s="169">
        <f t="shared" si="28"/>
        <v>0</v>
      </c>
      <c r="BJ218" s="17" t="s">
        <v>88</v>
      </c>
      <c r="BK218" s="169">
        <f t="shared" si="29"/>
        <v>17.84</v>
      </c>
      <c r="BL218" s="17" t="s">
        <v>402</v>
      </c>
      <c r="BM218" s="168" t="s">
        <v>2065</v>
      </c>
    </row>
    <row r="219" spans="1:65" s="1" customFormat="1" ht="6.95" customHeight="1">
      <c r="A219" s="30"/>
      <c r="B219" s="47"/>
      <c r="C219" s="48"/>
      <c r="D219" s="48"/>
      <c r="E219" s="48"/>
      <c r="F219" s="48"/>
      <c r="G219" s="48"/>
      <c r="H219" s="48"/>
      <c r="I219" s="48"/>
      <c r="J219" s="48"/>
      <c r="K219" s="48"/>
      <c r="L219" s="31"/>
      <c r="M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</row>
  </sheetData>
  <autoFilter ref="C128:K218"/>
  <mergeCells count="15">
    <mergeCell ref="E91:H91"/>
    <mergeCell ref="E115:H115"/>
    <mergeCell ref="E117:H117"/>
    <mergeCell ref="E119:H119"/>
    <mergeCell ref="E121:H121"/>
    <mergeCell ref="E22:H22"/>
    <mergeCell ref="E31:H31"/>
    <mergeCell ref="E85:H85"/>
    <mergeCell ref="E87:H87"/>
    <mergeCell ref="E89:H89"/>
    <mergeCell ref="L2:V2"/>
    <mergeCell ref="E7:H7"/>
    <mergeCell ref="E9:H9"/>
    <mergeCell ref="E11:H11"/>
    <mergeCell ref="E13:H13"/>
  </mergeCells>
  <pageMargins left="0.39374999999999999" right="0.39374999999999999" top="0.39374999999999999" bottom="0.39374999999999999" header="0.51180550000000002" footer="0"/>
  <pageSetup paperSize="9" fitToHeight="100" orientation="portrait" horizontalDpi="300" verticalDpi="300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1"/>
  <sheetViews>
    <sheetView showGridLines="0" zoomScaleNormal="100" workbookViewId="0">
      <selection activeCell="E13" sqref="E13:H13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32" max="43" width="8.83203125" customWidth="1"/>
    <col min="44" max="65" width="9.33203125" hidden="1" customWidth="1"/>
    <col min="66" max="1025" width="8.83203125" customWidth="1"/>
  </cols>
  <sheetData>
    <row r="2" spans="1:46" ht="36.950000000000003" customHeight="1">
      <c r="L2" s="280" t="s">
        <v>4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127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1:46" ht="24.95" customHeight="1">
      <c r="B4" s="20"/>
      <c r="D4" s="21" t="s">
        <v>150</v>
      </c>
      <c r="L4" s="20"/>
      <c r="M4" s="97" t="s">
        <v>8</v>
      </c>
      <c r="AT4" s="17" t="s">
        <v>2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310" t="str">
        <f>'Rekapitulácia stavby'!K6</f>
        <v xml:space="preserve"> Bratislava  OO PZ,  Rusovce - rekonštrukcia a modernizácia</v>
      </c>
      <c r="F7" s="310"/>
      <c r="G7" s="310"/>
      <c r="H7" s="310"/>
      <c r="L7" s="20"/>
    </row>
    <row r="8" spans="1:46" ht="12.75">
      <c r="B8" s="20"/>
      <c r="D8" s="26" t="s">
        <v>159</v>
      </c>
      <c r="L8" s="20"/>
    </row>
    <row r="9" spans="1:46" ht="16.5" customHeight="1">
      <c r="B9" s="20"/>
      <c r="E9" s="310" t="s">
        <v>162</v>
      </c>
      <c r="F9" s="310"/>
      <c r="G9" s="310"/>
      <c r="H9" s="310"/>
      <c r="L9" s="20"/>
    </row>
    <row r="10" spans="1:46" ht="12" customHeight="1">
      <c r="B10" s="20"/>
      <c r="D10" s="26" t="s">
        <v>165</v>
      </c>
      <c r="L10" s="20"/>
    </row>
    <row r="11" spans="1:46" s="1" customFormat="1" ht="16.5" customHeight="1">
      <c r="A11" s="30"/>
      <c r="B11" s="31"/>
      <c r="C11" s="30"/>
      <c r="D11" s="30"/>
      <c r="E11" s="311" t="s">
        <v>2873</v>
      </c>
      <c r="F11" s="311"/>
      <c r="G11" s="311"/>
      <c r="H11" s="311"/>
      <c r="I11" s="30"/>
      <c r="J11" s="30"/>
      <c r="K11" s="30"/>
      <c r="L11" s="4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1" customFormat="1" ht="12" customHeight="1">
      <c r="A12" s="30"/>
      <c r="B12" s="31"/>
      <c r="C12" s="30"/>
      <c r="D12" s="26" t="s">
        <v>171</v>
      </c>
      <c r="E12" s="30"/>
      <c r="F12" s="30"/>
      <c r="G12" s="30"/>
      <c r="H12" s="30"/>
      <c r="I12" s="30"/>
      <c r="J12" s="30"/>
      <c r="K12" s="30"/>
      <c r="L12" s="4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1" customFormat="1" ht="16.5" customHeight="1">
      <c r="A13" s="30"/>
      <c r="B13" s="31"/>
      <c r="C13" s="30"/>
      <c r="D13" s="30"/>
      <c r="E13" s="297" t="s">
        <v>4195</v>
      </c>
      <c r="F13" s="297"/>
      <c r="G13" s="297"/>
      <c r="H13" s="297"/>
      <c r="I13" s="30"/>
      <c r="J13" s="30"/>
      <c r="K13" s="30"/>
      <c r="L13" s="4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1" customForma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1" customFormat="1" ht="12" customHeight="1">
      <c r="A15" s="30"/>
      <c r="B15" s="31"/>
      <c r="C15" s="30"/>
      <c r="D15" s="26" t="s">
        <v>16</v>
      </c>
      <c r="E15" s="30"/>
      <c r="F15" s="27"/>
      <c r="G15" s="30"/>
      <c r="H15" s="30"/>
      <c r="I15" s="26" t="s">
        <v>17</v>
      </c>
      <c r="J15" s="27"/>
      <c r="K15" s="30"/>
      <c r="L15" s="4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1" customFormat="1" ht="12" customHeight="1">
      <c r="A16" s="30"/>
      <c r="B16" s="31"/>
      <c r="C16" s="30"/>
      <c r="D16" s="26" t="s">
        <v>18</v>
      </c>
      <c r="E16" s="30"/>
      <c r="F16" s="27" t="s">
        <v>2791</v>
      </c>
      <c r="G16" s="30"/>
      <c r="H16" s="30"/>
      <c r="I16" s="26" t="s">
        <v>20</v>
      </c>
      <c r="J16" s="98" t="str">
        <f>'Rekapitulácia stavby'!AN8</f>
        <v>3. 11. 2023</v>
      </c>
      <c r="K16" s="30"/>
      <c r="L16" s="4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2" customHeight="1">
      <c r="A18" s="30"/>
      <c r="B18" s="31"/>
      <c r="C18" s="30"/>
      <c r="D18" s="26" t="s">
        <v>22</v>
      </c>
      <c r="E18" s="30"/>
      <c r="F18" s="30"/>
      <c r="G18" s="30"/>
      <c r="H18" s="30"/>
      <c r="I18" s="26" t="s">
        <v>23</v>
      </c>
      <c r="J18" s="27" t="str">
        <f>IF('Rekapitulácia stavby'!AN10="","",'Rekapitulácia stavby'!AN10)</f>
        <v>00 151 866</v>
      </c>
      <c r="K18" s="30"/>
      <c r="L18" s="4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8" customHeight="1">
      <c r="A19" s="30"/>
      <c r="B19" s="31"/>
      <c r="C19" s="30"/>
      <c r="D19" s="30"/>
      <c r="E19" s="27" t="str">
        <f>IF('Rekapitulácia stavby'!E11="","",'Rekapitulácia stavby'!E11)</f>
        <v>Ministerstvo vnútra SR, Pribinova 2, Bratislava</v>
      </c>
      <c r="F19" s="30"/>
      <c r="G19" s="30"/>
      <c r="H19" s="30"/>
      <c r="I19" s="26" t="s">
        <v>26</v>
      </c>
      <c r="J19" s="27" t="str">
        <f>IF('Rekapitulácia stavby'!AN11="","",'Rekapitulácia stavby'!AN11)</f>
        <v/>
      </c>
      <c r="K19" s="30"/>
      <c r="L19" s="4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2" customHeight="1">
      <c r="A21" s="30"/>
      <c r="B21" s="31"/>
      <c r="C21" s="30"/>
      <c r="D21" s="26" t="s">
        <v>27</v>
      </c>
      <c r="E21" s="30"/>
      <c r="F21" s="30"/>
      <c r="G21" s="30"/>
      <c r="H21" s="30"/>
      <c r="I21" s="26" t="s">
        <v>23</v>
      </c>
      <c r="J21" s="28"/>
      <c r="K21" s="30"/>
      <c r="L21" s="4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8" customHeight="1">
      <c r="A22" s="30"/>
      <c r="B22" s="31"/>
      <c r="C22" s="30"/>
      <c r="D22" s="30"/>
      <c r="E22" s="312"/>
      <c r="F22" s="312"/>
      <c r="G22" s="312"/>
      <c r="H22" s="312"/>
      <c r="I22" s="26" t="s">
        <v>26</v>
      </c>
      <c r="J22" s="28"/>
      <c r="K22" s="30"/>
      <c r="L22" s="4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2" customHeight="1">
      <c r="A24" s="30"/>
      <c r="B24" s="31"/>
      <c r="C24" s="30"/>
      <c r="D24" s="26" t="s">
        <v>28</v>
      </c>
      <c r="E24" s="30"/>
      <c r="F24" s="30"/>
      <c r="G24" s="30"/>
      <c r="H24" s="30"/>
      <c r="I24" s="26" t="s">
        <v>23</v>
      </c>
      <c r="J24" s="27"/>
      <c r="K24" s="30"/>
      <c r="L24" s="4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8" customHeight="1">
      <c r="A25" s="30"/>
      <c r="B25" s="31"/>
      <c r="C25" s="30"/>
      <c r="D25" s="30"/>
      <c r="E25" s="27" t="s">
        <v>2792</v>
      </c>
      <c r="F25" s="30"/>
      <c r="G25" s="30"/>
      <c r="H25" s="30"/>
      <c r="I25" s="26" t="s">
        <v>26</v>
      </c>
      <c r="J25" s="27"/>
      <c r="K25" s="30"/>
      <c r="L25" s="4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23</v>
      </c>
      <c r="J27" s="27"/>
      <c r="K27" s="30"/>
      <c r="L27" s="4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8" customHeight="1">
      <c r="A28" s="30"/>
      <c r="B28" s="31"/>
      <c r="C28" s="30"/>
      <c r="D28" s="30"/>
      <c r="E28" s="27" t="s">
        <v>2792</v>
      </c>
      <c r="F28" s="30"/>
      <c r="G28" s="30"/>
      <c r="H28" s="30"/>
      <c r="I28" s="26" t="s">
        <v>26</v>
      </c>
      <c r="J28" s="27"/>
      <c r="K28" s="30"/>
      <c r="L28" s="4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4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>
      <c r="A31" s="99"/>
      <c r="B31" s="100"/>
      <c r="C31" s="99"/>
      <c r="D31" s="99"/>
      <c r="E31" s="286"/>
      <c r="F31" s="286"/>
      <c r="G31" s="286"/>
      <c r="H31" s="286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1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95" customHeight="1">
      <c r="A33" s="30"/>
      <c r="B33" s="31"/>
      <c r="C33" s="30"/>
      <c r="D33" s="65"/>
      <c r="E33" s="65"/>
      <c r="F33" s="65"/>
      <c r="G33" s="65"/>
      <c r="H33" s="65"/>
      <c r="I33" s="65"/>
      <c r="J33" s="65"/>
      <c r="K33" s="65"/>
      <c r="L33" s="4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25.35" customHeight="1">
      <c r="A34" s="30"/>
      <c r="B34" s="31"/>
      <c r="C34" s="30"/>
      <c r="D34" s="102" t="s">
        <v>36</v>
      </c>
      <c r="E34" s="30"/>
      <c r="F34" s="30"/>
      <c r="G34" s="30"/>
      <c r="H34" s="30"/>
      <c r="I34" s="30"/>
      <c r="J34" s="103">
        <f>ROUND(J132, 2)</f>
        <v>107723.22</v>
      </c>
      <c r="K34" s="30"/>
      <c r="L34" s="4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6.95" customHeight="1">
      <c r="A35" s="30"/>
      <c r="B35" s="31"/>
      <c r="C35" s="30"/>
      <c r="D35" s="65"/>
      <c r="E35" s="65"/>
      <c r="F35" s="65"/>
      <c r="G35" s="65"/>
      <c r="H35" s="65"/>
      <c r="I35" s="65"/>
      <c r="J35" s="65"/>
      <c r="K35" s="65"/>
      <c r="L35" s="4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45" customHeight="1">
      <c r="A36" s="30"/>
      <c r="B36" s="31"/>
      <c r="C36" s="30"/>
      <c r="D36" s="30"/>
      <c r="E36" s="30"/>
      <c r="F36" s="104" t="s">
        <v>38</v>
      </c>
      <c r="G36" s="30"/>
      <c r="H36" s="30"/>
      <c r="I36" s="104" t="s">
        <v>37</v>
      </c>
      <c r="J36" s="104" t="s">
        <v>39</v>
      </c>
      <c r="K36" s="30"/>
      <c r="L36" s="4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45" customHeight="1">
      <c r="A37" s="30"/>
      <c r="B37" s="31"/>
      <c r="C37" s="30"/>
      <c r="D37" s="105" t="s">
        <v>40</v>
      </c>
      <c r="E37" s="35" t="s">
        <v>41</v>
      </c>
      <c r="F37" s="106">
        <f>ROUND((SUM(BE132:BE250)),  2)</f>
        <v>0</v>
      </c>
      <c r="G37" s="107"/>
      <c r="H37" s="107"/>
      <c r="I37" s="108">
        <v>0.2</v>
      </c>
      <c r="J37" s="106">
        <f>ROUND(((SUM(BE132:BE250))*I37),  2)</f>
        <v>0</v>
      </c>
      <c r="K37" s="30"/>
      <c r="L37" s="4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45" customHeight="1">
      <c r="A38" s="30"/>
      <c r="B38" s="31"/>
      <c r="C38" s="30"/>
      <c r="D38" s="30"/>
      <c r="E38" s="266" t="s">
        <v>42</v>
      </c>
      <c r="F38" s="267">
        <f>ROUND((SUM(BF132:BF250)),  2)</f>
        <v>107723.22</v>
      </c>
      <c r="G38" s="268"/>
      <c r="H38" s="268"/>
      <c r="I38" s="269">
        <v>0.2</v>
      </c>
      <c r="J38" s="267">
        <f>ROUND(((SUM(BF132:BF250))*I38),  2)</f>
        <v>21544.639999999999</v>
      </c>
      <c r="K38" s="30"/>
      <c r="L38" s="4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45" hidden="1" customHeight="1">
      <c r="A39" s="30"/>
      <c r="B39" s="31"/>
      <c r="C39" s="30"/>
      <c r="D39" s="30"/>
      <c r="E39" s="26" t="s">
        <v>43</v>
      </c>
      <c r="F39" s="109">
        <f>ROUND((SUM(BG132:BG250)),  2)</f>
        <v>0</v>
      </c>
      <c r="G39" s="30"/>
      <c r="H39" s="30"/>
      <c r="I39" s="110">
        <v>0.2</v>
      </c>
      <c r="J39" s="109">
        <f>0</f>
        <v>0</v>
      </c>
      <c r="K39" s="30"/>
      <c r="L39" s="4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45" hidden="1" customHeight="1">
      <c r="A40" s="30"/>
      <c r="B40" s="31"/>
      <c r="C40" s="30"/>
      <c r="D40" s="30"/>
      <c r="E40" s="26" t="s">
        <v>44</v>
      </c>
      <c r="F40" s="109">
        <f>ROUND((SUM(BH132:BH250)),  2)</f>
        <v>0</v>
      </c>
      <c r="G40" s="30"/>
      <c r="H40" s="30"/>
      <c r="I40" s="110">
        <v>0.2</v>
      </c>
      <c r="J40" s="109">
        <f>0</f>
        <v>0</v>
      </c>
      <c r="K40" s="30"/>
      <c r="L40" s="4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A41" s="30"/>
      <c r="B41" s="31"/>
      <c r="C41" s="30"/>
      <c r="D41" s="30"/>
      <c r="E41" s="35" t="s">
        <v>45</v>
      </c>
      <c r="F41" s="106">
        <f>ROUND((SUM(BI132:BI250)),  2)</f>
        <v>0</v>
      </c>
      <c r="G41" s="107"/>
      <c r="H41" s="107"/>
      <c r="I41" s="108">
        <v>0</v>
      </c>
      <c r="J41" s="106">
        <f>0</f>
        <v>0</v>
      </c>
      <c r="K41" s="30"/>
      <c r="L41" s="4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25.35" customHeight="1">
      <c r="A43" s="30"/>
      <c r="B43" s="31"/>
      <c r="C43" s="111"/>
      <c r="D43" s="112" t="s">
        <v>46</v>
      </c>
      <c r="E43" s="59"/>
      <c r="F43" s="59"/>
      <c r="G43" s="113" t="s">
        <v>47</v>
      </c>
      <c r="H43" s="114" t="s">
        <v>48</v>
      </c>
      <c r="I43" s="59"/>
      <c r="J43" s="115">
        <f>SUM(J34:J41)</f>
        <v>129267.86</v>
      </c>
      <c r="K43" s="116"/>
      <c r="L43" s="4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1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1" customFormat="1" ht="12.75">
      <c r="A61" s="30"/>
      <c r="B61" s="31"/>
      <c r="C61" s="30"/>
      <c r="D61" s="45" t="s">
        <v>51</v>
      </c>
      <c r="E61" s="33"/>
      <c r="F61" s="117" t="s">
        <v>52</v>
      </c>
      <c r="G61" s="45" t="s">
        <v>51</v>
      </c>
      <c r="H61" s="33"/>
      <c r="I61" s="33"/>
      <c r="J61" s="118" t="s">
        <v>52</v>
      </c>
      <c r="K61" s="33"/>
      <c r="L61" s="4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1" customFormat="1" ht="12.75">
      <c r="A65" s="30"/>
      <c r="B65" s="31"/>
      <c r="C65" s="30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1" customFormat="1" ht="12.75">
      <c r="A76" s="30"/>
      <c r="B76" s="31"/>
      <c r="C76" s="30"/>
      <c r="D76" s="45" t="s">
        <v>51</v>
      </c>
      <c r="E76" s="33"/>
      <c r="F76" s="117" t="s">
        <v>52</v>
      </c>
      <c r="G76" s="45" t="s">
        <v>51</v>
      </c>
      <c r="H76" s="33"/>
      <c r="I76" s="33"/>
      <c r="J76" s="118" t="s">
        <v>52</v>
      </c>
      <c r="K76" s="33"/>
      <c r="L76" s="4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45" customHeight="1">
      <c r="A77" s="30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95" customHeight="1">
      <c r="A81" s="30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95" customHeight="1">
      <c r="A82" s="30"/>
      <c r="B82" s="31"/>
      <c r="C82" s="21" t="s">
        <v>205</v>
      </c>
      <c r="D82" s="30"/>
      <c r="E82" s="30"/>
      <c r="F82" s="30"/>
      <c r="G82" s="30"/>
      <c r="H82" s="30"/>
      <c r="I82" s="30"/>
      <c r="J82" s="30"/>
      <c r="K82" s="30"/>
      <c r="L82" s="4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6" t="s">
        <v>14</v>
      </c>
      <c r="D84" s="30"/>
      <c r="E84" s="30"/>
      <c r="F84" s="30"/>
      <c r="G84" s="30"/>
      <c r="H84" s="30"/>
      <c r="I84" s="30"/>
      <c r="J84" s="30"/>
      <c r="K84" s="30"/>
      <c r="L84" s="4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0"/>
      <c r="D85" s="30"/>
      <c r="E85" s="310" t="str">
        <f>E7</f>
        <v xml:space="preserve"> Bratislava  OO PZ,  Rusovce - rekonštrukcia a modernizácia</v>
      </c>
      <c r="F85" s="310"/>
      <c r="G85" s="310"/>
      <c r="H85" s="310"/>
      <c r="I85" s="30"/>
      <c r="J85" s="30"/>
      <c r="K85" s="30"/>
      <c r="L85" s="4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ht="12" customHeight="1">
      <c r="B86" s="20"/>
      <c r="C86" s="26" t="s">
        <v>159</v>
      </c>
      <c r="L86" s="20"/>
    </row>
    <row r="87" spans="1:31" ht="16.5" customHeight="1">
      <c r="B87" s="20"/>
      <c r="E87" s="310" t="s">
        <v>162</v>
      </c>
      <c r="F87" s="310"/>
      <c r="G87" s="310"/>
      <c r="H87" s="310"/>
      <c r="L87" s="20"/>
    </row>
    <row r="88" spans="1:31" ht="12" customHeight="1">
      <c r="B88" s="20"/>
      <c r="C88" s="26" t="s">
        <v>165</v>
      </c>
      <c r="L88" s="20"/>
    </row>
    <row r="89" spans="1:31" s="1" customFormat="1" ht="16.5" customHeight="1">
      <c r="A89" s="30"/>
      <c r="B89" s="31"/>
      <c r="C89" s="30"/>
      <c r="D89" s="30"/>
      <c r="E89" s="311" t="s">
        <v>2873</v>
      </c>
      <c r="F89" s="311"/>
      <c r="G89" s="311"/>
      <c r="H89" s="311"/>
      <c r="I89" s="30"/>
      <c r="J89" s="30"/>
      <c r="K89" s="30"/>
      <c r="L89" s="4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12" customHeight="1">
      <c r="A90" s="30"/>
      <c r="B90" s="31"/>
      <c r="C90" s="26" t="s">
        <v>171</v>
      </c>
      <c r="D90" s="30"/>
      <c r="E90" s="30"/>
      <c r="F90" s="30"/>
      <c r="G90" s="30"/>
      <c r="H90" s="30"/>
      <c r="I90" s="30"/>
      <c r="J90" s="30"/>
      <c r="K90" s="30"/>
      <c r="L90" s="4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6.5" customHeight="1">
      <c r="A91" s="30"/>
      <c r="B91" s="31"/>
      <c r="C91" s="30"/>
      <c r="D91" s="30"/>
      <c r="E91" s="297" t="str">
        <f>E13</f>
        <v>E1.7.B 01.2 - elektroinštalácia – ostatná a bleskozvod</v>
      </c>
      <c r="F91" s="297"/>
      <c r="G91" s="297"/>
      <c r="H91" s="297"/>
      <c r="I91" s="30"/>
      <c r="J91" s="30"/>
      <c r="K91" s="30"/>
      <c r="L91" s="4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12" customHeight="1">
      <c r="A93" s="30"/>
      <c r="B93" s="31"/>
      <c r="C93" s="26" t="s">
        <v>18</v>
      </c>
      <c r="D93" s="30"/>
      <c r="E93" s="30"/>
      <c r="F93" s="27" t="str">
        <f>F16</f>
        <v xml:space="preserve"> </v>
      </c>
      <c r="G93" s="30"/>
      <c r="H93" s="30"/>
      <c r="I93" s="26" t="s">
        <v>20</v>
      </c>
      <c r="J93" s="98" t="str">
        <f>IF(J16="","",J16)</f>
        <v>3. 11. 2023</v>
      </c>
      <c r="K93" s="30"/>
      <c r="L93" s="4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15.2" customHeight="1">
      <c r="A95" s="30"/>
      <c r="B95" s="31"/>
      <c r="C95" s="26" t="s">
        <v>22</v>
      </c>
      <c r="D95" s="30"/>
      <c r="E95" s="30"/>
      <c r="F95" s="27" t="str">
        <f>E19</f>
        <v>Ministerstvo vnútra SR, Pribinova 2, Bratislava</v>
      </c>
      <c r="G95" s="30"/>
      <c r="H95" s="30"/>
      <c r="I95" s="26" t="s">
        <v>28</v>
      </c>
      <c r="J95" s="119" t="str">
        <f>E25</f>
        <v>Ľuboš Kopaj</v>
      </c>
      <c r="K95" s="30"/>
      <c r="L95" s="4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1" customFormat="1" ht="15.2" customHeight="1">
      <c r="A96" s="30"/>
      <c r="B96" s="31"/>
      <c r="C96" s="26" t="s">
        <v>27</v>
      </c>
      <c r="D96" s="30"/>
      <c r="E96" s="30"/>
      <c r="F96" s="27" t="str">
        <f>IF(E22="","",E22)</f>
        <v/>
      </c>
      <c r="G96" s="30"/>
      <c r="H96" s="30"/>
      <c r="I96" s="26" t="s">
        <v>33</v>
      </c>
      <c r="J96" s="119" t="str">
        <f>E28</f>
        <v>Ľuboš Kopaj</v>
      </c>
      <c r="K96" s="30"/>
      <c r="L96" s="4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1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1" customFormat="1" ht="29.25" customHeight="1">
      <c r="A98" s="30"/>
      <c r="B98" s="31"/>
      <c r="C98" s="120" t="s">
        <v>206</v>
      </c>
      <c r="D98" s="111"/>
      <c r="E98" s="111"/>
      <c r="F98" s="111"/>
      <c r="G98" s="111"/>
      <c r="H98" s="111"/>
      <c r="I98" s="111"/>
      <c r="J98" s="121" t="s">
        <v>207</v>
      </c>
      <c r="K98" s="111"/>
      <c r="L98" s="4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47" s="1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1" customFormat="1" ht="22.9" customHeight="1">
      <c r="A100" s="30"/>
      <c r="B100" s="31"/>
      <c r="C100" s="122" t="s">
        <v>208</v>
      </c>
      <c r="D100" s="30"/>
      <c r="E100" s="30"/>
      <c r="F100" s="30"/>
      <c r="G100" s="30"/>
      <c r="H100" s="30"/>
      <c r="I100" s="30"/>
      <c r="J100" s="103">
        <f>J132</f>
        <v>107723.22</v>
      </c>
      <c r="K100" s="30"/>
      <c r="L100" s="4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7" t="s">
        <v>209</v>
      </c>
    </row>
    <row r="101" spans="1:47" s="8" customFormat="1" ht="24.95" customHeight="1">
      <c r="B101" s="123"/>
      <c r="D101" s="124" t="s">
        <v>2793</v>
      </c>
      <c r="E101" s="125"/>
      <c r="F101" s="125"/>
      <c r="G101" s="125"/>
      <c r="H101" s="125"/>
      <c r="I101" s="125"/>
      <c r="J101" s="126">
        <f>J133</f>
        <v>522.72</v>
      </c>
      <c r="L101" s="123"/>
    </row>
    <row r="102" spans="1:47" s="9" customFormat="1" ht="19.899999999999999" customHeight="1">
      <c r="B102" s="127"/>
      <c r="D102" s="128" t="s">
        <v>2794</v>
      </c>
      <c r="E102" s="129"/>
      <c r="F102" s="129"/>
      <c r="G102" s="129"/>
      <c r="H102" s="129"/>
      <c r="I102" s="129"/>
      <c r="J102" s="130">
        <f>J134</f>
        <v>522.72</v>
      </c>
      <c r="L102" s="127"/>
    </row>
    <row r="103" spans="1:47" s="8" customFormat="1" ht="24.95" customHeight="1">
      <c r="B103" s="123"/>
      <c r="D103" s="124" t="s">
        <v>2202</v>
      </c>
      <c r="E103" s="125"/>
      <c r="F103" s="125"/>
      <c r="G103" s="125"/>
      <c r="H103" s="125"/>
      <c r="I103" s="125"/>
      <c r="J103" s="126">
        <f>J136</f>
        <v>95244.099999999991</v>
      </c>
      <c r="L103" s="123"/>
    </row>
    <row r="104" spans="1:47" s="9" customFormat="1" ht="19.899999999999999" customHeight="1">
      <c r="B104" s="127"/>
      <c r="D104" s="128" t="s">
        <v>2795</v>
      </c>
      <c r="E104" s="129"/>
      <c r="F104" s="129"/>
      <c r="G104" s="129"/>
      <c r="H104" s="129"/>
      <c r="I104" s="129"/>
      <c r="J104" s="130">
        <f>J137</f>
        <v>81315.89999999998</v>
      </c>
      <c r="L104" s="127"/>
    </row>
    <row r="105" spans="1:47" s="9" customFormat="1" ht="19.899999999999999" customHeight="1">
      <c r="B105" s="127"/>
      <c r="D105" s="128" t="s">
        <v>4196</v>
      </c>
      <c r="E105" s="129"/>
      <c r="F105" s="129"/>
      <c r="G105" s="129"/>
      <c r="H105" s="129"/>
      <c r="I105" s="129"/>
      <c r="J105" s="130">
        <f>J237</f>
        <v>11122.18</v>
      </c>
      <c r="L105" s="127"/>
    </row>
    <row r="106" spans="1:47" s="9" customFormat="1" ht="19.899999999999999" customHeight="1">
      <c r="B106" s="127"/>
      <c r="D106" s="128" t="s">
        <v>4197</v>
      </c>
      <c r="E106" s="129"/>
      <c r="F106" s="129"/>
      <c r="G106" s="129"/>
      <c r="H106" s="129"/>
      <c r="I106" s="129"/>
      <c r="J106" s="130">
        <f>J244</f>
        <v>1125</v>
      </c>
      <c r="L106" s="127"/>
    </row>
    <row r="107" spans="1:47" s="9" customFormat="1" ht="19.899999999999999" customHeight="1">
      <c r="B107" s="127"/>
      <c r="D107" s="128" t="s">
        <v>4198</v>
      </c>
      <c r="E107" s="129"/>
      <c r="F107" s="129"/>
      <c r="G107" s="129"/>
      <c r="H107" s="129"/>
      <c r="I107" s="129"/>
      <c r="J107" s="130">
        <f>J246</f>
        <v>1681.02</v>
      </c>
      <c r="L107" s="127"/>
    </row>
    <row r="108" spans="1:47" s="8" customFormat="1" ht="24.95" customHeight="1">
      <c r="B108" s="123"/>
      <c r="D108" s="124" t="s">
        <v>4199</v>
      </c>
      <c r="E108" s="125"/>
      <c r="F108" s="125"/>
      <c r="G108" s="125"/>
      <c r="H108" s="125"/>
      <c r="I108" s="125"/>
      <c r="J108" s="126">
        <f>J248</f>
        <v>11956.400000000001</v>
      </c>
      <c r="L108" s="123"/>
    </row>
    <row r="109" spans="1:47" s="1" customFormat="1" ht="21.75" customHeight="1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47" s="1" customFormat="1" ht="6.95" customHeight="1">
      <c r="A110" s="30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4" spans="1:31" s="1" customFormat="1" ht="6.95" customHeight="1">
      <c r="A114" s="30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1" customFormat="1" ht="24.95" customHeight="1">
      <c r="A115" s="30"/>
      <c r="B115" s="31"/>
      <c r="C115" s="21" t="s">
        <v>228</v>
      </c>
      <c r="D115" s="30"/>
      <c r="E115" s="30"/>
      <c r="F115" s="30"/>
      <c r="G115" s="30"/>
      <c r="H115" s="30"/>
      <c r="I115" s="30"/>
      <c r="J115" s="30"/>
      <c r="K115" s="30"/>
      <c r="L115" s="4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1" customFormat="1" ht="6.9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" customFormat="1" ht="12" customHeight="1">
      <c r="A117" s="30"/>
      <c r="B117" s="31"/>
      <c r="C117" s="26" t="s">
        <v>14</v>
      </c>
      <c r="D117" s="30"/>
      <c r="E117" s="30"/>
      <c r="F117" s="30"/>
      <c r="G117" s="30"/>
      <c r="H117" s="30"/>
      <c r="I117" s="30"/>
      <c r="J117" s="30"/>
      <c r="K117" s="30"/>
      <c r="L117" s="4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" customFormat="1" ht="16.5" customHeight="1">
      <c r="A118" s="30"/>
      <c r="B118" s="31"/>
      <c r="C118" s="30"/>
      <c r="D118" s="30"/>
      <c r="E118" s="310" t="str">
        <f>E7</f>
        <v xml:space="preserve"> Bratislava  OO PZ,  Rusovce - rekonštrukcia a modernizácia</v>
      </c>
      <c r="F118" s="310"/>
      <c r="G118" s="310"/>
      <c r="H118" s="310"/>
      <c r="I118" s="30"/>
      <c r="J118" s="30"/>
      <c r="K118" s="30"/>
      <c r="L118" s="4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ht="12" customHeight="1">
      <c r="B119" s="20"/>
      <c r="C119" s="26" t="s">
        <v>159</v>
      </c>
      <c r="L119" s="20"/>
    </row>
    <row r="120" spans="1:31" ht="16.5" customHeight="1">
      <c r="B120" s="20"/>
      <c r="E120" s="310" t="s">
        <v>162</v>
      </c>
      <c r="F120" s="310"/>
      <c r="G120" s="310"/>
      <c r="H120" s="310"/>
      <c r="L120" s="20"/>
    </row>
    <row r="121" spans="1:31" ht="12" customHeight="1">
      <c r="B121" s="20"/>
      <c r="C121" s="26" t="s">
        <v>165</v>
      </c>
      <c r="L121" s="20"/>
    </row>
    <row r="122" spans="1:31" s="1" customFormat="1" ht="16.5" customHeight="1">
      <c r="A122" s="30"/>
      <c r="B122" s="31"/>
      <c r="C122" s="30"/>
      <c r="D122" s="30"/>
      <c r="E122" s="311" t="s">
        <v>2873</v>
      </c>
      <c r="F122" s="311"/>
      <c r="G122" s="311"/>
      <c r="H122" s="311"/>
      <c r="I122" s="30"/>
      <c r="J122" s="30"/>
      <c r="K122" s="30"/>
      <c r="L122" s="4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" customFormat="1" ht="12" customHeight="1">
      <c r="A123" s="30"/>
      <c r="B123" s="31"/>
      <c r="C123" s="26" t="s">
        <v>171</v>
      </c>
      <c r="D123" s="30"/>
      <c r="E123" s="30"/>
      <c r="F123" s="30"/>
      <c r="G123" s="30"/>
      <c r="H123" s="30"/>
      <c r="I123" s="30"/>
      <c r="J123" s="30"/>
      <c r="K123" s="30"/>
      <c r="L123" s="4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" customFormat="1" ht="16.5" customHeight="1">
      <c r="A124" s="30"/>
      <c r="B124" s="31"/>
      <c r="C124" s="30"/>
      <c r="D124" s="30"/>
      <c r="E124" s="297" t="str">
        <f>E13</f>
        <v>E1.7.B 01.2 - elektroinštalácia – ostatná a bleskozvod</v>
      </c>
      <c r="F124" s="297"/>
      <c r="G124" s="297"/>
      <c r="H124" s="297"/>
      <c r="I124" s="30"/>
      <c r="J124" s="30"/>
      <c r="K124" s="30"/>
      <c r="L124" s="4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" customFormat="1" ht="6.9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" customFormat="1" ht="12" customHeight="1">
      <c r="A126" s="30"/>
      <c r="B126" s="31"/>
      <c r="C126" s="26" t="s">
        <v>18</v>
      </c>
      <c r="D126" s="30"/>
      <c r="E126" s="30"/>
      <c r="F126" s="27" t="str">
        <f>F16</f>
        <v xml:space="preserve"> </v>
      </c>
      <c r="G126" s="30"/>
      <c r="H126" s="30"/>
      <c r="I126" s="26" t="s">
        <v>20</v>
      </c>
      <c r="J126" s="98" t="str">
        <f>IF(J16="","",J16)</f>
        <v>3. 11. 2023</v>
      </c>
      <c r="K126" s="30"/>
      <c r="L126" s="4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" customFormat="1" ht="6.9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2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" customFormat="1" ht="15.2" customHeight="1">
      <c r="A128" s="30"/>
      <c r="B128" s="31"/>
      <c r="C128" s="26" t="s">
        <v>22</v>
      </c>
      <c r="D128" s="30"/>
      <c r="E128" s="30"/>
      <c r="F128" s="27" t="str">
        <f>E19</f>
        <v>Ministerstvo vnútra SR, Pribinova 2, Bratislava</v>
      </c>
      <c r="G128" s="30"/>
      <c r="H128" s="30"/>
      <c r="I128" s="26" t="s">
        <v>28</v>
      </c>
      <c r="J128" s="119" t="str">
        <f>E25</f>
        <v>Ľuboš Kopaj</v>
      </c>
      <c r="K128" s="30"/>
      <c r="L128" s="42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1" customFormat="1" ht="15.2" customHeight="1">
      <c r="A129" s="30"/>
      <c r="B129" s="31"/>
      <c r="C129" s="26" t="s">
        <v>27</v>
      </c>
      <c r="D129" s="30"/>
      <c r="E129" s="30"/>
      <c r="F129" s="27" t="str">
        <f>IF(E22="","",E22)</f>
        <v/>
      </c>
      <c r="G129" s="30"/>
      <c r="H129" s="30"/>
      <c r="I129" s="26" t="s">
        <v>33</v>
      </c>
      <c r="J129" s="119" t="str">
        <f>E28</f>
        <v>Ľuboš Kopaj</v>
      </c>
      <c r="K129" s="30"/>
      <c r="L129" s="42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1" customFormat="1" ht="10.35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2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10" customFormat="1" ht="29.25" customHeight="1">
      <c r="A131" s="131"/>
      <c r="B131" s="132"/>
      <c r="C131" s="133" t="s">
        <v>229</v>
      </c>
      <c r="D131" s="134" t="s">
        <v>61</v>
      </c>
      <c r="E131" s="134" t="s">
        <v>57</v>
      </c>
      <c r="F131" s="134" t="s">
        <v>58</v>
      </c>
      <c r="G131" s="134" t="s">
        <v>230</v>
      </c>
      <c r="H131" s="134" t="s">
        <v>231</v>
      </c>
      <c r="I131" s="134" t="s">
        <v>232</v>
      </c>
      <c r="J131" s="135" t="s">
        <v>207</v>
      </c>
      <c r="K131" s="136" t="s">
        <v>233</v>
      </c>
      <c r="L131" s="137"/>
      <c r="M131" s="61"/>
      <c r="N131" s="62" t="s">
        <v>40</v>
      </c>
      <c r="O131" s="62" t="s">
        <v>234</v>
      </c>
      <c r="P131" s="62" t="s">
        <v>235</v>
      </c>
      <c r="Q131" s="62" t="s">
        <v>236</v>
      </c>
      <c r="R131" s="62" t="s">
        <v>237</v>
      </c>
      <c r="S131" s="62" t="s">
        <v>238</v>
      </c>
      <c r="T131" s="63" t="s">
        <v>239</v>
      </c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</row>
    <row r="132" spans="1:65" s="1" customFormat="1" ht="22.9" customHeight="1">
      <c r="A132" s="30"/>
      <c r="B132" s="31"/>
      <c r="C132" s="68" t="s">
        <v>208</v>
      </c>
      <c r="D132" s="30"/>
      <c r="E132" s="30"/>
      <c r="F132" s="30"/>
      <c r="G132" s="30"/>
      <c r="H132" s="30"/>
      <c r="I132" s="30"/>
      <c r="J132" s="138">
        <f>BK132</f>
        <v>107723.22</v>
      </c>
      <c r="K132" s="30"/>
      <c r="L132" s="31"/>
      <c r="M132" s="64"/>
      <c r="N132" s="55"/>
      <c r="O132" s="65"/>
      <c r="P132" s="139">
        <f>P133+P136+P248</f>
        <v>0</v>
      </c>
      <c r="Q132" s="65"/>
      <c r="R132" s="139">
        <f>R133+R136+R248</f>
        <v>4.26898</v>
      </c>
      <c r="S132" s="65"/>
      <c r="T132" s="140">
        <f>T133+T136+T248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7" t="s">
        <v>75</v>
      </c>
      <c r="AU132" s="17" t="s">
        <v>209</v>
      </c>
      <c r="BK132" s="141">
        <f>BK133+BK136+BK248</f>
        <v>107723.22</v>
      </c>
    </row>
    <row r="133" spans="1:65" s="11" customFormat="1" ht="25.9" customHeight="1">
      <c r="B133" s="142"/>
      <c r="D133" s="143" t="s">
        <v>75</v>
      </c>
      <c r="E133" s="144" t="s">
        <v>240</v>
      </c>
      <c r="F133" s="144" t="s">
        <v>2796</v>
      </c>
      <c r="I133" s="145"/>
      <c r="J133" s="146">
        <f>BK133</f>
        <v>522.72</v>
      </c>
      <c r="L133" s="142"/>
      <c r="M133" s="147"/>
      <c r="N133" s="148"/>
      <c r="O133" s="148"/>
      <c r="P133" s="149">
        <f>P134</f>
        <v>0</v>
      </c>
      <c r="Q133" s="148"/>
      <c r="R133" s="149">
        <f>R134</f>
        <v>0</v>
      </c>
      <c r="S133" s="148"/>
      <c r="T133" s="150">
        <f>T134</f>
        <v>0</v>
      </c>
      <c r="AR133" s="143" t="s">
        <v>83</v>
      </c>
      <c r="AT133" s="151" t="s">
        <v>75</v>
      </c>
      <c r="AU133" s="151" t="s">
        <v>76</v>
      </c>
      <c r="AY133" s="143" t="s">
        <v>242</v>
      </c>
      <c r="BK133" s="152">
        <f>BK134</f>
        <v>522.72</v>
      </c>
    </row>
    <row r="134" spans="1:65" s="11" customFormat="1" ht="22.9" customHeight="1">
      <c r="B134" s="142"/>
      <c r="D134" s="143" t="s">
        <v>75</v>
      </c>
      <c r="E134" s="153" t="s">
        <v>358</v>
      </c>
      <c r="F134" s="153" t="s">
        <v>2797</v>
      </c>
      <c r="I134" s="145"/>
      <c r="J134" s="154">
        <f>BK134</f>
        <v>522.72</v>
      </c>
      <c r="L134" s="142"/>
      <c r="M134" s="147"/>
      <c r="N134" s="148"/>
      <c r="O134" s="148"/>
      <c r="P134" s="149">
        <f>P135</f>
        <v>0</v>
      </c>
      <c r="Q134" s="148"/>
      <c r="R134" s="149">
        <f>R135</f>
        <v>0</v>
      </c>
      <c r="S134" s="148"/>
      <c r="T134" s="150">
        <f>T135</f>
        <v>0</v>
      </c>
      <c r="AR134" s="143" t="s">
        <v>83</v>
      </c>
      <c r="AT134" s="151" t="s">
        <v>75</v>
      </c>
      <c r="AU134" s="151" t="s">
        <v>83</v>
      </c>
      <c r="AY134" s="143" t="s">
        <v>242</v>
      </c>
      <c r="BK134" s="152">
        <f>BK135</f>
        <v>522.72</v>
      </c>
    </row>
    <row r="135" spans="1:65" s="1" customFormat="1" ht="37.9" customHeight="1">
      <c r="A135" s="30"/>
      <c r="B135" s="155"/>
      <c r="C135" s="194" t="s">
        <v>83</v>
      </c>
      <c r="D135" s="194" t="s">
        <v>245</v>
      </c>
      <c r="E135" s="195" t="s">
        <v>2798</v>
      </c>
      <c r="F135" s="196" t="s">
        <v>2799</v>
      </c>
      <c r="G135" s="197" t="s">
        <v>297</v>
      </c>
      <c r="H135" s="198">
        <v>968</v>
      </c>
      <c r="I135" s="161">
        <v>0.54</v>
      </c>
      <c r="J135" s="162">
        <f>ROUND(I135*H135,2)</f>
        <v>522.72</v>
      </c>
      <c r="K135" s="163"/>
      <c r="L135" s="31"/>
      <c r="M135" s="164"/>
      <c r="N135" s="165" t="s">
        <v>42</v>
      </c>
      <c r="O135" s="57"/>
      <c r="P135" s="166">
        <f>O135*H135</f>
        <v>0</v>
      </c>
      <c r="Q135" s="166">
        <v>0</v>
      </c>
      <c r="R135" s="166">
        <f>Q135*H135</f>
        <v>0</v>
      </c>
      <c r="S135" s="166">
        <v>0</v>
      </c>
      <c r="T135" s="167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8" t="s">
        <v>249</v>
      </c>
      <c r="AT135" s="168" t="s">
        <v>245</v>
      </c>
      <c r="AU135" s="168" t="s">
        <v>88</v>
      </c>
      <c r="AY135" s="17" t="s">
        <v>242</v>
      </c>
      <c r="BE135" s="169">
        <f>IF(N135="základná",J135,0)</f>
        <v>0</v>
      </c>
      <c r="BF135" s="169">
        <f>IF(N135="znížená",J135,0)</f>
        <v>522.72</v>
      </c>
      <c r="BG135" s="169">
        <f>IF(N135="zákl. prenesená",J135,0)</f>
        <v>0</v>
      </c>
      <c r="BH135" s="169">
        <f>IF(N135="zníž. prenesená",J135,0)</f>
        <v>0</v>
      </c>
      <c r="BI135" s="169">
        <f>IF(N135="nulová",J135,0)</f>
        <v>0</v>
      </c>
      <c r="BJ135" s="17" t="s">
        <v>88</v>
      </c>
      <c r="BK135" s="169">
        <f>ROUND(I135*H135,2)</f>
        <v>522.72</v>
      </c>
      <c r="BL135" s="17" t="s">
        <v>249</v>
      </c>
      <c r="BM135" s="168" t="s">
        <v>88</v>
      </c>
    </row>
    <row r="136" spans="1:65" s="11" customFormat="1" ht="25.9" customHeight="1">
      <c r="B136" s="142"/>
      <c r="D136" s="143" t="s">
        <v>75</v>
      </c>
      <c r="E136" s="144" t="s">
        <v>313</v>
      </c>
      <c r="F136" s="144" t="s">
        <v>2553</v>
      </c>
      <c r="I136" s="145"/>
      <c r="J136" s="146">
        <f>BK136</f>
        <v>95244.099999999991</v>
      </c>
      <c r="L136" s="142"/>
      <c r="M136" s="147"/>
      <c r="N136" s="148"/>
      <c r="O136" s="148"/>
      <c r="P136" s="149">
        <f>P137+P237+P244+P246</f>
        <v>0</v>
      </c>
      <c r="Q136" s="148"/>
      <c r="R136" s="149">
        <f>R137+R237+R244+R246</f>
        <v>4.26898</v>
      </c>
      <c r="S136" s="148"/>
      <c r="T136" s="150">
        <f>T137+T237+T244+T246</f>
        <v>0</v>
      </c>
      <c r="AR136" s="143" t="s">
        <v>93</v>
      </c>
      <c r="AT136" s="151" t="s">
        <v>75</v>
      </c>
      <c r="AU136" s="151" t="s">
        <v>76</v>
      </c>
      <c r="AY136" s="143" t="s">
        <v>242</v>
      </c>
      <c r="BK136" s="152">
        <f>BK137+BK237+BK244+BK246</f>
        <v>95244.099999999991</v>
      </c>
    </row>
    <row r="137" spans="1:65" s="11" customFormat="1" ht="22.9" customHeight="1">
      <c r="B137" s="142"/>
      <c r="D137" s="143" t="s">
        <v>75</v>
      </c>
      <c r="E137" s="153" t="s">
        <v>880</v>
      </c>
      <c r="F137" s="153" t="s">
        <v>2803</v>
      </c>
      <c r="I137" s="145"/>
      <c r="J137" s="154">
        <f>BK137</f>
        <v>81315.89999999998</v>
      </c>
      <c r="L137" s="142"/>
      <c r="M137" s="147"/>
      <c r="N137" s="148"/>
      <c r="O137" s="148"/>
      <c r="P137" s="149">
        <f>SUM(P138:P236)</f>
        <v>0</v>
      </c>
      <c r="Q137" s="148"/>
      <c r="R137" s="149">
        <f>SUM(R138:R236)</f>
        <v>4.2620800000000001</v>
      </c>
      <c r="S137" s="148"/>
      <c r="T137" s="150">
        <f>SUM(T138:T236)</f>
        <v>0</v>
      </c>
      <c r="AR137" s="143" t="s">
        <v>93</v>
      </c>
      <c r="AT137" s="151" t="s">
        <v>75</v>
      </c>
      <c r="AU137" s="151" t="s">
        <v>83</v>
      </c>
      <c r="AY137" s="143" t="s">
        <v>242</v>
      </c>
      <c r="BK137" s="152">
        <f>SUM(BK138:BK236)</f>
        <v>81315.89999999998</v>
      </c>
    </row>
    <row r="138" spans="1:65" s="1" customFormat="1" ht="24.2" customHeight="1">
      <c r="A138" s="30"/>
      <c r="B138" s="155"/>
      <c r="C138" s="194" t="s">
        <v>88</v>
      </c>
      <c r="D138" s="194" t="s">
        <v>245</v>
      </c>
      <c r="E138" s="195" t="s">
        <v>2804</v>
      </c>
      <c r="F138" s="196" t="s">
        <v>2805</v>
      </c>
      <c r="G138" s="197" t="s">
        <v>297</v>
      </c>
      <c r="H138" s="198">
        <v>2540</v>
      </c>
      <c r="I138" s="161">
        <v>1.35</v>
      </c>
      <c r="J138" s="162">
        <f t="shared" ref="J138:J169" si="0">ROUND(I138*H138,2)</f>
        <v>3429</v>
      </c>
      <c r="K138" s="163"/>
      <c r="L138" s="31"/>
      <c r="M138" s="164"/>
      <c r="N138" s="165" t="s">
        <v>42</v>
      </c>
      <c r="O138" s="57"/>
      <c r="P138" s="166">
        <f t="shared" ref="P138:P169" si="1">O138*H138</f>
        <v>0</v>
      </c>
      <c r="Q138" s="166">
        <v>0</v>
      </c>
      <c r="R138" s="166">
        <f t="shared" ref="R138:R169" si="2">Q138*H138</f>
        <v>0</v>
      </c>
      <c r="S138" s="166">
        <v>0</v>
      </c>
      <c r="T138" s="167">
        <f t="shared" ref="T138:T169" si="3"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8" t="s">
        <v>668</v>
      </c>
      <c r="AT138" s="168" t="s">
        <v>245</v>
      </c>
      <c r="AU138" s="168" t="s">
        <v>88</v>
      </c>
      <c r="AY138" s="17" t="s">
        <v>242</v>
      </c>
      <c r="BE138" s="169">
        <f t="shared" ref="BE138:BE169" si="4">IF(N138="základná",J138,0)</f>
        <v>0</v>
      </c>
      <c r="BF138" s="169">
        <f t="shared" ref="BF138:BF169" si="5">IF(N138="znížená",J138,0)</f>
        <v>3429</v>
      </c>
      <c r="BG138" s="169">
        <f t="shared" ref="BG138:BG169" si="6">IF(N138="zákl. prenesená",J138,0)</f>
        <v>0</v>
      </c>
      <c r="BH138" s="169">
        <f t="shared" ref="BH138:BH169" si="7">IF(N138="zníž. prenesená",J138,0)</f>
        <v>0</v>
      </c>
      <c r="BI138" s="169">
        <f t="shared" ref="BI138:BI169" si="8">IF(N138="nulová",J138,0)</f>
        <v>0</v>
      </c>
      <c r="BJ138" s="17" t="s">
        <v>88</v>
      </c>
      <c r="BK138" s="169">
        <f t="shared" ref="BK138:BK169" si="9">ROUND(I138*H138,2)</f>
        <v>3429</v>
      </c>
      <c r="BL138" s="17" t="s">
        <v>668</v>
      </c>
      <c r="BM138" s="168" t="s">
        <v>249</v>
      </c>
    </row>
    <row r="139" spans="1:65" s="1" customFormat="1" ht="24.2" customHeight="1">
      <c r="A139" s="30"/>
      <c r="B139" s="155"/>
      <c r="C139" s="218" t="s">
        <v>93</v>
      </c>
      <c r="D139" s="218" t="s">
        <v>313</v>
      </c>
      <c r="E139" s="219" t="s">
        <v>2806</v>
      </c>
      <c r="F139" s="220" t="s">
        <v>4200</v>
      </c>
      <c r="G139" s="221" t="s">
        <v>297</v>
      </c>
      <c r="H139" s="222">
        <v>2540</v>
      </c>
      <c r="I139" s="204">
        <v>0.62</v>
      </c>
      <c r="J139" s="205">
        <f t="shared" si="0"/>
        <v>1574.8</v>
      </c>
      <c r="K139" s="206"/>
      <c r="L139" s="207"/>
      <c r="M139" s="208"/>
      <c r="N139" s="209" t="s">
        <v>42</v>
      </c>
      <c r="O139" s="57"/>
      <c r="P139" s="166">
        <f t="shared" si="1"/>
        <v>0</v>
      </c>
      <c r="Q139" s="166">
        <v>1.1E-4</v>
      </c>
      <c r="R139" s="166">
        <f t="shared" si="2"/>
        <v>0.27940000000000004</v>
      </c>
      <c r="S139" s="166">
        <v>0</v>
      </c>
      <c r="T139" s="167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8" t="s">
        <v>2519</v>
      </c>
      <c r="AT139" s="168" t="s">
        <v>313</v>
      </c>
      <c r="AU139" s="168" t="s">
        <v>88</v>
      </c>
      <c r="AY139" s="17" t="s">
        <v>242</v>
      </c>
      <c r="BE139" s="169">
        <f t="shared" si="4"/>
        <v>0</v>
      </c>
      <c r="BF139" s="169">
        <f t="shared" si="5"/>
        <v>1574.8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88</v>
      </c>
      <c r="BK139" s="169">
        <f t="shared" si="9"/>
        <v>1574.8</v>
      </c>
      <c r="BL139" s="17" t="s">
        <v>668</v>
      </c>
      <c r="BM139" s="168" t="s">
        <v>318</v>
      </c>
    </row>
    <row r="140" spans="1:65" s="1" customFormat="1" ht="24.2" customHeight="1">
      <c r="A140" s="30"/>
      <c r="B140" s="155"/>
      <c r="C140" s="194" t="s">
        <v>249</v>
      </c>
      <c r="D140" s="194" t="s">
        <v>245</v>
      </c>
      <c r="E140" s="195" t="s">
        <v>4201</v>
      </c>
      <c r="F140" s="196" t="s">
        <v>4202</v>
      </c>
      <c r="G140" s="197" t="s">
        <v>297</v>
      </c>
      <c r="H140" s="198">
        <v>550</v>
      </c>
      <c r="I140" s="161">
        <v>1.68</v>
      </c>
      <c r="J140" s="162">
        <f t="shared" si="0"/>
        <v>924</v>
      </c>
      <c r="K140" s="163"/>
      <c r="L140" s="31"/>
      <c r="M140" s="164"/>
      <c r="N140" s="165" t="s">
        <v>42</v>
      </c>
      <c r="O140" s="57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8" t="s">
        <v>668</v>
      </c>
      <c r="AT140" s="168" t="s">
        <v>245</v>
      </c>
      <c r="AU140" s="168" t="s">
        <v>88</v>
      </c>
      <c r="AY140" s="17" t="s">
        <v>242</v>
      </c>
      <c r="BE140" s="169">
        <f t="shared" si="4"/>
        <v>0</v>
      </c>
      <c r="BF140" s="169">
        <f t="shared" si="5"/>
        <v>924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88</v>
      </c>
      <c r="BK140" s="169">
        <f t="shared" si="9"/>
        <v>924</v>
      </c>
      <c r="BL140" s="17" t="s">
        <v>668</v>
      </c>
      <c r="BM140" s="168" t="s">
        <v>316</v>
      </c>
    </row>
    <row r="141" spans="1:65" s="1" customFormat="1" ht="24.2" customHeight="1">
      <c r="A141" s="30"/>
      <c r="B141" s="155"/>
      <c r="C141" s="218" t="s">
        <v>338</v>
      </c>
      <c r="D141" s="218" t="s">
        <v>313</v>
      </c>
      <c r="E141" s="219" t="s">
        <v>4203</v>
      </c>
      <c r="F141" s="220" t="s">
        <v>4204</v>
      </c>
      <c r="G141" s="221" t="s">
        <v>297</v>
      </c>
      <c r="H141" s="222">
        <v>550</v>
      </c>
      <c r="I141" s="204">
        <v>1.29</v>
      </c>
      <c r="J141" s="205">
        <f t="shared" si="0"/>
        <v>709.5</v>
      </c>
      <c r="K141" s="206"/>
      <c r="L141" s="207"/>
      <c r="M141" s="208"/>
      <c r="N141" s="209" t="s">
        <v>42</v>
      </c>
      <c r="O141" s="57"/>
      <c r="P141" s="166">
        <f t="shared" si="1"/>
        <v>0</v>
      </c>
      <c r="Q141" s="166">
        <v>2.5000000000000001E-4</v>
      </c>
      <c r="R141" s="166">
        <f t="shared" si="2"/>
        <v>0.13750000000000001</v>
      </c>
      <c r="S141" s="166">
        <v>0</v>
      </c>
      <c r="T141" s="167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8" t="s">
        <v>2519</v>
      </c>
      <c r="AT141" s="168" t="s">
        <v>313</v>
      </c>
      <c r="AU141" s="168" t="s">
        <v>88</v>
      </c>
      <c r="AY141" s="17" t="s">
        <v>242</v>
      </c>
      <c r="BE141" s="169">
        <f t="shared" si="4"/>
        <v>0</v>
      </c>
      <c r="BF141" s="169">
        <f t="shared" si="5"/>
        <v>709.5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88</v>
      </c>
      <c r="BK141" s="169">
        <f t="shared" si="9"/>
        <v>709.5</v>
      </c>
      <c r="BL141" s="17" t="s">
        <v>668</v>
      </c>
      <c r="BM141" s="168" t="s">
        <v>364</v>
      </c>
    </row>
    <row r="142" spans="1:65" s="1" customFormat="1" ht="24.2" customHeight="1">
      <c r="A142" s="30"/>
      <c r="B142" s="155"/>
      <c r="C142" s="194" t="s">
        <v>318</v>
      </c>
      <c r="D142" s="194" t="s">
        <v>245</v>
      </c>
      <c r="E142" s="195" t="s">
        <v>4205</v>
      </c>
      <c r="F142" s="196" t="s">
        <v>4206</v>
      </c>
      <c r="G142" s="197" t="s">
        <v>297</v>
      </c>
      <c r="H142" s="198">
        <v>340</v>
      </c>
      <c r="I142" s="161">
        <v>4.2699999999999996</v>
      </c>
      <c r="J142" s="162">
        <f t="shared" si="0"/>
        <v>1451.8</v>
      </c>
      <c r="K142" s="163"/>
      <c r="L142" s="31"/>
      <c r="M142" s="164"/>
      <c r="N142" s="165" t="s">
        <v>42</v>
      </c>
      <c r="O142" s="57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8" t="s">
        <v>668</v>
      </c>
      <c r="AT142" s="168" t="s">
        <v>245</v>
      </c>
      <c r="AU142" s="168" t="s">
        <v>88</v>
      </c>
      <c r="AY142" s="17" t="s">
        <v>242</v>
      </c>
      <c r="BE142" s="169">
        <f t="shared" si="4"/>
        <v>0</v>
      </c>
      <c r="BF142" s="169">
        <f t="shared" si="5"/>
        <v>1451.8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88</v>
      </c>
      <c r="BK142" s="169">
        <f t="shared" si="9"/>
        <v>1451.8</v>
      </c>
      <c r="BL142" s="17" t="s">
        <v>668</v>
      </c>
      <c r="BM142" s="168" t="s">
        <v>379</v>
      </c>
    </row>
    <row r="143" spans="1:65" s="1" customFormat="1" ht="24.2" customHeight="1">
      <c r="A143" s="30"/>
      <c r="B143" s="155"/>
      <c r="C143" s="218" t="s">
        <v>348</v>
      </c>
      <c r="D143" s="218" t="s">
        <v>313</v>
      </c>
      <c r="E143" s="219" t="s">
        <v>4207</v>
      </c>
      <c r="F143" s="220" t="s">
        <v>4208</v>
      </c>
      <c r="G143" s="221" t="s">
        <v>297</v>
      </c>
      <c r="H143" s="222">
        <v>340</v>
      </c>
      <c r="I143" s="204">
        <v>6.26</v>
      </c>
      <c r="J143" s="205">
        <f t="shared" si="0"/>
        <v>2128.4</v>
      </c>
      <c r="K143" s="206"/>
      <c r="L143" s="207"/>
      <c r="M143" s="208"/>
      <c r="N143" s="209" t="s">
        <v>42</v>
      </c>
      <c r="O143" s="57"/>
      <c r="P143" s="166">
        <f t="shared" si="1"/>
        <v>0</v>
      </c>
      <c r="Q143" s="166">
        <v>9.6000000000000002E-4</v>
      </c>
      <c r="R143" s="166">
        <f t="shared" si="2"/>
        <v>0.32640000000000002</v>
      </c>
      <c r="S143" s="166">
        <v>0</v>
      </c>
      <c r="T143" s="167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8" t="s">
        <v>2519</v>
      </c>
      <c r="AT143" s="168" t="s">
        <v>313</v>
      </c>
      <c r="AU143" s="168" t="s">
        <v>88</v>
      </c>
      <c r="AY143" s="17" t="s">
        <v>242</v>
      </c>
      <c r="BE143" s="169">
        <f t="shared" si="4"/>
        <v>0</v>
      </c>
      <c r="BF143" s="169">
        <f t="shared" si="5"/>
        <v>2128.4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88</v>
      </c>
      <c r="BK143" s="169">
        <f t="shared" si="9"/>
        <v>2128.4</v>
      </c>
      <c r="BL143" s="17" t="s">
        <v>668</v>
      </c>
      <c r="BM143" s="168" t="s">
        <v>392</v>
      </c>
    </row>
    <row r="144" spans="1:65" s="1" customFormat="1" ht="24.2" customHeight="1">
      <c r="A144" s="30"/>
      <c r="B144" s="155"/>
      <c r="C144" s="194" t="s">
        <v>316</v>
      </c>
      <c r="D144" s="194" t="s">
        <v>245</v>
      </c>
      <c r="E144" s="195" t="s">
        <v>4209</v>
      </c>
      <c r="F144" s="196" t="s">
        <v>4210</v>
      </c>
      <c r="G144" s="197" t="s">
        <v>297</v>
      </c>
      <c r="H144" s="198">
        <v>680</v>
      </c>
      <c r="I144" s="161">
        <v>5.82</v>
      </c>
      <c r="J144" s="162">
        <f t="shared" si="0"/>
        <v>3957.6</v>
      </c>
      <c r="K144" s="163"/>
      <c r="L144" s="31"/>
      <c r="M144" s="164"/>
      <c r="N144" s="165" t="s">
        <v>42</v>
      </c>
      <c r="O144" s="57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8" t="s">
        <v>668</v>
      </c>
      <c r="AT144" s="168" t="s">
        <v>245</v>
      </c>
      <c r="AU144" s="168" t="s">
        <v>88</v>
      </c>
      <c r="AY144" s="17" t="s">
        <v>242</v>
      </c>
      <c r="BE144" s="169">
        <f t="shared" si="4"/>
        <v>0</v>
      </c>
      <c r="BF144" s="169">
        <f t="shared" si="5"/>
        <v>3957.6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88</v>
      </c>
      <c r="BK144" s="169">
        <f t="shared" si="9"/>
        <v>3957.6</v>
      </c>
      <c r="BL144" s="17" t="s">
        <v>668</v>
      </c>
      <c r="BM144" s="168" t="s">
        <v>402</v>
      </c>
    </row>
    <row r="145" spans="1:65" s="1" customFormat="1" ht="16.5" customHeight="1">
      <c r="A145" s="30"/>
      <c r="B145" s="155"/>
      <c r="C145" s="218" t="s">
        <v>358</v>
      </c>
      <c r="D145" s="218" t="s">
        <v>313</v>
      </c>
      <c r="E145" s="219" t="s">
        <v>4211</v>
      </c>
      <c r="F145" s="220" t="s">
        <v>4212</v>
      </c>
      <c r="G145" s="221" t="s">
        <v>297</v>
      </c>
      <c r="H145" s="222">
        <v>680</v>
      </c>
      <c r="I145" s="204">
        <v>17.739999999999998</v>
      </c>
      <c r="J145" s="205">
        <f t="shared" si="0"/>
        <v>12063.2</v>
      </c>
      <c r="K145" s="206"/>
      <c r="L145" s="207"/>
      <c r="M145" s="208"/>
      <c r="N145" s="209" t="s">
        <v>42</v>
      </c>
      <c r="O145" s="57"/>
      <c r="P145" s="166">
        <f t="shared" si="1"/>
        <v>0</v>
      </c>
      <c r="Q145" s="166">
        <v>1.49E-3</v>
      </c>
      <c r="R145" s="166">
        <f t="shared" si="2"/>
        <v>1.0132000000000001</v>
      </c>
      <c r="S145" s="166">
        <v>0</v>
      </c>
      <c r="T145" s="167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8" t="s">
        <v>2519</v>
      </c>
      <c r="AT145" s="168" t="s">
        <v>313</v>
      </c>
      <c r="AU145" s="168" t="s">
        <v>88</v>
      </c>
      <c r="AY145" s="17" t="s">
        <v>242</v>
      </c>
      <c r="BE145" s="169">
        <f t="shared" si="4"/>
        <v>0</v>
      </c>
      <c r="BF145" s="169">
        <f t="shared" si="5"/>
        <v>12063.2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88</v>
      </c>
      <c r="BK145" s="169">
        <f t="shared" si="9"/>
        <v>12063.2</v>
      </c>
      <c r="BL145" s="17" t="s">
        <v>668</v>
      </c>
      <c r="BM145" s="168" t="s">
        <v>414</v>
      </c>
    </row>
    <row r="146" spans="1:65" s="1" customFormat="1" ht="24.2" customHeight="1">
      <c r="A146" s="30"/>
      <c r="B146" s="155"/>
      <c r="C146" s="194" t="s">
        <v>364</v>
      </c>
      <c r="D146" s="194" t="s">
        <v>245</v>
      </c>
      <c r="E146" s="195" t="s">
        <v>4213</v>
      </c>
      <c r="F146" s="196" t="s">
        <v>4214</v>
      </c>
      <c r="G146" s="197" t="s">
        <v>297</v>
      </c>
      <c r="H146" s="198">
        <v>250</v>
      </c>
      <c r="I146" s="161">
        <v>1.66</v>
      </c>
      <c r="J146" s="162">
        <f t="shared" si="0"/>
        <v>415</v>
      </c>
      <c r="K146" s="163"/>
      <c r="L146" s="31"/>
      <c r="M146" s="164"/>
      <c r="N146" s="165" t="s">
        <v>42</v>
      </c>
      <c r="O146" s="57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8" t="s">
        <v>668</v>
      </c>
      <c r="AT146" s="168" t="s">
        <v>245</v>
      </c>
      <c r="AU146" s="168" t="s">
        <v>88</v>
      </c>
      <c r="AY146" s="17" t="s">
        <v>242</v>
      </c>
      <c r="BE146" s="169">
        <f t="shared" si="4"/>
        <v>0</v>
      </c>
      <c r="BF146" s="169">
        <f t="shared" si="5"/>
        <v>415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88</v>
      </c>
      <c r="BK146" s="169">
        <f t="shared" si="9"/>
        <v>415</v>
      </c>
      <c r="BL146" s="17" t="s">
        <v>668</v>
      </c>
      <c r="BM146" s="168" t="s">
        <v>6</v>
      </c>
    </row>
    <row r="147" spans="1:65" s="1" customFormat="1" ht="24.2" customHeight="1">
      <c r="A147" s="30"/>
      <c r="B147" s="155"/>
      <c r="C147" s="218" t="s">
        <v>369</v>
      </c>
      <c r="D147" s="218" t="s">
        <v>313</v>
      </c>
      <c r="E147" s="219" t="s">
        <v>4215</v>
      </c>
      <c r="F147" s="220" t="s">
        <v>4216</v>
      </c>
      <c r="G147" s="221" t="s">
        <v>297</v>
      </c>
      <c r="H147" s="222">
        <v>250</v>
      </c>
      <c r="I147" s="204">
        <v>0.53</v>
      </c>
      <c r="J147" s="205">
        <f t="shared" si="0"/>
        <v>132.5</v>
      </c>
      <c r="K147" s="206"/>
      <c r="L147" s="207"/>
      <c r="M147" s="208"/>
      <c r="N147" s="209" t="s">
        <v>42</v>
      </c>
      <c r="O147" s="57"/>
      <c r="P147" s="166">
        <f t="shared" si="1"/>
        <v>0</v>
      </c>
      <c r="Q147" s="166">
        <v>1.1E-4</v>
      </c>
      <c r="R147" s="166">
        <f t="shared" si="2"/>
        <v>2.75E-2</v>
      </c>
      <c r="S147" s="166">
        <v>0</v>
      </c>
      <c r="T147" s="167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8" t="s">
        <v>2519</v>
      </c>
      <c r="AT147" s="168" t="s">
        <v>313</v>
      </c>
      <c r="AU147" s="168" t="s">
        <v>88</v>
      </c>
      <c r="AY147" s="17" t="s">
        <v>242</v>
      </c>
      <c r="BE147" s="169">
        <f t="shared" si="4"/>
        <v>0</v>
      </c>
      <c r="BF147" s="169">
        <f t="shared" si="5"/>
        <v>132.5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88</v>
      </c>
      <c r="BK147" s="169">
        <f t="shared" si="9"/>
        <v>132.5</v>
      </c>
      <c r="BL147" s="17" t="s">
        <v>668</v>
      </c>
      <c r="BM147" s="168" t="s">
        <v>432</v>
      </c>
    </row>
    <row r="148" spans="1:65" s="1" customFormat="1" ht="16.5" customHeight="1">
      <c r="A148" s="30"/>
      <c r="B148" s="155"/>
      <c r="C148" s="218" t="s">
        <v>379</v>
      </c>
      <c r="D148" s="218" t="s">
        <v>313</v>
      </c>
      <c r="E148" s="219" t="s">
        <v>4217</v>
      </c>
      <c r="F148" s="220" t="s">
        <v>4218</v>
      </c>
      <c r="G148" s="221" t="s">
        <v>689</v>
      </c>
      <c r="H148" s="222">
        <v>130</v>
      </c>
      <c r="I148" s="204">
        <v>0.48</v>
      </c>
      <c r="J148" s="205">
        <f t="shared" si="0"/>
        <v>62.4</v>
      </c>
      <c r="K148" s="206"/>
      <c r="L148" s="207"/>
      <c r="M148" s="208"/>
      <c r="N148" s="209" t="s">
        <v>42</v>
      </c>
      <c r="O148" s="57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8" t="s">
        <v>2519</v>
      </c>
      <c r="AT148" s="168" t="s">
        <v>313</v>
      </c>
      <c r="AU148" s="168" t="s">
        <v>88</v>
      </c>
      <c r="AY148" s="17" t="s">
        <v>242</v>
      </c>
      <c r="BE148" s="169">
        <f t="shared" si="4"/>
        <v>0</v>
      </c>
      <c r="BF148" s="169">
        <f t="shared" si="5"/>
        <v>62.4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88</v>
      </c>
      <c r="BK148" s="169">
        <f t="shared" si="9"/>
        <v>62.4</v>
      </c>
      <c r="BL148" s="17" t="s">
        <v>668</v>
      </c>
      <c r="BM148" s="168" t="s">
        <v>445</v>
      </c>
    </row>
    <row r="149" spans="1:65" s="1" customFormat="1" ht="16.5" customHeight="1">
      <c r="A149" s="30"/>
      <c r="B149" s="155"/>
      <c r="C149" s="194" t="s">
        <v>383</v>
      </c>
      <c r="D149" s="194" t="s">
        <v>245</v>
      </c>
      <c r="E149" s="195" t="s">
        <v>2808</v>
      </c>
      <c r="F149" s="196" t="s">
        <v>2809</v>
      </c>
      <c r="G149" s="197" t="s">
        <v>310</v>
      </c>
      <c r="H149" s="198">
        <v>2800</v>
      </c>
      <c r="I149" s="161">
        <v>2.61</v>
      </c>
      <c r="J149" s="162">
        <f t="shared" si="0"/>
        <v>7308</v>
      </c>
      <c r="K149" s="163"/>
      <c r="L149" s="31"/>
      <c r="M149" s="164"/>
      <c r="N149" s="165" t="s">
        <v>42</v>
      </c>
      <c r="O149" s="57"/>
      <c r="P149" s="166">
        <f t="shared" si="1"/>
        <v>0</v>
      </c>
      <c r="Q149" s="166">
        <v>0</v>
      </c>
      <c r="R149" s="166">
        <f t="shared" si="2"/>
        <v>0</v>
      </c>
      <c r="S149" s="166">
        <v>0</v>
      </c>
      <c r="T149" s="167">
        <f t="shared" si="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8" t="s">
        <v>668</v>
      </c>
      <c r="AT149" s="168" t="s">
        <v>245</v>
      </c>
      <c r="AU149" s="168" t="s">
        <v>88</v>
      </c>
      <c r="AY149" s="17" t="s">
        <v>242</v>
      </c>
      <c r="BE149" s="169">
        <f t="shared" si="4"/>
        <v>0</v>
      </c>
      <c r="BF149" s="169">
        <f t="shared" si="5"/>
        <v>7308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88</v>
      </c>
      <c r="BK149" s="169">
        <f t="shared" si="9"/>
        <v>7308</v>
      </c>
      <c r="BL149" s="17" t="s">
        <v>668</v>
      </c>
      <c r="BM149" s="168" t="s">
        <v>459</v>
      </c>
    </row>
    <row r="150" spans="1:65" s="1" customFormat="1" ht="16.5" customHeight="1">
      <c r="A150" s="30"/>
      <c r="B150" s="155"/>
      <c r="C150" s="218" t="s">
        <v>392</v>
      </c>
      <c r="D150" s="218" t="s">
        <v>313</v>
      </c>
      <c r="E150" s="219" t="s">
        <v>2810</v>
      </c>
      <c r="F150" s="220" t="s">
        <v>2811</v>
      </c>
      <c r="G150" s="221" t="s">
        <v>310</v>
      </c>
      <c r="H150" s="222">
        <v>2800</v>
      </c>
      <c r="I150" s="204">
        <v>0.98</v>
      </c>
      <c r="J150" s="205">
        <f t="shared" si="0"/>
        <v>2744</v>
      </c>
      <c r="K150" s="206"/>
      <c r="L150" s="207"/>
      <c r="M150" s="208"/>
      <c r="N150" s="209" t="s">
        <v>42</v>
      </c>
      <c r="O150" s="57"/>
      <c r="P150" s="166">
        <f t="shared" si="1"/>
        <v>0</v>
      </c>
      <c r="Q150" s="166">
        <v>5.0000000000000002E-5</v>
      </c>
      <c r="R150" s="166">
        <f t="shared" si="2"/>
        <v>0.14000000000000001</v>
      </c>
      <c r="S150" s="166">
        <v>0</v>
      </c>
      <c r="T150" s="167">
        <f t="shared" si="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8" t="s">
        <v>2519</v>
      </c>
      <c r="AT150" s="168" t="s">
        <v>313</v>
      </c>
      <c r="AU150" s="168" t="s">
        <v>88</v>
      </c>
      <c r="AY150" s="17" t="s">
        <v>242</v>
      </c>
      <c r="BE150" s="169">
        <f t="shared" si="4"/>
        <v>0</v>
      </c>
      <c r="BF150" s="169">
        <f t="shared" si="5"/>
        <v>2744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88</v>
      </c>
      <c r="BK150" s="169">
        <f t="shared" si="9"/>
        <v>2744</v>
      </c>
      <c r="BL150" s="17" t="s">
        <v>668</v>
      </c>
      <c r="BM150" s="168" t="s">
        <v>473</v>
      </c>
    </row>
    <row r="151" spans="1:65" s="1" customFormat="1" ht="16.5" customHeight="1">
      <c r="A151" s="30"/>
      <c r="B151" s="155"/>
      <c r="C151" s="218" t="s">
        <v>397</v>
      </c>
      <c r="D151" s="218" t="s">
        <v>313</v>
      </c>
      <c r="E151" s="219" t="s">
        <v>2812</v>
      </c>
      <c r="F151" s="220" t="s">
        <v>2813</v>
      </c>
      <c r="G151" s="221" t="s">
        <v>310</v>
      </c>
      <c r="H151" s="222">
        <v>320</v>
      </c>
      <c r="I151" s="204">
        <v>1.28</v>
      </c>
      <c r="J151" s="205">
        <f t="shared" si="0"/>
        <v>409.6</v>
      </c>
      <c r="K151" s="206"/>
      <c r="L151" s="207"/>
      <c r="M151" s="208"/>
      <c r="N151" s="209" t="s">
        <v>42</v>
      </c>
      <c r="O151" s="57"/>
      <c r="P151" s="166">
        <f t="shared" si="1"/>
        <v>0</v>
      </c>
      <c r="Q151" s="166">
        <v>4.0000000000000003E-5</v>
      </c>
      <c r="R151" s="166">
        <f t="shared" si="2"/>
        <v>1.2800000000000001E-2</v>
      </c>
      <c r="S151" s="166">
        <v>0</v>
      </c>
      <c r="T151" s="167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8" t="s">
        <v>2519</v>
      </c>
      <c r="AT151" s="168" t="s">
        <v>313</v>
      </c>
      <c r="AU151" s="168" t="s">
        <v>88</v>
      </c>
      <c r="AY151" s="17" t="s">
        <v>242</v>
      </c>
      <c r="BE151" s="169">
        <f t="shared" si="4"/>
        <v>0</v>
      </c>
      <c r="BF151" s="169">
        <f t="shared" si="5"/>
        <v>409.6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88</v>
      </c>
      <c r="BK151" s="169">
        <f t="shared" si="9"/>
        <v>409.6</v>
      </c>
      <c r="BL151" s="17" t="s">
        <v>668</v>
      </c>
      <c r="BM151" s="168" t="s">
        <v>489</v>
      </c>
    </row>
    <row r="152" spans="1:65" s="1" customFormat="1" ht="24.2" customHeight="1">
      <c r="A152" s="30"/>
      <c r="B152" s="155"/>
      <c r="C152" s="194" t="s">
        <v>402</v>
      </c>
      <c r="D152" s="194" t="s">
        <v>245</v>
      </c>
      <c r="E152" s="195" t="s">
        <v>4219</v>
      </c>
      <c r="F152" s="196" t="s">
        <v>4220</v>
      </c>
      <c r="G152" s="197" t="s">
        <v>310</v>
      </c>
      <c r="H152" s="198">
        <v>9</v>
      </c>
      <c r="I152" s="161">
        <v>15.36</v>
      </c>
      <c r="J152" s="162">
        <f t="shared" si="0"/>
        <v>138.24</v>
      </c>
      <c r="K152" s="163"/>
      <c r="L152" s="31"/>
      <c r="M152" s="164"/>
      <c r="N152" s="165" t="s">
        <v>42</v>
      </c>
      <c r="O152" s="57"/>
      <c r="P152" s="166">
        <f t="shared" si="1"/>
        <v>0</v>
      </c>
      <c r="Q152" s="166">
        <v>0</v>
      </c>
      <c r="R152" s="166">
        <f t="shared" si="2"/>
        <v>0</v>
      </c>
      <c r="S152" s="166">
        <v>0</v>
      </c>
      <c r="T152" s="167">
        <f t="shared" si="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8" t="s">
        <v>668</v>
      </c>
      <c r="AT152" s="168" t="s">
        <v>245</v>
      </c>
      <c r="AU152" s="168" t="s">
        <v>88</v>
      </c>
      <c r="AY152" s="17" t="s">
        <v>242</v>
      </c>
      <c r="BE152" s="169">
        <f t="shared" si="4"/>
        <v>0</v>
      </c>
      <c r="BF152" s="169">
        <f t="shared" si="5"/>
        <v>138.24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7" t="s">
        <v>88</v>
      </c>
      <c r="BK152" s="169">
        <f t="shared" si="9"/>
        <v>138.24</v>
      </c>
      <c r="BL152" s="17" t="s">
        <v>668</v>
      </c>
      <c r="BM152" s="168" t="s">
        <v>500</v>
      </c>
    </row>
    <row r="153" spans="1:65" s="1" customFormat="1" ht="24.2" customHeight="1">
      <c r="A153" s="30"/>
      <c r="B153" s="155"/>
      <c r="C153" s="218" t="s">
        <v>410</v>
      </c>
      <c r="D153" s="218" t="s">
        <v>313</v>
      </c>
      <c r="E153" s="219" t="s">
        <v>4221</v>
      </c>
      <c r="F153" s="220" t="s">
        <v>4222</v>
      </c>
      <c r="G153" s="221" t="s">
        <v>310</v>
      </c>
      <c r="H153" s="222">
        <v>9</v>
      </c>
      <c r="I153" s="204">
        <v>17.84</v>
      </c>
      <c r="J153" s="205">
        <f t="shared" si="0"/>
        <v>160.56</v>
      </c>
      <c r="K153" s="206"/>
      <c r="L153" s="207"/>
      <c r="M153" s="208"/>
      <c r="N153" s="209" t="s">
        <v>42</v>
      </c>
      <c r="O153" s="57"/>
      <c r="P153" s="166">
        <f t="shared" si="1"/>
        <v>0</v>
      </c>
      <c r="Q153" s="166">
        <v>5.5999999999999995E-4</v>
      </c>
      <c r="R153" s="166">
        <f t="shared" si="2"/>
        <v>5.0399999999999993E-3</v>
      </c>
      <c r="S153" s="166">
        <v>0</v>
      </c>
      <c r="T153" s="167">
        <f t="shared" si="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8" t="s">
        <v>2519</v>
      </c>
      <c r="AT153" s="168" t="s">
        <v>313</v>
      </c>
      <c r="AU153" s="168" t="s">
        <v>88</v>
      </c>
      <c r="AY153" s="17" t="s">
        <v>242</v>
      </c>
      <c r="BE153" s="169">
        <f t="shared" si="4"/>
        <v>0</v>
      </c>
      <c r="BF153" s="169">
        <f t="shared" si="5"/>
        <v>160.56</v>
      </c>
      <c r="BG153" s="169">
        <f t="shared" si="6"/>
        <v>0</v>
      </c>
      <c r="BH153" s="169">
        <f t="shared" si="7"/>
        <v>0</v>
      </c>
      <c r="BI153" s="169">
        <f t="shared" si="8"/>
        <v>0</v>
      </c>
      <c r="BJ153" s="17" t="s">
        <v>88</v>
      </c>
      <c r="BK153" s="169">
        <f t="shared" si="9"/>
        <v>160.56</v>
      </c>
      <c r="BL153" s="17" t="s">
        <v>668</v>
      </c>
      <c r="BM153" s="168" t="s">
        <v>509</v>
      </c>
    </row>
    <row r="154" spans="1:65" s="1" customFormat="1" ht="33" customHeight="1">
      <c r="A154" s="30"/>
      <c r="B154" s="155"/>
      <c r="C154" s="194" t="s">
        <v>414</v>
      </c>
      <c r="D154" s="194" t="s">
        <v>245</v>
      </c>
      <c r="E154" s="195" t="s">
        <v>2816</v>
      </c>
      <c r="F154" s="196" t="s">
        <v>2817</v>
      </c>
      <c r="G154" s="197" t="s">
        <v>310</v>
      </c>
      <c r="H154" s="198">
        <v>4300</v>
      </c>
      <c r="I154" s="161">
        <v>1.25</v>
      </c>
      <c r="J154" s="162">
        <f t="shared" si="0"/>
        <v>5375</v>
      </c>
      <c r="K154" s="163"/>
      <c r="L154" s="31"/>
      <c r="M154" s="164"/>
      <c r="N154" s="165" t="s">
        <v>42</v>
      </c>
      <c r="O154" s="57"/>
      <c r="P154" s="166">
        <f t="shared" si="1"/>
        <v>0</v>
      </c>
      <c r="Q154" s="166">
        <v>0</v>
      </c>
      <c r="R154" s="166">
        <f t="shared" si="2"/>
        <v>0</v>
      </c>
      <c r="S154" s="166">
        <v>0</v>
      </c>
      <c r="T154" s="167">
        <f t="shared" si="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8" t="s">
        <v>668</v>
      </c>
      <c r="AT154" s="168" t="s">
        <v>245</v>
      </c>
      <c r="AU154" s="168" t="s">
        <v>88</v>
      </c>
      <c r="AY154" s="17" t="s">
        <v>242</v>
      </c>
      <c r="BE154" s="169">
        <f t="shared" si="4"/>
        <v>0</v>
      </c>
      <c r="BF154" s="169">
        <f t="shared" si="5"/>
        <v>5375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7" t="s">
        <v>88</v>
      </c>
      <c r="BK154" s="169">
        <f t="shared" si="9"/>
        <v>5375</v>
      </c>
      <c r="BL154" s="17" t="s">
        <v>668</v>
      </c>
      <c r="BM154" s="168" t="s">
        <v>519</v>
      </c>
    </row>
    <row r="155" spans="1:65" s="1" customFormat="1" ht="16.5" customHeight="1">
      <c r="A155" s="30"/>
      <c r="B155" s="155"/>
      <c r="C155" s="218" t="s">
        <v>418</v>
      </c>
      <c r="D155" s="218" t="s">
        <v>313</v>
      </c>
      <c r="E155" s="219" t="s">
        <v>2818</v>
      </c>
      <c r="F155" s="220" t="s">
        <v>2819</v>
      </c>
      <c r="G155" s="221" t="s">
        <v>310</v>
      </c>
      <c r="H155" s="222">
        <v>4300</v>
      </c>
      <c r="I155" s="204">
        <v>0.03</v>
      </c>
      <c r="J155" s="205">
        <f t="shared" si="0"/>
        <v>129</v>
      </c>
      <c r="K155" s="206"/>
      <c r="L155" s="207"/>
      <c r="M155" s="208"/>
      <c r="N155" s="209" t="s">
        <v>42</v>
      </c>
      <c r="O155" s="57"/>
      <c r="P155" s="166">
        <f t="shared" si="1"/>
        <v>0</v>
      </c>
      <c r="Q155" s="166">
        <v>0</v>
      </c>
      <c r="R155" s="166">
        <f t="shared" si="2"/>
        <v>0</v>
      </c>
      <c r="S155" s="166">
        <v>0</v>
      </c>
      <c r="T155" s="167">
        <f t="shared" si="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8" t="s">
        <v>2519</v>
      </c>
      <c r="AT155" s="168" t="s">
        <v>313</v>
      </c>
      <c r="AU155" s="168" t="s">
        <v>88</v>
      </c>
      <c r="AY155" s="17" t="s">
        <v>242</v>
      </c>
      <c r="BE155" s="169">
        <f t="shared" si="4"/>
        <v>0</v>
      </c>
      <c r="BF155" s="169">
        <f t="shared" si="5"/>
        <v>129</v>
      </c>
      <c r="BG155" s="169">
        <f t="shared" si="6"/>
        <v>0</v>
      </c>
      <c r="BH155" s="169">
        <f t="shared" si="7"/>
        <v>0</v>
      </c>
      <c r="BI155" s="169">
        <f t="shared" si="8"/>
        <v>0</v>
      </c>
      <c r="BJ155" s="17" t="s">
        <v>88</v>
      </c>
      <c r="BK155" s="169">
        <f t="shared" si="9"/>
        <v>129</v>
      </c>
      <c r="BL155" s="17" t="s">
        <v>668</v>
      </c>
      <c r="BM155" s="168" t="s">
        <v>531</v>
      </c>
    </row>
    <row r="156" spans="1:65" s="1" customFormat="1" ht="24.2" customHeight="1">
      <c r="A156" s="30"/>
      <c r="B156" s="155"/>
      <c r="C156" s="194" t="s">
        <v>6</v>
      </c>
      <c r="D156" s="194" t="s">
        <v>245</v>
      </c>
      <c r="E156" s="195" t="s">
        <v>4223</v>
      </c>
      <c r="F156" s="196" t="s">
        <v>4224</v>
      </c>
      <c r="G156" s="197" t="s">
        <v>310</v>
      </c>
      <c r="H156" s="198">
        <v>345</v>
      </c>
      <c r="I156" s="161">
        <v>0.99</v>
      </c>
      <c r="J156" s="162">
        <f t="shared" si="0"/>
        <v>341.55</v>
      </c>
      <c r="K156" s="163"/>
      <c r="L156" s="31"/>
      <c r="M156" s="164"/>
      <c r="N156" s="165" t="s">
        <v>42</v>
      </c>
      <c r="O156" s="57"/>
      <c r="P156" s="166">
        <f t="shared" si="1"/>
        <v>0</v>
      </c>
      <c r="Q156" s="166">
        <v>0</v>
      </c>
      <c r="R156" s="166">
        <f t="shared" si="2"/>
        <v>0</v>
      </c>
      <c r="S156" s="166">
        <v>0</v>
      </c>
      <c r="T156" s="167">
        <f t="shared" si="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8" t="s">
        <v>668</v>
      </c>
      <c r="AT156" s="168" t="s">
        <v>245</v>
      </c>
      <c r="AU156" s="168" t="s">
        <v>88</v>
      </c>
      <c r="AY156" s="17" t="s">
        <v>242</v>
      </c>
      <c r="BE156" s="169">
        <f t="shared" si="4"/>
        <v>0</v>
      </c>
      <c r="BF156" s="169">
        <f t="shared" si="5"/>
        <v>341.55</v>
      </c>
      <c r="BG156" s="169">
        <f t="shared" si="6"/>
        <v>0</v>
      </c>
      <c r="BH156" s="169">
        <f t="shared" si="7"/>
        <v>0</v>
      </c>
      <c r="BI156" s="169">
        <f t="shared" si="8"/>
        <v>0</v>
      </c>
      <c r="BJ156" s="17" t="s">
        <v>88</v>
      </c>
      <c r="BK156" s="169">
        <f t="shared" si="9"/>
        <v>341.55</v>
      </c>
      <c r="BL156" s="17" t="s">
        <v>668</v>
      </c>
      <c r="BM156" s="168" t="s">
        <v>540</v>
      </c>
    </row>
    <row r="157" spans="1:65" s="1" customFormat="1" ht="24.2" customHeight="1">
      <c r="A157" s="30"/>
      <c r="B157" s="155"/>
      <c r="C157" s="194" t="s">
        <v>425</v>
      </c>
      <c r="D157" s="194" t="s">
        <v>245</v>
      </c>
      <c r="E157" s="195" t="s">
        <v>4225</v>
      </c>
      <c r="F157" s="196" t="s">
        <v>4226</v>
      </c>
      <c r="G157" s="197" t="s">
        <v>310</v>
      </c>
      <c r="H157" s="198">
        <v>30</v>
      </c>
      <c r="I157" s="161">
        <v>1.93</v>
      </c>
      <c r="J157" s="162">
        <f t="shared" si="0"/>
        <v>57.9</v>
      </c>
      <c r="K157" s="163"/>
      <c r="L157" s="31"/>
      <c r="M157" s="164"/>
      <c r="N157" s="165" t="s">
        <v>42</v>
      </c>
      <c r="O157" s="57"/>
      <c r="P157" s="166">
        <f t="shared" si="1"/>
        <v>0</v>
      </c>
      <c r="Q157" s="166">
        <v>0</v>
      </c>
      <c r="R157" s="166">
        <f t="shared" si="2"/>
        <v>0</v>
      </c>
      <c r="S157" s="166">
        <v>0</v>
      </c>
      <c r="T157" s="167">
        <f t="shared" si="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8" t="s">
        <v>668</v>
      </c>
      <c r="AT157" s="168" t="s">
        <v>245</v>
      </c>
      <c r="AU157" s="168" t="s">
        <v>88</v>
      </c>
      <c r="AY157" s="17" t="s">
        <v>242</v>
      </c>
      <c r="BE157" s="169">
        <f t="shared" si="4"/>
        <v>0</v>
      </c>
      <c r="BF157" s="169">
        <f t="shared" si="5"/>
        <v>57.9</v>
      </c>
      <c r="BG157" s="169">
        <f t="shared" si="6"/>
        <v>0</v>
      </c>
      <c r="BH157" s="169">
        <f t="shared" si="7"/>
        <v>0</v>
      </c>
      <c r="BI157" s="169">
        <f t="shared" si="8"/>
        <v>0</v>
      </c>
      <c r="BJ157" s="17" t="s">
        <v>88</v>
      </c>
      <c r="BK157" s="169">
        <f t="shared" si="9"/>
        <v>57.9</v>
      </c>
      <c r="BL157" s="17" t="s">
        <v>668</v>
      </c>
      <c r="BM157" s="168" t="s">
        <v>550</v>
      </c>
    </row>
    <row r="158" spans="1:65" s="1" customFormat="1" ht="24.2" customHeight="1">
      <c r="A158" s="30"/>
      <c r="B158" s="155"/>
      <c r="C158" s="194" t="s">
        <v>432</v>
      </c>
      <c r="D158" s="194" t="s">
        <v>245</v>
      </c>
      <c r="E158" s="195" t="s">
        <v>4227</v>
      </c>
      <c r="F158" s="196" t="s">
        <v>4228</v>
      </c>
      <c r="G158" s="197" t="s">
        <v>310</v>
      </c>
      <c r="H158" s="198">
        <v>8</v>
      </c>
      <c r="I158" s="161">
        <v>10.37</v>
      </c>
      <c r="J158" s="162">
        <f t="shared" si="0"/>
        <v>82.96</v>
      </c>
      <c r="K158" s="163"/>
      <c r="L158" s="31"/>
      <c r="M158" s="164"/>
      <c r="N158" s="165" t="s">
        <v>42</v>
      </c>
      <c r="O158" s="57"/>
      <c r="P158" s="166">
        <f t="shared" si="1"/>
        <v>0</v>
      </c>
      <c r="Q158" s="166">
        <v>0</v>
      </c>
      <c r="R158" s="166">
        <f t="shared" si="2"/>
        <v>0</v>
      </c>
      <c r="S158" s="166">
        <v>0</v>
      </c>
      <c r="T158" s="167">
        <f t="shared" si="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8" t="s">
        <v>668</v>
      </c>
      <c r="AT158" s="168" t="s">
        <v>245</v>
      </c>
      <c r="AU158" s="168" t="s">
        <v>88</v>
      </c>
      <c r="AY158" s="17" t="s">
        <v>242</v>
      </c>
      <c r="BE158" s="169">
        <f t="shared" si="4"/>
        <v>0</v>
      </c>
      <c r="BF158" s="169">
        <f t="shared" si="5"/>
        <v>82.96</v>
      </c>
      <c r="BG158" s="169">
        <f t="shared" si="6"/>
        <v>0</v>
      </c>
      <c r="BH158" s="169">
        <f t="shared" si="7"/>
        <v>0</v>
      </c>
      <c r="BI158" s="169">
        <f t="shared" si="8"/>
        <v>0</v>
      </c>
      <c r="BJ158" s="17" t="s">
        <v>88</v>
      </c>
      <c r="BK158" s="169">
        <f t="shared" si="9"/>
        <v>82.96</v>
      </c>
      <c r="BL158" s="17" t="s">
        <v>668</v>
      </c>
      <c r="BM158" s="168" t="s">
        <v>564</v>
      </c>
    </row>
    <row r="159" spans="1:65" s="1" customFormat="1" ht="16.5" customHeight="1">
      <c r="A159" s="30"/>
      <c r="B159" s="155"/>
      <c r="C159" s="218" t="s">
        <v>438</v>
      </c>
      <c r="D159" s="218" t="s">
        <v>313</v>
      </c>
      <c r="E159" s="219" t="s">
        <v>4229</v>
      </c>
      <c r="F159" s="220" t="s">
        <v>4230</v>
      </c>
      <c r="G159" s="221" t="s">
        <v>310</v>
      </c>
      <c r="H159" s="222">
        <v>8</v>
      </c>
      <c r="I159" s="204">
        <v>2.94</v>
      </c>
      <c r="J159" s="205">
        <f t="shared" si="0"/>
        <v>23.52</v>
      </c>
      <c r="K159" s="206"/>
      <c r="L159" s="207"/>
      <c r="M159" s="208"/>
      <c r="N159" s="209" t="s">
        <v>42</v>
      </c>
      <c r="O159" s="57"/>
      <c r="P159" s="166">
        <f t="shared" si="1"/>
        <v>0</v>
      </c>
      <c r="Q159" s="166">
        <v>2.7E-4</v>
      </c>
      <c r="R159" s="166">
        <f t="shared" si="2"/>
        <v>2.16E-3</v>
      </c>
      <c r="S159" s="166">
        <v>0</v>
      </c>
      <c r="T159" s="167">
        <f t="shared" si="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68" t="s">
        <v>2519</v>
      </c>
      <c r="AT159" s="168" t="s">
        <v>313</v>
      </c>
      <c r="AU159" s="168" t="s">
        <v>88</v>
      </c>
      <c r="AY159" s="17" t="s">
        <v>242</v>
      </c>
      <c r="BE159" s="169">
        <f t="shared" si="4"/>
        <v>0</v>
      </c>
      <c r="BF159" s="169">
        <f t="shared" si="5"/>
        <v>23.52</v>
      </c>
      <c r="BG159" s="169">
        <f t="shared" si="6"/>
        <v>0</v>
      </c>
      <c r="BH159" s="169">
        <f t="shared" si="7"/>
        <v>0</v>
      </c>
      <c r="BI159" s="169">
        <f t="shared" si="8"/>
        <v>0</v>
      </c>
      <c r="BJ159" s="17" t="s">
        <v>88</v>
      </c>
      <c r="BK159" s="169">
        <f t="shared" si="9"/>
        <v>23.52</v>
      </c>
      <c r="BL159" s="17" t="s">
        <v>668</v>
      </c>
      <c r="BM159" s="168" t="s">
        <v>575</v>
      </c>
    </row>
    <row r="160" spans="1:65" s="1" customFormat="1" ht="24.2" customHeight="1">
      <c r="A160" s="30"/>
      <c r="B160" s="155"/>
      <c r="C160" s="194" t="s">
        <v>445</v>
      </c>
      <c r="D160" s="194" t="s">
        <v>245</v>
      </c>
      <c r="E160" s="195" t="s">
        <v>4231</v>
      </c>
      <c r="F160" s="196" t="s">
        <v>4232</v>
      </c>
      <c r="G160" s="197" t="s">
        <v>310</v>
      </c>
      <c r="H160" s="198">
        <v>112</v>
      </c>
      <c r="I160" s="161">
        <v>5.56</v>
      </c>
      <c r="J160" s="162">
        <f t="shared" si="0"/>
        <v>622.72</v>
      </c>
      <c r="K160" s="163"/>
      <c r="L160" s="31"/>
      <c r="M160" s="164"/>
      <c r="N160" s="165" t="s">
        <v>42</v>
      </c>
      <c r="O160" s="57"/>
      <c r="P160" s="166">
        <f t="shared" si="1"/>
        <v>0</v>
      </c>
      <c r="Q160" s="166">
        <v>0</v>
      </c>
      <c r="R160" s="166">
        <f t="shared" si="2"/>
        <v>0</v>
      </c>
      <c r="S160" s="166">
        <v>0</v>
      </c>
      <c r="T160" s="167">
        <f t="shared" si="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8" t="s">
        <v>668</v>
      </c>
      <c r="AT160" s="168" t="s">
        <v>245</v>
      </c>
      <c r="AU160" s="168" t="s">
        <v>88</v>
      </c>
      <c r="AY160" s="17" t="s">
        <v>242</v>
      </c>
      <c r="BE160" s="169">
        <f t="shared" si="4"/>
        <v>0</v>
      </c>
      <c r="BF160" s="169">
        <f t="shared" si="5"/>
        <v>622.72</v>
      </c>
      <c r="BG160" s="169">
        <f t="shared" si="6"/>
        <v>0</v>
      </c>
      <c r="BH160" s="169">
        <f t="shared" si="7"/>
        <v>0</v>
      </c>
      <c r="BI160" s="169">
        <f t="shared" si="8"/>
        <v>0</v>
      </c>
      <c r="BJ160" s="17" t="s">
        <v>88</v>
      </c>
      <c r="BK160" s="169">
        <f t="shared" si="9"/>
        <v>622.72</v>
      </c>
      <c r="BL160" s="17" t="s">
        <v>668</v>
      </c>
      <c r="BM160" s="168" t="s">
        <v>586</v>
      </c>
    </row>
    <row r="161" spans="1:65" s="1" customFormat="1" ht="16.5" customHeight="1">
      <c r="A161" s="30"/>
      <c r="B161" s="155"/>
      <c r="C161" s="218" t="s">
        <v>451</v>
      </c>
      <c r="D161" s="218" t="s">
        <v>313</v>
      </c>
      <c r="E161" s="219" t="s">
        <v>4233</v>
      </c>
      <c r="F161" s="220" t="s">
        <v>4234</v>
      </c>
      <c r="G161" s="221" t="s">
        <v>310</v>
      </c>
      <c r="H161" s="222">
        <v>112</v>
      </c>
      <c r="I161" s="204">
        <v>0.38</v>
      </c>
      <c r="J161" s="205">
        <f t="shared" si="0"/>
        <v>42.56</v>
      </c>
      <c r="K161" s="206"/>
      <c r="L161" s="207"/>
      <c r="M161" s="208"/>
      <c r="N161" s="209" t="s">
        <v>42</v>
      </c>
      <c r="O161" s="57"/>
      <c r="P161" s="166">
        <f t="shared" si="1"/>
        <v>0</v>
      </c>
      <c r="Q161" s="166">
        <v>1.0000000000000001E-5</v>
      </c>
      <c r="R161" s="166">
        <f t="shared" si="2"/>
        <v>1.1200000000000001E-3</v>
      </c>
      <c r="S161" s="166">
        <v>0</v>
      </c>
      <c r="T161" s="167">
        <f t="shared" si="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8" t="s">
        <v>2519</v>
      </c>
      <c r="AT161" s="168" t="s">
        <v>313</v>
      </c>
      <c r="AU161" s="168" t="s">
        <v>88</v>
      </c>
      <c r="AY161" s="17" t="s">
        <v>242</v>
      </c>
      <c r="BE161" s="169">
        <f t="shared" si="4"/>
        <v>0</v>
      </c>
      <c r="BF161" s="169">
        <f t="shared" si="5"/>
        <v>42.56</v>
      </c>
      <c r="BG161" s="169">
        <f t="shared" si="6"/>
        <v>0</v>
      </c>
      <c r="BH161" s="169">
        <f t="shared" si="7"/>
        <v>0</v>
      </c>
      <c r="BI161" s="169">
        <f t="shared" si="8"/>
        <v>0</v>
      </c>
      <c r="BJ161" s="17" t="s">
        <v>88</v>
      </c>
      <c r="BK161" s="169">
        <f t="shared" si="9"/>
        <v>42.56</v>
      </c>
      <c r="BL161" s="17" t="s">
        <v>668</v>
      </c>
      <c r="BM161" s="168" t="s">
        <v>597</v>
      </c>
    </row>
    <row r="162" spans="1:65" s="1" customFormat="1" ht="24.2" customHeight="1">
      <c r="A162" s="30"/>
      <c r="B162" s="155"/>
      <c r="C162" s="194" t="s">
        <v>459</v>
      </c>
      <c r="D162" s="194" t="s">
        <v>245</v>
      </c>
      <c r="E162" s="195" t="s">
        <v>4235</v>
      </c>
      <c r="F162" s="196" t="s">
        <v>4236</v>
      </c>
      <c r="G162" s="197" t="s">
        <v>310</v>
      </c>
      <c r="H162" s="198">
        <v>2</v>
      </c>
      <c r="I162" s="161">
        <v>21.79</v>
      </c>
      <c r="J162" s="162">
        <f t="shared" si="0"/>
        <v>43.58</v>
      </c>
      <c r="K162" s="163"/>
      <c r="L162" s="31"/>
      <c r="M162" s="164"/>
      <c r="N162" s="165" t="s">
        <v>42</v>
      </c>
      <c r="O162" s="57"/>
      <c r="P162" s="166">
        <f t="shared" si="1"/>
        <v>0</v>
      </c>
      <c r="Q162" s="166">
        <v>0</v>
      </c>
      <c r="R162" s="166">
        <f t="shared" si="2"/>
        <v>0</v>
      </c>
      <c r="S162" s="166">
        <v>0</v>
      </c>
      <c r="T162" s="167">
        <f t="shared" si="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8" t="s">
        <v>668</v>
      </c>
      <c r="AT162" s="168" t="s">
        <v>245</v>
      </c>
      <c r="AU162" s="168" t="s">
        <v>88</v>
      </c>
      <c r="AY162" s="17" t="s">
        <v>242</v>
      </c>
      <c r="BE162" s="169">
        <f t="shared" si="4"/>
        <v>0</v>
      </c>
      <c r="BF162" s="169">
        <f t="shared" si="5"/>
        <v>43.58</v>
      </c>
      <c r="BG162" s="169">
        <f t="shared" si="6"/>
        <v>0</v>
      </c>
      <c r="BH162" s="169">
        <f t="shared" si="7"/>
        <v>0</v>
      </c>
      <c r="BI162" s="169">
        <f t="shared" si="8"/>
        <v>0</v>
      </c>
      <c r="BJ162" s="17" t="s">
        <v>88</v>
      </c>
      <c r="BK162" s="169">
        <f t="shared" si="9"/>
        <v>43.58</v>
      </c>
      <c r="BL162" s="17" t="s">
        <v>668</v>
      </c>
      <c r="BM162" s="168" t="s">
        <v>607</v>
      </c>
    </row>
    <row r="163" spans="1:65" s="1" customFormat="1" ht="16.5" customHeight="1">
      <c r="A163" s="30"/>
      <c r="B163" s="155"/>
      <c r="C163" s="218" t="s">
        <v>468</v>
      </c>
      <c r="D163" s="218" t="s">
        <v>313</v>
      </c>
      <c r="E163" s="219" t="s">
        <v>4237</v>
      </c>
      <c r="F163" s="220" t="s">
        <v>4238</v>
      </c>
      <c r="G163" s="221" t="s">
        <v>310</v>
      </c>
      <c r="H163" s="222">
        <v>2</v>
      </c>
      <c r="I163" s="204">
        <v>1.88</v>
      </c>
      <c r="J163" s="205">
        <f t="shared" si="0"/>
        <v>3.76</v>
      </c>
      <c r="K163" s="206"/>
      <c r="L163" s="207"/>
      <c r="M163" s="208"/>
      <c r="N163" s="209" t="s">
        <v>42</v>
      </c>
      <c r="O163" s="57"/>
      <c r="P163" s="166">
        <f t="shared" si="1"/>
        <v>0</v>
      </c>
      <c r="Q163" s="166">
        <v>2.0000000000000002E-5</v>
      </c>
      <c r="R163" s="166">
        <f t="shared" si="2"/>
        <v>4.0000000000000003E-5</v>
      </c>
      <c r="S163" s="166">
        <v>0</v>
      </c>
      <c r="T163" s="167">
        <f t="shared" si="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68" t="s">
        <v>2519</v>
      </c>
      <c r="AT163" s="168" t="s">
        <v>313</v>
      </c>
      <c r="AU163" s="168" t="s">
        <v>88</v>
      </c>
      <c r="AY163" s="17" t="s">
        <v>242</v>
      </c>
      <c r="BE163" s="169">
        <f t="shared" si="4"/>
        <v>0</v>
      </c>
      <c r="BF163" s="169">
        <f t="shared" si="5"/>
        <v>3.76</v>
      </c>
      <c r="BG163" s="169">
        <f t="shared" si="6"/>
        <v>0</v>
      </c>
      <c r="BH163" s="169">
        <f t="shared" si="7"/>
        <v>0</v>
      </c>
      <c r="BI163" s="169">
        <f t="shared" si="8"/>
        <v>0</v>
      </c>
      <c r="BJ163" s="17" t="s">
        <v>88</v>
      </c>
      <c r="BK163" s="169">
        <f t="shared" si="9"/>
        <v>3.76</v>
      </c>
      <c r="BL163" s="17" t="s">
        <v>668</v>
      </c>
      <c r="BM163" s="168" t="s">
        <v>616</v>
      </c>
    </row>
    <row r="164" spans="1:65" s="1" customFormat="1" ht="24.2" customHeight="1">
      <c r="A164" s="30"/>
      <c r="B164" s="155"/>
      <c r="C164" s="218" t="s">
        <v>473</v>
      </c>
      <c r="D164" s="218" t="s">
        <v>313</v>
      </c>
      <c r="E164" s="219" t="s">
        <v>4239</v>
      </c>
      <c r="F164" s="220" t="s">
        <v>4240</v>
      </c>
      <c r="G164" s="221" t="s">
        <v>310</v>
      </c>
      <c r="H164" s="222">
        <v>2</v>
      </c>
      <c r="I164" s="204">
        <v>10.51</v>
      </c>
      <c r="J164" s="205">
        <f t="shared" si="0"/>
        <v>21.02</v>
      </c>
      <c r="K164" s="206"/>
      <c r="L164" s="207"/>
      <c r="M164" s="208"/>
      <c r="N164" s="209" t="s">
        <v>42</v>
      </c>
      <c r="O164" s="57"/>
      <c r="P164" s="166">
        <f t="shared" si="1"/>
        <v>0</v>
      </c>
      <c r="Q164" s="166">
        <v>1.1E-4</v>
      </c>
      <c r="R164" s="166">
        <f t="shared" si="2"/>
        <v>2.2000000000000001E-4</v>
      </c>
      <c r="S164" s="166">
        <v>0</v>
      </c>
      <c r="T164" s="167">
        <f t="shared" si="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8" t="s">
        <v>2519</v>
      </c>
      <c r="AT164" s="168" t="s">
        <v>313</v>
      </c>
      <c r="AU164" s="168" t="s">
        <v>88</v>
      </c>
      <c r="AY164" s="17" t="s">
        <v>242</v>
      </c>
      <c r="BE164" s="169">
        <f t="shared" si="4"/>
        <v>0</v>
      </c>
      <c r="BF164" s="169">
        <f t="shared" si="5"/>
        <v>21.02</v>
      </c>
      <c r="BG164" s="169">
        <f t="shared" si="6"/>
        <v>0</v>
      </c>
      <c r="BH164" s="169">
        <f t="shared" si="7"/>
        <v>0</v>
      </c>
      <c r="BI164" s="169">
        <f t="shared" si="8"/>
        <v>0</v>
      </c>
      <c r="BJ164" s="17" t="s">
        <v>88</v>
      </c>
      <c r="BK164" s="169">
        <f t="shared" si="9"/>
        <v>21.02</v>
      </c>
      <c r="BL164" s="17" t="s">
        <v>668</v>
      </c>
      <c r="BM164" s="168" t="s">
        <v>624</v>
      </c>
    </row>
    <row r="165" spans="1:65" s="1" customFormat="1" ht="24.2" customHeight="1">
      <c r="A165" s="30"/>
      <c r="B165" s="155"/>
      <c r="C165" s="218" t="s">
        <v>481</v>
      </c>
      <c r="D165" s="218" t="s">
        <v>313</v>
      </c>
      <c r="E165" s="219" t="s">
        <v>4241</v>
      </c>
      <c r="F165" s="220" t="s">
        <v>4242</v>
      </c>
      <c r="G165" s="221" t="s">
        <v>310</v>
      </c>
      <c r="H165" s="222">
        <v>2</v>
      </c>
      <c r="I165" s="204">
        <v>3.78</v>
      </c>
      <c r="J165" s="205">
        <f t="shared" si="0"/>
        <v>7.56</v>
      </c>
      <c r="K165" s="206"/>
      <c r="L165" s="207"/>
      <c r="M165" s="208"/>
      <c r="N165" s="209" t="s">
        <v>42</v>
      </c>
      <c r="O165" s="57"/>
      <c r="P165" s="166">
        <f t="shared" si="1"/>
        <v>0</v>
      </c>
      <c r="Q165" s="166">
        <v>4.2999999999999999E-4</v>
      </c>
      <c r="R165" s="166">
        <f t="shared" si="2"/>
        <v>8.5999999999999998E-4</v>
      </c>
      <c r="S165" s="166">
        <v>0</v>
      </c>
      <c r="T165" s="167">
        <f t="shared" si="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8" t="s">
        <v>2519</v>
      </c>
      <c r="AT165" s="168" t="s">
        <v>313</v>
      </c>
      <c r="AU165" s="168" t="s">
        <v>88</v>
      </c>
      <c r="AY165" s="17" t="s">
        <v>242</v>
      </c>
      <c r="BE165" s="169">
        <f t="shared" si="4"/>
        <v>0</v>
      </c>
      <c r="BF165" s="169">
        <f t="shared" si="5"/>
        <v>7.56</v>
      </c>
      <c r="BG165" s="169">
        <f t="shared" si="6"/>
        <v>0</v>
      </c>
      <c r="BH165" s="169">
        <f t="shared" si="7"/>
        <v>0</v>
      </c>
      <c r="BI165" s="169">
        <f t="shared" si="8"/>
        <v>0</v>
      </c>
      <c r="BJ165" s="17" t="s">
        <v>88</v>
      </c>
      <c r="BK165" s="169">
        <f t="shared" si="9"/>
        <v>7.56</v>
      </c>
      <c r="BL165" s="17" t="s">
        <v>668</v>
      </c>
      <c r="BM165" s="168" t="s">
        <v>634</v>
      </c>
    </row>
    <row r="166" spans="1:65" s="1" customFormat="1" ht="16.5" customHeight="1">
      <c r="A166" s="30"/>
      <c r="B166" s="155"/>
      <c r="C166" s="194" t="s">
        <v>489</v>
      </c>
      <c r="D166" s="194" t="s">
        <v>245</v>
      </c>
      <c r="E166" s="195" t="s">
        <v>2836</v>
      </c>
      <c r="F166" s="196" t="s">
        <v>2837</v>
      </c>
      <c r="G166" s="197" t="s">
        <v>310</v>
      </c>
      <c r="H166" s="198">
        <v>16</v>
      </c>
      <c r="I166" s="161">
        <v>5.85</v>
      </c>
      <c r="J166" s="162">
        <f t="shared" si="0"/>
        <v>93.6</v>
      </c>
      <c r="K166" s="163"/>
      <c r="L166" s="31"/>
      <c r="M166" s="164"/>
      <c r="N166" s="165" t="s">
        <v>42</v>
      </c>
      <c r="O166" s="57"/>
      <c r="P166" s="166">
        <f t="shared" si="1"/>
        <v>0</v>
      </c>
      <c r="Q166" s="166">
        <v>0</v>
      </c>
      <c r="R166" s="166">
        <f t="shared" si="2"/>
        <v>0</v>
      </c>
      <c r="S166" s="166">
        <v>0</v>
      </c>
      <c r="T166" s="167">
        <f t="shared" si="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8" t="s">
        <v>668</v>
      </c>
      <c r="AT166" s="168" t="s">
        <v>245</v>
      </c>
      <c r="AU166" s="168" t="s">
        <v>88</v>
      </c>
      <c r="AY166" s="17" t="s">
        <v>242</v>
      </c>
      <c r="BE166" s="169">
        <f t="shared" si="4"/>
        <v>0</v>
      </c>
      <c r="BF166" s="169">
        <f t="shared" si="5"/>
        <v>93.6</v>
      </c>
      <c r="BG166" s="169">
        <f t="shared" si="6"/>
        <v>0</v>
      </c>
      <c r="BH166" s="169">
        <f t="shared" si="7"/>
        <v>0</v>
      </c>
      <c r="BI166" s="169">
        <f t="shared" si="8"/>
        <v>0</v>
      </c>
      <c r="BJ166" s="17" t="s">
        <v>88</v>
      </c>
      <c r="BK166" s="169">
        <f t="shared" si="9"/>
        <v>93.6</v>
      </c>
      <c r="BL166" s="17" t="s">
        <v>668</v>
      </c>
      <c r="BM166" s="168" t="s">
        <v>648</v>
      </c>
    </row>
    <row r="167" spans="1:65" s="1" customFormat="1" ht="16.5" customHeight="1">
      <c r="A167" s="30"/>
      <c r="B167" s="155"/>
      <c r="C167" s="218" t="s">
        <v>494</v>
      </c>
      <c r="D167" s="218" t="s">
        <v>313</v>
      </c>
      <c r="E167" s="219" t="s">
        <v>2838</v>
      </c>
      <c r="F167" s="220" t="s">
        <v>2837</v>
      </c>
      <c r="G167" s="221" t="s">
        <v>310</v>
      </c>
      <c r="H167" s="222">
        <v>16</v>
      </c>
      <c r="I167" s="204">
        <v>26.42</v>
      </c>
      <c r="J167" s="205">
        <f t="shared" si="0"/>
        <v>422.72</v>
      </c>
      <c r="K167" s="206"/>
      <c r="L167" s="207"/>
      <c r="M167" s="208"/>
      <c r="N167" s="209" t="s">
        <v>42</v>
      </c>
      <c r="O167" s="57"/>
      <c r="P167" s="166">
        <f t="shared" si="1"/>
        <v>0</v>
      </c>
      <c r="Q167" s="166">
        <v>4.2000000000000002E-4</v>
      </c>
      <c r="R167" s="166">
        <f t="shared" si="2"/>
        <v>6.7200000000000003E-3</v>
      </c>
      <c r="S167" s="166">
        <v>0</v>
      </c>
      <c r="T167" s="167">
        <f t="shared" si="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8" t="s">
        <v>2519</v>
      </c>
      <c r="AT167" s="168" t="s">
        <v>313</v>
      </c>
      <c r="AU167" s="168" t="s">
        <v>88</v>
      </c>
      <c r="AY167" s="17" t="s">
        <v>242</v>
      </c>
      <c r="BE167" s="169">
        <f t="shared" si="4"/>
        <v>0</v>
      </c>
      <c r="BF167" s="169">
        <f t="shared" si="5"/>
        <v>422.72</v>
      </c>
      <c r="BG167" s="169">
        <f t="shared" si="6"/>
        <v>0</v>
      </c>
      <c r="BH167" s="169">
        <f t="shared" si="7"/>
        <v>0</v>
      </c>
      <c r="BI167" s="169">
        <f t="shared" si="8"/>
        <v>0</v>
      </c>
      <c r="BJ167" s="17" t="s">
        <v>88</v>
      </c>
      <c r="BK167" s="169">
        <f t="shared" si="9"/>
        <v>422.72</v>
      </c>
      <c r="BL167" s="17" t="s">
        <v>668</v>
      </c>
      <c r="BM167" s="168" t="s">
        <v>659</v>
      </c>
    </row>
    <row r="168" spans="1:65" s="1" customFormat="1" ht="33" customHeight="1">
      <c r="A168" s="30"/>
      <c r="B168" s="155"/>
      <c r="C168" s="194" t="s">
        <v>500</v>
      </c>
      <c r="D168" s="194" t="s">
        <v>245</v>
      </c>
      <c r="E168" s="195" t="s">
        <v>4243</v>
      </c>
      <c r="F168" s="196" t="s">
        <v>4244</v>
      </c>
      <c r="G168" s="197" t="s">
        <v>310</v>
      </c>
      <c r="H168" s="198">
        <v>371</v>
      </c>
      <c r="I168" s="161">
        <v>4.78</v>
      </c>
      <c r="J168" s="162">
        <f t="shared" si="0"/>
        <v>1773.38</v>
      </c>
      <c r="K168" s="163"/>
      <c r="L168" s="31"/>
      <c r="M168" s="164"/>
      <c r="N168" s="165" t="s">
        <v>42</v>
      </c>
      <c r="O168" s="57"/>
      <c r="P168" s="166">
        <f t="shared" si="1"/>
        <v>0</v>
      </c>
      <c r="Q168" s="166">
        <v>0</v>
      </c>
      <c r="R168" s="166">
        <f t="shared" si="2"/>
        <v>0</v>
      </c>
      <c r="S168" s="166">
        <v>0</v>
      </c>
      <c r="T168" s="167">
        <f t="shared" si="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8" t="s">
        <v>668</v>
      </c>
      <c r="AT168" s="168" t="s">
        <v>245</v>
      </c>
      <c r="AU168" s="168" t="s">
        <v>88</v>
      </c>
      <c r="AY168" s="17" t="s">
        <v>242</v>
      </c>
      <c r="BE168" s="169">
        <f t="shared" si="4"/>
        <v>0</v>
      </c>
      <c r="BF168" s="169">
        <f t="shared" si="5"/>
        <v>1773.38</v>
      </c>
      <c r="BG168" s="169">
        <f t="shared" si="6"/>
        <v>0</v>
      </c>
      <c r="BH168" s="169">
        <f t="shared" si="7"/>
        <v>0</v>
      </c>
      <c r="BI168" s="169">
        <f t="shared" si="8"/>
        <v>0</v>
      </c>
      <c r="BJ168" s="17" t="s">
        <v>88</v>
      </c>
      <c r="BK168" s="169">
        <f t="shared" si="9"/>
        <v>1773.38</v>
      </c>
      <c r="BL168" s="17" t="s">
        <v>668</v>
      </c>
      <c r="BM168" s="168" t="s">
        <v>668</v>
      </c>
    </row>
    <row r="169" spans="1:65" s="1" customFormat="1" ht="24.2" customHeight="1">
      <c r="A169" s="30"/>
      <c r="B169" s="155"/>
      <c r="C169" s="218" t="s">
        <v>505</v>
      </c>
      <c r="D169" s="218" t="s">
        <v>313</v>
      </c>
      <c r="E169" s="219" t="s">
        <v>4245</v>
      </c>
      <c r="F169" s="220" t="s">
        <v>4246</v>
      </c>
      <c r="G169" s="221" t="s">
        <v>310</v>
      </c>
      <c r="H169" s="222">
        <v>371</v>
      </c>
      <c r="I169" s="204">
        <v>4.3099999999999996</v>
      </c>
      <c r="J169" s="205">
        <f t="shared" si="0"/>
        <v>1599.01</v>
      </c>
      <c r="K169" s="206"/>
      <c r="L169" s="207"/>
      <c r="M169" s="208"/>
      <c r="N169" s="209" t="s">
        <v>42</v>
      </c>
      <c r="O169" s="57"/>
      <c r="P169" s="166">
        <f t="shared" si="1"/>
        <v>0</v>
      </c>
      <c r="Q169" s="166">
        <v>0</v>
      </c>
      <c r="R169" s="166">
        <f t="shared" si="2"/>
        <v>0</v>
      </c>
      <c r="S169" s="166">
        <v>0</v>
      </c>
      <c r="T169" s="167">
        <f t="shared" si="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68" t="s">
        <v>2519</v>
      </c>
      <c r="AT169" s="168" t="s">
        <v>313</v>
      </c>
      <c r="AU169" s="168" t="s">
        <v>88</v>
      </c>
      <c r="AY169" s="17" t="s">
        <v>242</v>
      </c>
      <c r="BE169" s="169">
        <f t="shared" si="4"/>
        <v>0</v>
      </c>
      <c r="BF169" s="169">
        <f t="shared" si="5"/>
        <v>1599.01</v>
      </c>
      <c r="BG169" s="169">
        <f t="shared" si="6"/>
        <v>0</v>
      </c>
      <c r="BH169" s="169">
        <f t="shared" si="7"/>
        <v>0</v>
      </c>
      <c r="BI169" s="169">
        <f t="shared" si="8"/>
        <v>0</v>
      </c>
      <c r="BJ169" s="17" t="s">
        <v>88</v>
      </c>
      <c r="BK169" s="169">
        <f t="shared" si="9"/>
        <v>1599.01</v>
      </c>
      <c r="BL169" s="17" t="s">
        <v>668</v>
      </c>
      <c r="BM169" s="168" t="s">
        <v>681</v>
      </c>
    </row>
    <row r="170" spans="1:65" s="1" customFormat="1" ht="24.2" customHeight="1">
      <c r="A170" s="30"/>
      <c r="B170" s="155"/>
      <c r="C170" s="194" t="s">
        <v>509</v>
      </c>
      <c r="D170" s="194" t="s">
        <v>245</v>
      </c>
      <c r="E170" s="195" t="s">
        <v>4247</v>
      </c>
      <c r="F170" s="196" t="s">
        <v>4248</v>
      </c>
      <c r="G170" s="197" t="s">
        <v>310</v>
      </c>
      <c r="H170" s="198">
        <v>91</v>
      </c>
      <c r="I170" s="161">
        <v>5.59</v>
      </c>
      <c r="J170" s="162">
        <f t="shared" ref="J170:J201" si="10">ROUND(I170*H170,2)</f>
        <v>508.69</v>
      </c>
      <c r="K170" s="163"/>
      <c r="L170" s="31"/>
      <c r="M170" s="164"/>
      <c r="N170" s="165" t="s">
        <v>42</v>
      </c>
      <c r="O170" s="57"/>
      <c r="P170" s="166">
        <f t="shared" ref="P170:P201" si="11">O170*H170</f>
        <v>0</v>
      </c>
      <c r="Q170" s="166">
        <v>0</v>
      </c>
      <c r="R170" s="166">
        <f t="shared" ref="R170:R201" si="12">Q170*H170</f>
        <v>0</v>
      </c>
      <c r="S170" s="166">
        <v>0</v>
      </c>
      <c r="T170" s="167">
        <f t="shared" ref="T170:T201" si="13"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8" t="s">
        <v>668</v>
      </c>
      <c r="AT170" s="168" t="s">
        <v>245</v>
      </c>
      <c r="AU170" s="168" t="s">
        <v>88</v>
      </c>
      <c r="AY170" s="17" t="s">
        <v>242</v>
      </c>
      <c r="BE170" s="169">
        <f t="shared" ref="BE170:BE201" si="14">IF(N170="základná",J170,0)</f>
        <v>0</v>
      </c>
      <c r="BF170" s="169">
        <f t="shared" ref="BF170:BF201" si="15">IF(N170="znížená",J170,0)</f>
        <v>508.69</v>
      </c>
      <c r="BG170" s="169">
        <f t="shared" ref="BG170:BG201" si="16">IF(N170="zákl. prenesená",J170,0)</f>
        <v>0</v>
      </c>
      <c r="BH170" s="169">
        <f t="shared" ref="BH170:BH201" si="17">IF(N170="zníž. prenesená",J170,0)</f>
        <v>0</v>
      </c>
      <c r="BI170" s="169">
        <f t="shared" ref="BI170:BI201" si="18">IF(N170="nulová",J170,0)</f>
        <v>0</v>
      </c>
      <c r="BJ170" s="17" t="s">
        <v>88</v>
      </c>
      <c r="BK170" s="169">
        <f t="shared" ref="BK170:BK201" si="19">ROUND(I170*H170,2)</f>
        <v>508.69</v>
      </c>
      <c r="BL170" s="17" t="s">
        <v>668</v>
      </c>
      <c r="BM170" s="168" t="s">
        <v>692</v>
      </c>
    </row>
    <row r="171" spans="1:65" s="1" customFormat="1" ht="24.2" customHeight="1">
      <c r="A171" s="30"/>
      <c r="B171" s="155"/>
      <c r="C171" s="218" t="s">
        <v>514</v>
      </c>
      <c r="D171" s="218" t="s">
        <v>313</v>
      </c>
      <c r="E171" s="219" t="s">
        <v>4249</v>
      </c>
      <c r="F171" s="220" t="s">
        <v>4250</v>
      </c>
      <c r="G171" s="221" t="s">
        <v>310</v>
      </c>
      <c r="H171" s="222">
        <v>91</v>
      </c>
      <c r="I171" s="204">
        <v>10.17</v>
      </c>
      <c r="J171" s="205">
        <f t="shared" si="10"/>
        <v>925.47</v>
      </c>
      <c r="K171" s="206"/>
      <c r="L171" s="207"/>
      <c r="M171" s="208"/>
      <c r="N171" s="209" t="s">
        <v>42</v>
      </c>
      <c r="O171" s="57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8" t="s">
        <v>2519</v>
      </c>
      <c r="AT171" s="168" t="s">
        <v>313</v>
      </c>
      <c r="AU171" s="168" t="s">
        <v>88</v>
      </c>
      <c r="AY171" s="17" t="s">
        <v>242</v>
      </c>
      <c r="BE171" s="169">
        <f t="shared" si="14"/>
        <v>0</v>
      </c>
      <c r="BF171" s="169">
        <f t="shared" si="15"/>
        <v>925.47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88</v>
      </c>
      <c r="BK171" s="169">
        <f t="shared" si="19"/>
        <v>925.47</v>
      </c>
      <c r="BL171" s="17" t="s">
        <v>668</v>
      </c>
      <c r="BM171" s="168" t="s">
        <v>701</v>
      </c>
    </row>
    <row r="172" spans="1:65" s="1" customFormat="1" ht="24.2" customHeight="1">
      <c r="A172" s="30"/>
      <c r="B172" s="155"/>
      <c r="C172" s="194" t="s">
        <v>519</v>
      </c>
      <c r="D172" s="194" t="s">
        <v>245</v>
      </c>
      <c r="E172" s="195" t="s">
        <v>4251</v>
      </c>
      <c r="F172" s="196" t="s">
        <v>4252</v>
      </c>
      <c r="G172" s="197" t="s">
        <v>310</v>
      </c>
      <c r="H172" s="198">
        <v>3</v>
      </c>
      <c r="I172" s="161">
        <v>4.97</v>
      </c>
      <c r="J172" s="162">
        <f t="shared" si="10"/>
        <v>14.91</v>
      </c>
      <c r="K172" s="163"/>
      <c r="L172" s="31"/>
      <c r="M172" s="164"/>
      <c r="N172" s="165" t="s">
        <v>42</v>
      </c>
      <c r="O172" s="57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8" t="s">
        <v>668</v>
      </c>
      <c r="AT172" s="168" t="s">
        <v>245</v>
      </c>
      <c r="AU172" s="168" t="s">
        <v>88</v>
      </c>
      <c r="AY172" s="17" t="s">
        <v>242</v>
      </c>
      <c r="BE172" s="169">
        <f t="shared" si="14"/>
        <v>0</v>
      </c>
      <c r="BF172" s="169">
        <f t="shared" si="15"/>
        <v>14.91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88</v>
      </c>
      <c r="BK172" s="169">
        <f t="shared" si="19"/>
        <v>14.91</v>
      </c>
      <c r="BL172" s="17" t="s">
        <v>668</v>
      </c>
      <c r="BM172" s="168" t="s">
        <v>710</v>
      </c>
    </row>
    <row r="173" spans="1:65" s="1" customFormat="1" ht="24.2" customHeight="1">
      <c r="A173" s="30"/>
      <c r="B173" s="155"/>
      <c r="C173" s="218" t="s">
        <v>525</v>
      </c>
      <c r="D173" s="218" t="s">
        <v>313</v>
      </c>
      <c r="E173" s="219" t="s">
        <v>4253</v>
      </c>
      <c r="F173" s="220" t="s">
        <v>4254</v>
      </c>
      <c r="G173" s="221" t="s">
        <v>310</v>
      </c>
      <c r="H173" s="222">
        <v>3</v>
      </c>
      <c r="I173" s="204">
        <v>29.8</v>
      </c>
      <c r="J173" s="205">
        <f t="shared" si="10"/>
        <v>89.4</v>
      </c>
      <c r="K173" s="206"/>
      <c r="L173" s="207"/>
      <c r="M173" s="208"/>
      <c r="N173" s="209" t="s">
        <v>42</v>
      </c>
      <c r="O173" s="57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8" t="s">
        <v>2519</v>
      </c>
      <c r="AT173" s="168" t="s">
        <v>313</v>
      </c>
      <c r="AU173" s="168" t="s">
        <v>88</v>
      </c>
      <c r="AY173" s="17" t="s">
        <v>242</v>
      </c>
      <c r="BE173" s="169">
        <f t="shared" si="14"/>
        <v>0</v>
      </c>
      <c r="BF173" s="169">
        <f t="shared" si="15"/>
        <v>89.4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88</v>
      </c>
      <c r="BK173" s="169">
        <f t="shared" si="19"/>
        <v>89.4</v>
      </c>
      <c r="BL173" s="17" t="s">
        <v>668</v>
      </c>
      <c r="BM173" s="168" t="s">
        <v>722</v>
      </c>
    </row>
    <row r="174" spans="1:65" s="1" customFormat="1" ht="24.2" customHeight="1">
      <c r="A174" s="30"/>
      <c r="B174" s="155"/>
      <c r="C174" s="194" t="s">
        <v>531</v>
      </c>
      <c r="D174" s="194" t="s">
        <v>245</v>
      </c>
      <c r="E174" s="195" t="s">
        <v>4255</v>
      </c>
      <c r="F174" s="196" t="s">
        <v>4256</v>
      </c>
      <c r="G174" s="197" t="s">
        <v>310</v>
      </c>
      <c r="H174" s="198">
        <v>2</v>
      </c>
      <c r="I174" s="161">
        <v>260.19</v>
      </c>
      <c r="J174" s="162">
        <f t="shared" si="10"/>
        <v>520.38</v>
      </c>
      <c r="K174" s="163"/>
      <c r="L174" s="31"/>
      <c r="M174" s="164"/>
      <c r="N174" s="165" t="s">
        <v>42</v>
      </c>
      <c r="O174" s="57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68" t="s">
        <v>668</v>
      </c>
      <c r="AT174" s="168" t="s">
        <v>245</v>
      </c>
      <c r="AU174" s="168" t="s">
        <v>88</v>
      </c>
      <c r="AY174" s="17" t="s">
        <v>242</v>
      </c>
      <c r="BE174" s="169">
        <f t="shared" si="14"/>
        <v>0</v>
      </c>
      <c r="BF174" s="169">
        <f t="shared" si="15"/>
        <v>520.38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88</v>
      </c>
      <c r="BK174" s="169">
        <f t="shared" si="19"/>
        <v>520.38</v>
      </c>
      <c r="BL174" s="17" t="s">
        <v>668</v>
      </c>
      <c r="BM174" s="168" t="s">
        <v>741</v>
      </c>
    </row>
    <row r="175" spans="1:65" s="1" customFormat="1" ht="24.2" customHeight="1">
      <c r="A175" s="30"/>
      <c r="B175" s="155"/>
      <c r="C175" s="194" t="s">
        <v>536</v>
      </c>
      <c r="D175" s="194" t="s">
        <v>245</v>
      </c>
      <c r="E175" s="195" t="s">
        <v>4257</v>
      </c>
      <c r="F175" s="196" t="s">
        <v>4258</v>
      </c>
      <c r="G175" s="197" t="s">
        <v>310</v>
      </c>
      <c r="H175" s="198">
        <v>2</v>
      </c>
      <c r="I175" s="161">
        <v>239.39</v>
      </c>
      <c r="J175" s="162">
        <f t="shared" si="10"/>
        <v>478.78</v>
      </c>
      <c r="K175" s="163"/>
      <c r="L175" s="31"/>
      <c r="M175" s="164"/>
      <c r="N175" s="165" t="s">
        <v>42</v>
      </c>
      <c r="O175" s="57"/>
      <c r="P175" s="166">
        <f t="shared" si="11"/>
        <v>0</v>
      </c>
      <c r="Q175" s="166">
        <v>0</v>
      </c>
      <c r="R175" s="166">
        <f t="shared" si="12"/>
        <v>0</v>
      </c>
      <c r="S175" s="166">
        <v>0</v>
      </c>
      <c r="T175" s="167">
        <f t="shared" si="1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68" t="s">
        <v>668</v>
      </c>
      <c r="AT175" s="168" t="s">
        <v>245</v>
      </c>
      <c r="AU175" s="168" t="s">
        <v>88</v>
      </c>
      <c r="AY175" s="17" t="s">
        <v>242</v>
      </c>
      <c r="BE175" s="169">
        <f t="shared" si="14"/>
        <v>0</v>
      </c>
      <c r="BF175" s="169">
        <f t="shared" si="15"/>
        <v>478.78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7" t="s">
        <v>88</v>
      </c>
      <c r="BK175" s="169">
        <f t="shared" si="19"/>
        <v>478.78</v>
      </c>
      <c r="BL175" s="17" t="s">
        <v>668</v>
      </c>
      <c r="BM175" s="168" t="s">
        <v>755</v>
      </c>
    </row>
    <row r="176" spans="1:65" s="1" customFormat="1" ht="21.75" customHeight="1">
      <c r="A176" s="30"/>
      <c r="B176" s="155"/>
      <c r="C176" s="218" t="s">
        <v>540</v>
      </c>
      <c r="D176" s="218" t="s">
        <v>313</v>
      </c>
      <c r="E176" s="219" t="s">
        <v>4259</v>
      </c>
      <c r="F176" s="220" t="s">
        <v>4260</v>
      </c>
      <c r="G176" s="221" t="s">
        <v>310</v>
      </c>
      <c r="H176" s="222">
        <v>1</v>
      </c>
      <c r="I176" s="204">
        <v>2428.16</v>
      </c>
      <c r="J176" s="205">
        <f t="shared" si="10"/>
        <v>2428.16</v>
      </c>
      <c r="K176" s="206"/>
      <c r="L176" s="207"/>
      <c r="M176" s="208"/>
      <c r="N176" s="209" t="s">
        <v>42</v>
      </c>
      <c r="O176" s="57"/>
      <c r="P176" s="166">
        <f t="shared" si="11"/>
        <v>0</v>
      </c>
      <c r="Q176" s="166">
        <v>1.35E-2</v>
      </c>
      <c r="R176" s="166">
        <f t="shared" si="12"/>
        <v>1.35E-2</v>
      </c>
      <c r="S176" s="166">
        <v>0</v>
      </c>
      <c r="T176" s="167">
        <f t="shared" si="1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68" t="s">
        <v>2519</v>
      </c>
      <c r="AT176" s="168" t="s">
        <v>313</v>
      </c>
      <c r="AU176" s="168" t="s">
        <v>88</v>
      </c>
      <c r="AY176" s="17" t="s">
        <v>242</v>
      </c>
      <c r="BE176" s="169">
        <f t="shared" si="14"/>
        <v>0</v>
      </c>
      <c r="BF176" s="169">
        <f t="shared" si="15"/>
        <v>2428.16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7" t="s">
        <v>88</v>
      </c>
      <c r="BK176" s="169">
        <f t="shared" si="19"/>
        <v>2428.16</v>
      </c>
      <c r="BL176" s="17" t="s">
        <v>668</v>
      </c>
      <c r="BM176" s="168" t="s">
        <v>766</v>
      </c>
    </row>
    <row r="177" spans="1:65" s="1" customFormat="1" ht="24.2" customHeight="1">
      <c r="A177" s="30"/>
      <c r="B177" s="155"/>
      <c r="C177" s="218" t="s">
        <v>545</v>
      </c>
      <c r="D177" s="218" t="s">
        <v>313</v>
      </c>
      <c r="E177" s="219" t="s">
        <v>4261</v>
      </c>
      <c r="F177" s="220" t="s">
        <v>4262</v>
      </c>
      <c r="G177" s="221" t="s">
        <v>310</v>
      </c>
      <c r="H177" s="222">
        <v>1</v>
      </c>
      <c r="I177" s="204">
        <v>6837.6</v>
      </c>
      <c r="J177" s="205">
        <f t="shared" si="10"/>
        <v>6837.6</v>
      </c>
      <c r="K177" s="206"/>
      <c r="L177" s="207"/>
      <c r="M177" s="208"/>
      <c r="N177" s="209" t="s">
        <v>42</v>
      </c>
      <c r="O177" s="57"/>
      <c r="P177" s="166">
        <f t="shared" si="11"/>
        <v>0</v>
      </c>
      <c r="Q177" s="166">
        <v>1.35E-2</v>
      </c>
      <c r="R177" s="166">
        <f t="shared" si="12"/>
        <v>1.35E-2</v>
      </c>
      <c r="S177" s="166">
        <v>0</v>
      </c>
      <c r="T177" s="167">
        <f t="shared" si="1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68" t="s">
        <v>2519</v>
      </c>
      <c r="AT177" s="168" t="s">
        <v>313</v>
      </c>
      <c r="AU177" s="168" t="s">
        <v>88</v>
      </c>
      <c r="AY177" s="17" t="s">
        <v>242</v>
      </c>
      <c r="BE177" s="169">
        <f t="shared" si="14"/>
        <v>0</v>
      </c>
      <c r="BF177" s="169">
        <f t="shared" si="15"/>
        <v>6837.6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7" t="s">
        <v>88</v>
      </c>
      <c r="BK177" s="169">
        <f t="shared" si="19"/>
        <v>6837.6</v>
      </c>
      <c r="BL177" s="17" t="s">
        <v>668</v>
      </c>
      <c r="BM177" s="168" t="s">
        <v>777</v>
      </c>
    </row>
    <row r="178" spans="1:65" s="1" customFormat="1" ht="24.2" customHeight="1">
      <c r="A178" s="30"/>
      <c r="B178" s="155"/>
      <c r="C178" s="218" t="s">
        <v>550</v>
      </c>
      <c r="D178" s="218" t="s">
        <v>313</v>
      </c>
      <c r="E178" s="219" t="s">
        <v>4263</v>
      </c>
      <c r="F178" s="220" t="s">
        <v>4264</v>
      </c>
      <c r="G178" s="221" t="s">
        <v>310</v>
      </c>
      <c r="H178" s="222">
        <v>1</v>
      </c>
      <c r="I178" s="204">
        <v>2456.16</v>
      </c>
      <c r="J178" s="205">
        <f t="shared" si="10"/>
        <v>2456.16</v>
      </c>
      <c r="K178" s="206"/>
      <c r="L178" s="207"/>
      <c r="M178" s="208"/>
      <c r="N178" s="209" t="s">
        <v>42</v>
      </c>
      <c r="O178" s="57"/>
      <c r="P178" s="166">
        <f t="shared" si="11"/>
        <v>0</v>
      </c>
      <c r="Q178" s="166">
        <v>1.35E-2</v>
      </c>
      <c r="R178" s="166">
        <f t="shared" si="12"/>
        <v>1.35E-2</v>
      </c>
      <c r="S178" s="166">
        <v>0</v>
      </c>
      <c r="T178" s="167">
        <f t="shared" si="1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68" t="s">
        <v>2519</v>
      </c>
      <c r="AT178" s="168" t="s">
        <v>313</v>
      </c>
      <c r="AU178" s="168" t="s">
        <v>88</v>
      </c>
      <c r="AY178" s="17" t="s">
        <v>242</v>
      </c>
      <c r="BE178" s="169">
        <f t="shared" si="14"/>
        <v>0</v>
      </c>
      <c r="BF178" s="169">
        <f t="shared" si="15"/>
        <v>2456.16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7" t="s">
        <v>88</v>
      </c>
      <c r="BK178" s="169">
        <f t="shared" si="19"/>
        <v>2456.16</v>
      </c>
      <c r="BL178" s="17" t="s">
        <v>668</v>
      </c>
      <c r="BM178" s="168" t="s">
        <v>788</v>
      </c>
    </row>
    <row r="179" spans="1:65" s="1" customFormat="1" ht="24.2" customHeight="1">
      <c r="A179" s="30"/>
      <c r="B179" s="155"/>
      <c r="C179" s="194" t="s">
        <v>555</v>
      </c>
      <c r="D179" s="194" t="s">
        <v>245</v>
      </c>
      <c r="E179" s="195" t="s">
        <v>4265</v>
      </c>
      <c r="F179" s="196" t="s">
        <v>4266</v>
      </c>
      <c r="G179" s="197" t="s">
        <v>310</v>
      </c>
      <c r="H179" s="198">
        <v>2</v>
      </c>
      <c r="I179" s="161">
        <v>26.34</v>
      </c>
      <c r="J179" s="162">
        <f t="shared" si="10"/>
        <v>52.68</v>
      </c>
      <c r="K179" s="163"/>
      <c r="L179" s="31"/>
      <c r="M179" s="164"/>
      <c r="N179" s="165" t="s">
        <v>42</v>
      </c>
      <c r="O179" s="57"/>
      <c r="P179" s="166">
        <f t="shared" si="11"/>
        <v>0</v>
      </c>
      <c r="Q179" s="166">
        <v>0</v>
      </c>
      <c r="R179" s="166">
        <f t="shared" si="12"/>
        <v>0</v>
      </c>
      <c r="S179" s="166">
        <v>0</v>
      </c>
      <c r="T179" s="167">
        <f t="shared" si="1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68" t="s">
        <v>668</v>
      </c>
      <c r="AT179" s="168" t="s">
        <v>245</v>
      </c>
      <c r="AU179" s="168" t="s">
        <v>88</v>
      </c>
      <c r="AY179" s="17" t="s">
        <v>242</v>
      </c>
      <c r="BE179" s="169">
        <f t="shared" si="14"/>
        <v>0</v>
      </c>
      <c r="BF179" s="169">
        <f t="shared" si="15"/>
        <v>52.68</v>
      </c>
      <c r="BG179" s="169">
        <f t="shared" si="16"/>
        <v>0</v>
      </c>
      <c r="BH179" s="169">
        <f t="shared" si="17"/>
        <v>0</v>
      </c>
      <c r="BI179" s="169">
        <f t="shared" si="18"/>
        <v>0</v>
      </c>
      <c r="BJ179" s="17" t="s">
        <v>88</v>
      </c>
      <c r="BK179" s="169">
        <f t="shared" si="19"/>
        <v>52.68</v>
      </c>
      <c r="BL179" s="17" t="s">
        <v>668</v>
      </c>
      <c r="BM179" s="168" t="s">
        <v>796</v>
      </c>
    </row>
    <row r="180" spans="1:65" s="1" customFormat="1" ht="24.2" customHeight="1">
      <c r="A180" s="30"/>
      <c r="B180" s="155"/>
      <c r="C180" s="218" t="s">
        <v>564</v>
      </c>
      <c r="D180" s="218" t="s">
        <v>313</v>
      </c>
      <c r="E180" s="219" t="s">
        <v>4267</v>
      </c>
      <c r="F180" s="220" t="s">
        <v>4268</v>
      </c>
      <c r="G180" s="221" t="s">
        <v>310</v>
      </c>
      <c r="H180" s="222">
        <v>2</v>
      </c>
      <c r="I180" s="204">
        <v>52.96</v>
      </c>
      <c r="J180" s="205">
        <f t="shared" si="10"/>
        <v>105.92</v>
      </c>
      <c r="K180" s="206"/>
      <c r="L180" s="207"/>
      <c r="M180" s="208"/>
      <c r="N180" s="209" t="s">
        <v>42</v>
      </c>
      <c r="O180" s="57"/>
      <c r="P180" s="166">
        <f t="shared" si="11"/>
        <v>0</v>
      </c>
      <c r="Q180" s="166">
        <v>0</v>
      </c>
      <c r="R180" s="166">
        <f t="shared" si="12"/>
        <v>0</v>
      </c>
      <c r="S180" s="166">
        <v>0</v>
      </c>
      <c r="T180" s="167">
        <f t="shared" si="1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8" t="s">
        <v>2519</v>
      </c>
      <c r="AT180" s="168" t="s">
        <v>313</v>
      </c>
      <c r="AU180" s="168" t="s">
        <v>88</v>
      </c>
      <c r="AY180" s="17" t="s">
        <v>242</v>
      </c>
      <c r="BE180" s="169">
        <f t="shared" si="14"/>
        <v>0</v>
      </c>
      <c r="BF180" s="169">
        <f t="shared" si="15"/>
        <v>105.92</v>
      </c>
      <c r="BG180" s="169">
        <f t="shared" si="16"/>
        <v>0</v>
      </c>
      <c r="BH180" s="169">
        <f t="shared" si="17"/>
        <v>0</v>
      </c>
      <c r="BI180" s="169">
        <f t="shared" si="18"/>
        <v>0</v>
      </c>
      <c r="BJ180" s="17" t="s">
        <v>88</v>
      </c>
      <c r="BK180" s="169">
        <f t="shared" si="19"/>
        <v>105.92</v>
      </c>
      <c r="BL180" s="17" t="s">
        <v>668</v>
      </c>
      <c r="BM180" s="168" t="s">
        <v>805</v>
      </c>
    </row>
    <row r="181" spans="1:65" s="1" customFormat="1" ht="24.2" customHeight="1">
      <c r="A181" s="30"/>
      <c r="B181" s="155"/>
      <c r="C181" s="194" t="s">
        <v>569</v>
      </c>
      <c r="D181" s="194" t="s">
        <v>245</v>
      </c>
      <c r="E181" s="195" t="s">
        <v>4269</v>
      </c>
      <c r="F181" s="196" t="s">
        <v>4270</v>
      </c>
      <c r="G181" s="197" t="s">
        <v>297</v>
      </c>
      <c r="H181" s="198">
        <v>420</v>
      </c>
      <c r="I181" s="161">
        <v>2.33</v>
      </c>
      <c r="J181" s="162">
        <f t="shared" si="10"/>
        <v>978.6</v>
      </c>
      <c r="K181" s="163"/>
      <c r="L181" s="31"/>
      <c r="M181" s="164"/>
      <c r="N181" s="165" t="s">
        <v>42</v>
      </c>
      <c r="O181" s="57"/>
      <c r="P181" s="166">
        <f t="shared" si="11"/>
        <v>0</v>
      </c>
      <c r="Q181" s="166">
        <v>0</v>
      </c>
      <c r="R181" s="166">
        <f t="shared" si="12"/>
        <v>0</v>
      </c>
      <c r="S181" s="166">
        <v>0</v>
      </c>
      <c r="T181" s="167">
        <f t="shared" si="1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68" t="s">
        <v>668</v>
      </c>
      <c r="AT181" s="168" t="s">
        <v>245</v>
      </c>
      <c r="AU181" s="168" t="s">
        <v>88</v>
      </c>
      <c r="AY181" s="17" t="s">
        <v>242</v>
      </c>
      <c r="BE181" s="169">
        <f t="shared" si="14"/>
        <v>0</v>
      </c>
      <c r="BF181" s="169">
        <f t="shared" si="15"/>
        <v>978.6</v>
      </c>
      <c r="BG181" s="169">
        <f t="shared" si="16"/>
        <v>0</v>
      </c>
      <c r="BH181" s="169">
        <f t="shared" si="17"/>
        <v>0</v>
      </c>
      <c r="BI181" s="169">
        <f t="shared" si="18"/>
        <v>0</v>
      </c>
      <c r="BJ181" s="17" t="s">
        <v>88</v>
      </c>
      <c r="BK181" s="169">
        <f t="shared" si="19"/>
        <v>978.6</v>
      </c>
      <c r="BL181" s="17" t="s">
        <v>668</v>
      </c>
      <c r="BM181" s="168" t="s">
        <v>813</v>
      </c>
    </row>
    <row r="182" spans="1:65" s="1" customFormat="1" ht="16.5" customHeight="1">
      <c r="A182" s="30"/>
      <c r="B182" s="155"/>
      <c r="C182" s="218" t="s">
        <v>575</v>
      </c>
      <c r="D182" s="218" t="s">
        <v>313</v>
      </c>
      <c r="E182" s="219" t="s">
        <v>4271</v>
      </c>
      <c r="F182" s="220" t="s">
        <v>4272</v>
      </c>
      <c r="G182" s="221" t="s">
        <v>689</v>
      </c>
      <c r="H182" s="222">
        <v>168</v>
      </c>
      <c r="I182" s="204">
        <v>1.7</v>
      </c>
      <c r="J182" s="205">
        <f t="shared" si="10"/>
        <v>285.60000000000002</v>
      </c>
      <c r="K182" s="206"/>
      <c r="L182" s="207"/>
      <c r="M182" s="208"/>
      <c r="N182" s="209" t="s">
        <v>42</v>
      </c>
      <c r="O182" s="57"/>
      <c r="P182" s="166">
        <f t="shared" si="11"/>
        <v>0</v>
      </c>
      <c r="Q182" s="166">
        <v>1E-3</v>
      </c>
      <c r="R182" s="166">
        <f t="shared" si="12"/>
        <v>0.16800000000000001</v>
      </c>
      <c r="S182" s="166">
        <v>0</v>
      </c>
      <c r="T182" s="167">
        <f t="shared" si="1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68" t="s">
        <v>2519</v>
      </c>
      <c r="AT182" s="168" t="s">
        <v>313</v>
      </c>
      <c r="AU182" s="168" t="s">
        <v>88</v>
      </c>
      <c r="AY182" s="17" t="s">
        <v>242</v>
      </c>
      <c r="BE182" s="169">
        <f t="shared" si="14"/>
        <v>0</v>
      </c>
      <c r="BF182" s="169">
        <f t="shared" si="15"/>
        <v>285.60000000000002</v>
      </c>
      <c r="BG182" s="169">
        <f t="shared" si="16"/>
        <v>0</v>
      </c>
      <c r="BH182" s="169">
        <f t="shared" si="17"/>
        <v>0</v>
      </c>
      <c r="BI182" s="169">
        <f t="shared" si="18"/>
        <v>0</v>
      </c>
      <c r="BJ182" s="17" t="s">
        <v>88</v>
      </c>
      <c r="BK182" s="169">
        <f t="shared" si="19"/>
        <v>285.60000000000002</v>
      </c>
      <c r="BL182" s="17" t="s">
        <v>668</v>
      </c>
      <c r="BM182" s="168" t="s">
        <v>825</v>
      </c>
    </row>
    <row r="183" spans="1:65" s="1" customFormat="1" ht="24.2" customHeight="1">
      <c r="A183" s="30"/>
      <c r="B183" s="155"/>
      <c r="C183" s="194" t="s">
        <v>580</v>
      </c>
      <c r="D183" s="194" t="s">
        <v>245</v>
      </c>
      <c r="E183" s="195" t="s">
        <v>4273</v>
      </c>
      <c r="F183" s="196" t="s">
        <v>4274</v>
      </c>
      <c r="G183" s="197" t="s">
        <v>297</v>
      </c>
      <c r="H183" s="198">
        <v>90</v>
      </c>
      <c r="I183" s="161">
        <v>1.83</v>
      </c>
      <c r="J183" s="162">
        <f t="shared" si="10"/>
        <v>164.7</v>
      </c>
      <c r="K183" s="163"/>
      <c r="L183" s="31"/>
      <c r="M183" s="164"/>
      <c r="N183" s="165" t="s">
        <v>42</v>
      </c>
      <c r="O183" s="57"/>
      <c r="P183" s="166">
        <f t="shared" si="11"/>
        <v>0</v>
      </c>
      <c r="Q183" s="166">
        <v>0</v>
      </c>
      <c r="R183" s="166">
        <f t="shared" si="12"/>
        <v>0</v>
      </c>
      <c r="S183" s="166">
        <v>0</v>
      </c>
      <c r="T183" s="167">
        <f t="shared" si="1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68" t="s">
        <v>668</v>
      </c>
      <c r="AT183" s="168" t="s">
        <v>245</v>
      </c>
      <c r="AU183" s="168" t="s">
        <v>88</v>
      </c>
      <c r="AY183" s="17" t="s">
        <v>242</v>
      </c>
      <c r="BE183" s="169">
        <f t="shared" si="14"/>
        <v>0</v>
      </c>
      <c r="BF183" s="169">
        <f t="shared" si="15"/>
        <v>164.7</v>
      </c>
      <c r="BG183" s="169">
        <f t="shared" si="16"/>
        <v>0</v>
      </c>
      <c r="BH183" s="169">
        <f t="shared" si="17"/>
        <v>0</v>
      </c>
      <c r="BI183" s="169">
        <f t="shared" si="18"/>
        <v>0</v>
      </c>
      <c r="BJ183" s="17" t="s">
        <v>88</v>
      </c>
      <c r="BK183" s="169">
        <f t="shared" si="19"/>
        <v>164.7</v>
      </c>
      <c r="BL183" s="17" t="s">
        <v>668</v>
      </c>
      <c r="BM183" s="168" t="s">
        <v>836</v>
      </c>
    </row>
    <row r="184" spans="1:65" s="1" customFormat="1" ht="16.5" customHeight="1">
      <c r="A184" s="30"/>
      <c r="B184" s="155"/>
      <c r="C184" s="218" t="s">
        <v>586</v>
      </c>
      <c r="D184" s="218" t="s">
        <v>313</v>
      </c>
      <c r="E184" s="219" t="s">
        <v>4275</v>
      </c>
      <c r="F184" s="220" t="s">
        <v>4276</v>
      </c>
      <c r="G184" s="221" t="s">
        <v>689</v>
      </c>
      <c r="H184" s="222">
        <v>85.5</v>
      </c>
      <c r="I184" s="204">
        <v>1.85</v>
      </c>
      <c r="J184" s="205">
        <f t="shared" si="10"/>
        <v>158.18</v>
      </c>
      <c r="K184" s="206"/>
      <c r="L184" s="207"/>
      <c r="M184" s="208"/>
      <c r="N184" s="209" t="s">
        <v>42</v>
      </c>
      <c r="O184" s="57"/>
      <c r="P184" s="166">
        <f t="shared" si="11"/>
        <v>0</v>
      </c>
      <c r="Q184" s="166">
        <v>1E-3</v>
      </c>
      <c r="R184" s="166">
        <f t="shared" si="12"/>
        <v>8.5500000000000007E-2</v>
      </c>
      <c r="S184" s="166">
        <v>0</v>
      </c>
      <c r="T184" s="167">
        <f t="shared" si="1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68" t="s">
        <v>2519</v>
      </c>
      <c r="AT184" s="168" t="s">
        <v>313</v>
      </c>
      <c r="AU184" s="168" t="s">
        <v>88</v>
      </c>
      <c r="AY184" s="17" t="s">
        <v>242</v>
      </c>
      <c r="BE184" s="169">
        <f t="shared" si="14"/>
        <v>0</v>
      </c>
      <c r="BF184" s="169">
        <f t="shared" si="15"/>
        <v>158.18</v>
      </c>
      <c r="BG184" s="169">
        <f t="shared" si="16"/>
        <v>0</v>
      </c>
      <c r="BH184" s="169">
        <f t="shared" si="17"/>
        <v>0</v>
      </c>
      <c r="BI184" s="169">
        <f t="shared" si="18"/>
        <v>0</v>
      </c>
      <c r="BJ184" s="17" t="s">
        <v>88</v>
      </c>
      <c r="BK184" s="169">
        <f t="shared" si="19"/>
        <v>158.18</v>
      </c>
      <c r="BL184" s="17" t="s">
        <v>668</v>
      </c>
      <c r="BM184" s="168" t="s">
        <v>848</v>
      </c>
    </row>
    <row r="185" spans="1:65" s="1" customFormat="1" ht="24.2" customHeight="1">
      <c r="A185" s="30"/>
      <c r="B185" s="155"/>
      <c r="C185" s="194" t="s">
        <v>592</v>
      </c>
      <c r="D185" s="194" t="s">
        <v>245</v>
      </c>
      <c r="E185" s="195" t="s">
        <v>4277</v>
      </c>
      <c r="F185" s="196" t="s">
        <v>4278</v>
      </c>
      <c r="G185" s="197" t="s">
        <v>297</v>
      </c>
      <c r="H185" s="198">
        <v>90</v>
      </c>
      <c r="I185" s="161">
        <v>1.32</v>
      </c>
      <c r="J185" s="162">
        <f t="shared" si="10"/>
        <v>118.8</v>
      </c>
      <c r="K185" s="163"/>
      <c r="L185" s="31"/>
      <c r="M185" s="164"/>
      <c r="N185" s="165" t="s">
        <v>42</v>
      </c>
      <c r="O185" s="57"/>
      <c r="P185" s="166">
        <f t="shared" si="11"/>
        <v>0</v>
      </c>
      <c r="Q185" s="166">
        <v>0</v>
      </c>
      <c r="R185" s="166">
        <f t="shared" si="12"/>
        <v>0</v>
      </c>
      <c r="S185" s="166">
        <v>0</v>
      </c>
      <c r="T185" s="167">
        <f t="shared" si="1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68" t="s">
        <v>668</v>
      </c>
      <c r="AT185" s="168" t="s">
        <v>245</v>
      </c>
      <c r="AU185" s="168" t="s">
        <v>88</v>
      </c>
      <c r="AY185" s="17" t="s">
        <v>242</v>
      </c>
      <c r="BE185" s="169">
        <f t="shared" si="14"/>
        <v>0</v>
      </c>
      <c r="BF185" s="169">
        <f t="shared" si="15"/>
        <v>118.8</v>
      </c>
      <c r="BG185" s="169">
        <f t="shared" si="16"/>
        <v>0</v>
      </c>
      <c r="BH185" s="169">
        <f t="shared" si="17"/>
        <v>0</v>
      </c>
      <c r="BI185" s="169">
        <f t="shared" si="18"/>
        <v>0</v>
      </c>
      <c r="BJ185" s="17" t="s">
        <v>88</v>
      </c>
      <c r="BK185" s="169">
        <f t="shared" si="19"/>
        <v>118.8</v>
      </c>
      <c r="BL185" s="17" t="s">
        <v>668</v>
      </c>
      <c r="BM185" s="168" t="s">
        <v>857</v>
      </c>
    </row>
    <row r="186" spans="1:65" s="1" customFormat="1" ht="16.5" customHeight="1">
      <c r="A186" s="30"/>
      <c r="B186" s="155"/>
      <c r="C186" s="218" t="s">
        <v>597</v>
      </c>
      <c r="D186" s="218" t="s">
        <v>313</v>
      </c>
      <c r="E186" s="219" t="s">
        <v>4279</v>
      </c>
      <c r="F186" s="220" t="s">
        <v>4280</v>
      </c>
      <c r="G186" s="221" t="s">
        <v>689</v>
      </c>
      <c r="H186" s="222">
        <v>56.25</v>
      </c>
      <c r="I186" s="204">
        <v>1.7</v>
      </c>
      <c r="J186" s="205">
        <f t="shared" si="10"/>
        <v>95.63</v>
      </c>
      <c r="K186" s="206"/>
      <c r="L186" s="207"/>
      <c r="M186" s="208"/>
      <c r="N186" s="209" t="s">
        <v>42</v>
      </c>
      <c r="O186" s="57"/>
      <c r="P186" s="166">
        <f t="shared" si="11"/>
        <v>0</v>
      </c>
      <c r="Q186" s="166">
        <v>1E-3</v>
      </c>
      <c r="R186" s="166">
        <f t="shared" si="12"/>
        <v>5.6250000000000001E-2</v>
      </c>
      <c r="S186" s="166">
        <v>0</v>
      </c>
      <c r="T186" s="167">
        <f t="shared" si="1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68" t="s">
        <v>2519</v>
      </c>
      <c r="AT186" s="168" t="s">
        <v>313</v>
      </c>
      <c r="AU186" s="168" t="s">
        <v>88</v>
      </c>
      <c r="AY186" s="17" t="s">
        <v>242</v>
      </c>
      <c r="BE186" s="169">
        <f t="shared" si="14"/>
        <v>0</v>
      </c>
      <c r="BF186" s="169">
        <f t="shared" si="15"/>
        <v>95.63</v>
      </c>
      <c r="BG186" s="169">
        <f t="shared" si="16"/>
        <v>0</v>
      </c>
      <c r="BH186" s="169">
        <f t="shared" si="17"/>
        <v>0</v>
      </c>
      <c r="BI186" s="169">
        <f t="shared" si="18"/>
        <v>0</v>
      </c>
      <c r="BJ186" s="17" t="s">
        <v>88</v>
      </c>
      <c r="BK186" s="169">
        <f t="shared" si="19"/>
        <v>95.63</v>
      </c>
      <c r="BL186" s="17" t="s">
        <v>668</v>
      </c>
      <c r="BM186" s="168" t="s">
        <v>866</v>
      </c>
    </row>
    <row r="187" spans="1:65" s="1" customFormat="1" ht="21.75" customHeight="1">
      <c r="A187" s="30"/>
      <c r="B187" s="155"/>
      <c r="C187" s="194" t="s">
        <v>602</v>
      </c>
      <c r="D187" s="194" t="s">
        <v>245</v>
      </c>
      <c r="E187" s="195" t="s">
        <v>4281</v>
      </c>
      <c r="F187" s="196" t="s">
        <v>4282</v>
      </c>
      <c r="G187" s="197" t="s">
        <v>310</v>
      </c>
      <c r="H187" s="198">
        <v>2</v>
      </c>
      <c r="I187" s="161">
        <v>15.05</v>
      </c>
      <c r="J187" s="162">
        <f t="shared" si="10"/>
        <v>30.1</v>
      </c>
      <c r="K187" s="163"/>
      <c r="L187" s="31"/>
      <c r="M187" s="164"/>
      <c r="N187" s="165" t="s">
        <v>42</v>
      </c>
      <c r="O187" s="57"/>
      <c r="P187" s="166">
        <f t="shared" si="11"/>
        <v>0</v>
      </c>
      <c r="Q187" s="166">
        <v>0</v>
      </c>
      <c r="R187" s="166">
        <f t="shared" si="12"/>
        <v>0</v>
      </c>
      <c r="S187" s="166">
        <v>0</v>
      </c>
      <c r="T187" s="167">
        <f t="shared" si="1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68" t="s">
        <v>668</v>
      </c>
      <c r="AT187" s="168" t="s">
        <v>245</v>
      </c>
      <c r="AU187" s="168" t="s">
        <v>88</v>
      </c>
      <c r="AY187" s="17" t="s">
        <v>242</v>
      </c>
      <c r="BE187" s="169">
        <f t="shared" si="14"/>
        <v>0</v>
      </c>
      <c r="BF187" s="169">
        <f t="shared" si="15"/>
        <v>30.1</v>
      </c>
      <c r="BG187" s="169">
        <f t="shared" si="16"/>
        <v>0</v>
      </c>
      <c r="BH187" s="169">
        <f t="shared" si="17"/>
        <v>0</v>
      </c>
      <c r="BI187" s="169">
        <f t="shared" si="18"/>
        <v>0</v>
      </c>
      <c r="BJ187" s="17" t="s">
        <v>88</v>
      </c>
      <c r="BK187" s="169">
        <f t="shared" si="19"/>
        <v>30.1</v>
      </c>
      <c r="BL187" s="17" t="s">
        <v>668</v>
      </c>
      <c r="BM187" s="168" t="s">
        <v>882</v>
      </c>
    </row>
    <row r="188" spans="1:65" s="1" customFormat="1" ht="33" customHeight="1">
      <c r="A188" s="30"/>
      <c r="B188" s="155"/>
      <c r="C188" s="218" t="s">
        <v>607</v>
      </c>
      <c r="D188" s="218" t="s">
        <v>313</v>
      </c>
      <c r="E188" s="219" t="s">
        <v>4283</v>
      </c>
      <c r="F188" s="220" t="s">
        <v>4284</v>
      </c>
      <c r="G188" s="221" t="s">
        <v>310</v>
      </c>
      <c r="H188" s="222">
        <v>2</v>
      </c>
      <c r="I188" s="204">
        <v>2.4</v>
      </c>
      <c r="J188" s="205">
        <f t="shared" si="10"/>
        <v>4.8</v>
      </c>
      <c r="K188" s="206"/>
      <c r="L188" s="207"/>
      <c r="M188" s="208"/>
      <c r="N188" s="209" t="s">
        <v>42</v>
      </c>
      <c r="O188" s="57"/>
      <c r="P188" s="166">
        <f t="shared" si="11"/>
        <v>0</v>
      </c>
      <c r="Q188" s="166">
        <v>2.0000000000000001E-4</v>
      </c>
      <c r="R188" s="166">
        <f t="shared" si="12"/>
        <v>4.0000000000000002E-4</v>
      </c>
      <c r="S188" s="166">
        <v>0</v>
      </c>
      <c r="T188" s="167">
        <f t="shared" si="1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68" t="s">
        <v>2519</v>
      </c>
      <c r="AT188" s="168" t="s">
        <v>313</v>
      </c>
      <c r="AU188" s="168" t="s">
        <v>88</v>
      </c>
      <c r="AY188" s="17" t="s">
        <v>242</v>
      </c>
      <c r="BE188" s="169">
        <f t="shared" si="14"/>
        <v>0</v>
      </c>
      <c r="BF188" s="169">
        <f t="shared" si="15"/>
        <v>4.8</v>
      </c>
      <c r="BG188" s="169">
        <f t="shared" si="16"/>
        <v>0</v>
      </c>
      <c r="BH188" s="169">
        <f t="shared" si="17"/>
        <v>0</v>
      </c>
      <c r="BI188" s="169">
        <f t="shared" si="18"/>
        <v>0</v>
      </c>
      <c r="BJ188" s="17" t="s">
        <v>88</v>
      </c>
      <c r="BK188" s="169">
        <f t="shared" si="19"/>
        <v>4.8</v>
      </c>
      <c r="BL188" s="17" t="s">
        <v>668</v>
      </c>
      <c r="BM188" s="168" t="s">
        <v>1766</v>
      </c>
    </row>
    <row r="189" spans="1:65" s="1" customFormat="1" ht="33" customHeight="1">
      <c r="A189" s="30"/>
      <c r="B189" s="155"/>
      <c r="C189" s="218" t="s">
        <v>612</v>
      </c>
      <c r="D189" s="218" t="s">
        <v>313</v>
      </c>
      <c r="E189" s="219" t="s">
        <v>4285</v>
      </c>
      <c r="F189" s="220" t="s">
        <v>4286</v>
      </c>
      <c r="G189" s="221" t="s">
        <v>310</v>
      </c>
      <c r="H189" s="222">
        <v>2</v>
      </c>
      <c r="I189" s="204">
        <v>17.71</v>
      </c>
      <c r="J189" s="205">
        <f t="shared" si="10"/>
        <v>35.42</v>
      </c>
      <c r="K189" s="206"/>
      <c r="L189" s="207"/>
      <c r="M189" s="208"/>
      <c r="N189" s="209" t="s">
        <v>42</v>
      </c>
      <c r="O189" s="57"/>
      <c r="P189" s="166">
        <f t="shared" si="11"/>
        <v>0</v>
      </c>
      <c r="Q189" s="166">
        <v>1.3999999999999999E-4</v>
      </c>
      <c r="R189" s="166">
        <f t="shared" si="12"/>
        <v>2.7999999999999998E-4</v>
      </c>
      <c r="S189" s="166">
        <v>0</v>
      </c>
      <c r="T189" s="167">
        <f t="shared" si="1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68" t="s">
        <v>2519</v>
      </c>
      <c r="AT189" s="168" t="s">
        <v>313</v>
      </c>
      <c r="AU189" s="168" t="s">
        <v>88</v>
      </c>
      <c r="AY189" s="17" t="s">
        <v>242</v>
      </c>
      <c r="BE189" s="169">
        <f t="shared" si="14"/>
        <v>0</v>
      </c>
      <c r="BF189" s="169">
        <f t="shared" si="15"/>
        <v>35.42</v>
      </c>
      <c r="BG189" s="169">
        <f t="shared" si="16"/>
        <v>0</v>
      </c>
      <c r="BH189" s="169">
        <f t="shared" si="17"/>
        <v>0</v>
      </c>
      <c r="BI189" s="169">
        <f t="shared" si="18"/>
        <v>0</v>
      </c>
      <c r="BJ189" s="17" t="s">
        <v>88</v>
      </c>
      <c r="BK189" s="169">
        <f t="shared" si="19"/>
        <v>35.42</v>
      </c>
      <c r="BL189" s="17" t="s">
        <v>668</v>
      </c>
      <c r="BM189" s="168" t="s">
        <v>1622</v>
      </c>
    </row>
    <row r="190" spans="1:65" s="1" customFormat="1" ht="16.5" customHeight="1">
      <c r="A190" s="30"/>
      <c r="B190" s="155"/>
      <c r="C190" s="194" t="s">
        <v>616</v>
      </c>
      <c r="D190" s="194" t="s">
        <v>245</v>
      </c>
      <c r="E190" s="195" t="s">
        <v>4287</v>
      </c>
      <c r="F190" s="196" t="s">
        <v>4288</v>
      </c>
      <c r="G190" s="197" t="s">
        <v>310</v>
      </c>
      <c r="H190" s="198">
        <v>24</v>
      </c>
      <c r="I190" s="161">
        <v>4.46</v>
      </c>
      <c r="J190" s="162">
        <f t="shared" si="10"/>
        <v>107.04</v>
      </c>
      <c r="K190" s="163"/>
      <c r="L190" s="31"/>
      <c r="M190" s="164"/>
      <c r="N190" s="165" t="s">
        <v>42</v>
      </c>
      <c r="O190" s="57"/>
      <c r="P190" s="166">
        <f t="shared" si="11"/>
        <v>0</v>
      </c>
      <c r="Q190" s="166">
        <v>0</v>
      </c>
      <c r="R190" s="166">
        <f t="shared" si="12"/>
        <v>0</v>
      </c>
      <c r="S190" s="166">
        <v>0</v>
      </c>
      <c r="T190" s="167">
        <f t="shared" si="1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68" t="s">
        <v>668</v>
      </c>
      <c r="AT190" s="168" t="s">
        <v>245</v>
      </c>
      <c r="AU190" s="168" t="s">
        <v>88</v>
      </c>
      <c r="AY190" s="17" t="s">
        <v>242</v>
      </c>
      <c r="BE190" s="169">
        <f t="shared" si="14"/>
        <v>0</v>
      </c>
      <c r="BF190" s="169">
        <f t="shared" si="15"/>
        <v>107.04</v>
      </c>
      <c r="BG190" s="169">
        <f t="shared" si="16"/>
        <v>0</v>
      </c>
      <c r="BH190" s="169">
        <f t="shared" si="17"/>
        <v>0</v>
      </c>
      <c r="BI190" s="169">
        <f t="shared" si="18"/>
        <v>0</v>
      </c>
      <c r="BJ190" s="17" t="s">
        <v>88</v>
      </c>
      <c r="BK190" s="169">
        <f t="shared" si="19"/>
        <v>107.04</v>
      </c>
      <c r="BL190" s="17" t="s">
        <v>668</v>
      </c>
      <c r="BM190" s="168" t="s">
        <v>1789</v>
      </c>
    </row>
    <row r="191" spans="1:65" s="1" customFormat="1" ht="16.5" customHeight="1">
      <c r="A191" s="30"/>
      <c r="B191" s="155"/>
      <c r="C191" s="218" t="s">
        <v>620</v>
      </c>
      <c r="D191" s="218" t="s">
        <v>313</v>
      </c>
      <c r="E191" s="219" t="s">
        <v>4289</v>
      </c>
      <c r="F191" s="220" t="s">
        <v>4290</v>
      </c>
      <c r="G191" s="221" t="s">
        <v>310</v>
      </c>
      <c r="H191" s="222">
        <v>24</v>
      </c>
      <c r="I191" s="204">
        <v>0.56999999999999995</v>
      </c>
      <c r="J191" s="205">
        <f t="shared" si="10"/>
        <v>13.68</v>
      </c>
      <c r="K191" s="206"/>
      <c r="L191" s="207"/>
      <c r="M191" s="208"/>
      <c r="N191" s="209" t="s">
        <v>42</v>
      </c>
      <c r="O191" s="57"/>
      <c r="P191" s="166">
        <f t="shared" si="11"/>
        <v>0</v>
      </c>
      <c r="Q191" s="166">
        <v>1E-4</v>
      </c>
      <c r="R191" s="166">
        <f t="shared" si="12"/>
        <v>2.4000000000000002E-3</v>
      </c>
      <c r="S191" s="166">
        <v>0</v>
      </c>
      <c r="T191" s="167">
        <f t="shared" si="1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68" t="s">
        <v>2519</v>
      </c>
      <c r="AT191" s="168" t="s">
        <v>313</v>
      </c>
      <c r="AU191" s="168" t="s">
        <v>88</v>
      </c>
      <c r="AY191" s="17" t="s">
        <v>242</v>
      </c>
      <c r="BE191" s="169">
        <f t="shared" si="14"/>
        <v>0</v>
      </c>
      <c r="BF191" s="169">
        <f t="shared" si="15"/>
        <v>13.68</v>
      </c>
      <c r="BG191" s="169">
        <f t="shared" si="16"/>
        <v>0</v>
      </c>
      <c r="BH191" s="169">
        <f t="shared" si="17"/>
        <v>0</v>
      </c>
      <c r="BI191" s="169">
        <f t="shared" si="18"/>
        <v>0</v>
      </c>
      <c r="BJ191" s="17" t="s">
        <v>88</v>
      </c>
      <c r="BK191" s="169">
        <f t="shared" si="19"/>
        <v>13.68</v>
      </c>
      <c r="BL191" s="17" t="s">
        <v>668</v>
      </c>
      <c r="BM191" s="168" t="s">
        <v>1799</v>
      </c>
    </row>
    <row r="192" spans="1:65" s="1" customFormat="1" ht="24.2" customHeight="1">
      <c r="A192" s="30"/>
      <c r="B192" s="155"/>
      <c r="C192" s="218" t="s">
        <v>624</v>
      </c>
      <c r="D192" s="218" t="s">
        <v>313</v>
      </c>
      <c r="E192" s="219" t="s">
        <v>4291</v>
      </c>
      <c r="F192" s="220" t="s">
        <v>4292</v>
      </c>
      <c r="G192" s="221" t="s">
        <v>310</v>
      </c>
      <c r="H192" s="222">
        <v>24</v>
      </c>
      <c r="I192" s="204">
        <v>0.53</v>
      </c>
      <c r="J192" s="205">
        <f t="shared" si="10"/>
        <v>12.72</v>
      </c>
      <c r="K192" s="206"/>
      <c r="L192" s="207"/>
      <c r="M192" s="208"/>
      <c r="N192" s="209" t="s">
        <v>42</v>
      </c>
      <c r="O192" s="57"/>
      <c r="P192" s="166">
        <f t="shared" si="11"/>
        <v>0</v>
      </c>
      <c r="Q192" s="166">
        <v>3.0000000000000001E-5</v>
      </c>
      <c r="R192" s="166">
        <f t="shared" si="12"/>
        <v>7.2000000000000005E-4</v>
      </c>
      <c r="S192" s="166">
        <v>0</v>
      </c>
      <c r="T192" s="167">
        <f t="shared" si="1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68" t="s">
        <v>2519</v>
      </c>
      <c r="AT192" s="168" t="s">
        <v>313</v>
      </c>
      <c r="AU192" s="168" t="s">
        <v>88</v>
      </c>
      <c r="AY192" s="17" t="s">
        <v>242</v>
      </c>
      <c r="BE192" s="169">
        <f t="shared" si="14"/>
        <v>0</v>
      </c>
      <c r="BF192" s="169">
        <f t="shared" si="15"/>
        <v>12.72</v>
      </c>
      <c r="BG192" s="169">
        <f t="shared" si="16"/>
        <v>0</v>
      </c>
      <c r="BH192" s="169">
        <f t="shared" si="17"/>
        <v>0</v>
      </c>
      <c r="BI192" s="169">
        <f t="shared" si="18"/>
        <v>0</v>
      </c>
      <c r="BJ192" s="17" t="s">
        <v>88</v>
      </c>
      <c r="BK192" s="169">
        <f t="shared" si="19"/>
        <v>12.72</v>
      </c>
      <c r="BL192" s="17" t="s">
        <v>668</v>
      </c>
      <c r="BM192" s="168" t="s">
        <v>1811</v>
      </c>
    </row>
    <row r="193" spans="1:65" s="1" customFormat="1" ht="16.5" customHeight="1">
      <c r="A193" s="30"/>
      <c r="B193" s="155"/>
      <c r="C193" s="194" t="s">
        <v>629</v>
      </c>
      <c r="D193" s="194" t="s">
        <v>245</v>
      </c>
      <c r="E193" s="195" t="s">
        <v>4293</v>
      </c>
      <c r="F193" s="196" t="s">
        <v>4294</v>
      </c>
      <c r="G193" s="197" t="s">
        <v>310</v>
      </c>
      <c r="H193" s="198">
        <v>9</v>
      </c>
      <c r="I193" s="161">
        <v>0.81</v>
      </c>
      <c r="J193" s="162">
        <f t="shared" si="10"/>
        <v>7.29</v>
      </c>
      <c r="K193" s="163"/>
      <c r="L193" s="31"/>
      <c r="M193" s="164"/>
      <c r="N193" s="165" t="s">
        <v>42</v>
      </c>
      <c r="O193" s="57"/>
      <c r="P193" s="166">
        <f t="shared" si="11"/>
        <v>0</v>
      </c>
      <c r="Q193" s="166">
        <v>0</v>
      </c>
      <c r="R193" s="166">
        <f t="shared" si="12"/>
        <v>0</v>
      </c>
      <c r="S193" s="166">
        <v>0</v>
      </c>
      <c r="T193" s="167">
        <f t="shared" si="13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68" t="s">
        <v>668</v>
      </c>
      <c r="AT193" s="168" t="s">
        <v>245</v>
      </c>
      <c r="AU193" s="168" t="s">
        <v>88</v>
      </c>
      <c r="AY193" s="17" t="s">
        <v>242</v>
      </c>
      <c r="BE193" s="169">
        <f t="shared" si="14"/>
        <v>0</v>
      </c>
      <c r="BF193" s="169">
        <f t="shared" si="15"/>
        <v>7.29</v>
      </c>
      <c r="BG193" s="169">
        <f t="shared" si="16"/>
        <v>0</v>
      </c>
      <c r="BH193" s="169">
        <f t="shared" si="17"/>
        <v>0</v>
      </c>
      <c r="BI193" s="169">
        <f t="shared" si="18"/>
        <v>0</v>
      </c>
      <c r="BJ193" s="17" t="s">
        <v>88</v>
      </c>
      <c r="BK193" s="169">
        <f t="shared" si="19"/>
        <v>7.29</v>
      </c>
      <c r="BL193" s="17" t="s">
        <v>668</v>
      </c>
      <c r="BM193" s="168" t="s">
        <v>1820</v>
      </c>
    </row>
    <row r="194" spans="1:65" s="1" customFormat="1" ht="16.5" customHeight="1">
      <c r="A194" s="30"/>
      <c r="B194" s="155"/>
      <c r="C194" s="218" t="s">
        <v>634</v>
      </c>
      <c r="D194" s="218" t="s">
        <v>313</v>
      </c>
      <c r="E194" s="219" t="s">
        <v>4295</v>
      </c>
      <c r="F194" s="220" t="s">
        <v>4296</v>
      </c>
      <c r="G194" s="221" t="s">
        <v>310</v>
      </c>
      <c r="H194" s="222">
        <v>9</v>
      </c>
      <c r="I194" s="204">
        <v>0.6</v>
      </c>
      <c r="J194" s="205">
        <f t="shared" si="10"/>
        <v>5.4</v>
      </c>
      <c r="K194" s="206"/>
      <c r="L194" s="207"/>
      <c r="M194" s="208"/>
      <c r="N194" s="209" t="s">
        <v>42</v>
      </c>
      <c r="O194" s="57"/>
      <c r="P194" s="166">
        <f t="shared" si="11"/>
        <v>0</v>
      </c>
      <c r="Q194" s="166">
        <v>3.0000000000000001E-5</v>
      </c>
      <c r="R194" s="166">
        <f t="shared" si="12"/>
        <v>2.7E-4</v>
      </c>
      <c r="S194" s="166">
        <v>0</v>
      </c>
      <c r="T194" s="167">
        <f t="shared" si="13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68" t="s">
        <v>2519</v>
      </c>
      <c r="AT194" s="168" t="s">
        <v>313</v>
      </c>
      <c r="AU194" s="168" t="s">
        <v>88</v>
      </c>
      <c r="AY194" s="17" t="s">
        <v>242</v>
      </c>
      <c r="BE194" s="169">
        <f t="shared" si="14"/>
        <v>0</v>
      </c>
      <c r="BF194" s="169">
        <f t="shared" si="15"/>
        <v>5.4</v>
      </c>
      <c r="BG194" s="169">
        <f t="shared" si="16"/>
        <v>0</v>
      </c>
      <c r="BH194" s="169">
        <f t="shared" si="17"/>
        <v>0</v>
      </c>
      <c r="BI194" s="169">
        <f t="shared" si="18"/>
        <v>0</v>
      </c>
      <c r="BJ194" s="17" t="s">
        <v>88</v>
      </c>
      <c r="BK194" s="169">
        <f t="shared" si="19"/>
        <v>5.4</v>
      </c>
      <c r="BL194" s="17" t="s">
        <v>668</v>
      </c>
      <c r="BM194" s="168" t="s">
        <v>1825</v>
      </c>
    </row>
    <row r="195" spans="1:65" s="1" customFormat="1" ht="24.2" customHeight="1">
      <c r="A195" s="30"/>
      <c r="B195" s="155"/>
      <c r="C195" s="194" t="s">
        <v>640</v>
      </c>
      <c r="D195" s="194" t="s">
        <v>245</v>
      </c>
      <c r="E195" s="195" t="s">
        <v>4297</v>
      </c>
      <c r="F195" s="196" t="s">
        <v>4298</v>
      </c>
      <c r="G195" s="197" t="s">
        <v>310</v>
      </c>
      <c r="H195" s="198">
        <v>4</v>
      </c>
      <c r="I195" s="161">
        <v>31.04</v>
      </c>
      <c r="J195" s="162">
        <f t="shared" si="10"/>
        <v>124.16</v>
      </c>
      <c r="K195" s="163"/>
      <c r="L195" s="31"/>
      <c r="M195" s="164"/>
      <c r="N195" s="165" t="s">
        <v>42</v>
      </c>
      <c r="O195" s="57"/>
      <c r="P195" s="166">
        <f t="shared" si="11"/>
        <v>0</v>
      </c>
      <c r="Q195" s="166">
        <v>0</v>
      </c>
      <c r="R195" s="166">
        <f t="shared" si="12"/>
        <v>0</v>
      </c>
      <c r="S195" s="166">
        <v>0</v>
      </c>
      <c r="T195" s="167">
        <f t="shared" si="13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68" t="s">
        <v>668</v>
      </c>
      <c r="AT195" s="168" t="s">
        <v>245</v>
      </c>
      <c r="AU195" s="168" t="s">
        <v>88</v>
      </c>
      <c r="AY195" s="17" t="s">
        <v>242</v>
      </c>
      <c r="BE195" s="169">
        <f t="shared" si="14"/>
        <v>0</v>
      </c>
      <c r="BF195" s="169">
        <f t="shared" si="15"/>
        <v>124.16</v>
      </c>
      <c r="BG195" s="169">
        <f t="shared" si="16"/>
        <v>0</v>
      </c>
      <c r="BH195" s="169">
        <f t="shared" si="17"/>
        <v>0</v>
      </c>
      <c r="BI195" s="169">
        <f t="shared" si="18"/>
        <v>0</v>
      </c>
      <c r="BJ195" s="17" t="s">
        <v>88</v>
      </c>
      <c r="BK195" s="169">
        <f t="shared" si="19"/>
        <v>124.16</v>
      </c>
      <c r="BL195" s="17" t="s">
        <v>668</v>
      </c>
      <c r="BM195" s="168" t="s">
        <v>1832</v>
      </c>
    </row>
    <row r="196" spans="1:65" s="1" customFormat="1" ht="16.5" customHeight="1">
      <c r="A196" s="30"/>
      <c r="B196" s="155"/>
      <c r="C196" s="194" t="s">
        <v>648</v>
      </c>
      <c r="D196" s="194" t="s">
        <v>245</v>
      </c>
      <c r="E196" s="195" t="s">
        <v>4299</v>
      </c>
      <c r="F196" s="196" t="s">
        <v>4300</v>
      </c>
      <c r="G196" s="197" t="s">
        <v>310</v>
      </c>
      <c r="H196" s="198">
        <v>315</v>
      </c>
      <c r="I196" s="161">
        <v>1.1299999999999999</v>
      </c>
      <c r="J196" s="162">
        <f t="shared" si="10"/>
        <v>355.95</v>
      </c>
      <c r="K196" s="163"/>
      <c r="L196" s="31"/>
      <c r="M196" s="164"/>
      <c r="N196" s="165" t="s">
        <v>42</v>
      </c>
      <c r="O196" s="57"/>
      <c r="P196" s="166">
        <f t="shared" si="11"/>
        <v>0</v>
      </c>
      <c r="Q196" s="166">
        <v>0</v>
      </c>
      <c r="R196" s="166">
        <f t="shared" si="12"/>
        <v>0</v>
      </c>
      <c r="S196" s="166">
        <v>0</v>
      </c>
      <c r="T196" s="167">
        <f t="shared" si="1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68" t="s">
        <v>668</v>
      </c>
      <c r="AT196" s="168" t="s">
        <v>245</v>
      </c>
      <c r="AU196" s="168" t="s">
        <v>88</v>
      </c>
      <c r="AY196" s="17" t="s">
        <v>242</v>
      </c>
      <c r="BE196" s="169">
        <f t="shared" si="14"/>
        <v>0</v>
      </c>
      <c r="BF196" s="169">
        <f t="shared" si="15"/>
        <v>355.95</v>
      </c>
      <c r="BG196" s="169">
        <f t="shared" si="16"/>
        <v>0</v>
      </c>
      <c r="BH196" s="169">
        <f t="shared" si="17"/>
        <v>0</v>
      </c>
      <c r="BI196" s="169">
        <f t="shared" si="18"/>
        <v>0</v>
      </c>
      <c r="BJ196" s="17" t="s">
        <v>88</v>
      </c>
      <c r="BK196" s="169">
        <f t="shared" si="19"/>
        <v>355.95</v>
      </c>
      <c r="BL196" s="17" t="s">
        <v>668</v>
      </c>
      <c r="BM196" s="168" t="s">
        <v>1836</v>
      </c>
    </row>
    <row r="197" spans="1:65" s="1" customFormat="1" ht="24.2" customHeight="1">
      <c r="A197" s="30"/>
      <c r="B197" s="155"/>
      <c r="C197" s="218" t="s">
        <v>654</v>
      </c>
      <c r="D197" s="218" t="s">
        <v>313</v>
      </c>
      <c r="E197" s="219" t="s">
        <v>4301</v>
      </c>
      <c r="F197" s="220" t="s">
        <v>4302</v>
      </c>
      <c r="G197" s="221" t="s">
        <v>310</v>
      </c>
      <c r="H197" s="222">
        <v>315</v>
      </c>
      <c r="I197" s="204">
        <v>2.83</v>
      </c>
      <c r="J197" s="205">
        <f t="shared" si="10"/>
        <v>891.45</v>
      </c>
      <c r="K197" s="206"/>
      <c r="L197" s="207"/>
      <c r="M197" s="208"/>
      <c r="N197" s="209" t="s">
        <v>42</v>
      </c>
      <c r="O197" s="57"/>
      <c r="P197" s="166">
        <f t="shared" si="11"/>
        <v>0</v>
      </c>
      <c r="Q197" s="166">
        <v>1.06E-3</v>
      </c>
      <c r="R197" s="166">
        <f t="shared" si="12"/>
        <v>0.33389999999999997</v>
      </c>
      <c r="S197" s="166">
        <v>0</v>
      </c>
      <c r="T197" s="167">
        <f t="shared" si="13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68" t="s">
        <v>2519</v>
      </c>
      <c r="AT197" s="168" t="s">
        <v>313</v>
      </c>
      <c r="AU197" s="168" t="s">
        <v>88</v>
      </c>
      <c r="AY197" s="17" t="s">
        <v>242</v>
      </c>
      <c r="BE197" s="169">
        <f t="shared" si="14"/>
        <v>0</v>
      </c>
      <c r="BF197" s="169">
        <f t="shared" si="15"/>
        <v>891.45</v>
      </c>
      <c r="BG197" s="169">
        <f t="shared" si="16"/>
        <v>0</v>
      </c>
      <c r="BH197" s="169">
        <f t="shared" si="17"/>
        <v>0</v>
      </c>
      <c r="BI197" s="169">
        <f t="shared" si="18"/>
        <v>0</v>
      </c>
      <c r="BJ197" s="17" t="s">
        <v>88</v>
      </c>
      <c r="BK197" s="169">
        <f t="shared" si="19"/>
        <v>891.45</v>
      </c>
      <c r="BL197" s="17" t="s">
        <v>668</v>
      </c>
      <c r="BM197" s="168" t="s">
        <v>1843</v>
      </c>
    </row>
    <row r="198" spans="1:65" s="1" customFormat="1" ht="24.2" customHeight="1">
      <c r="A198" s="30"/>
      <c r="B198" s="155"/>
      <c r="C198" s="218" t="s">
        <v>659</v>
      </c>
      <c r="D198" s="218" t="s">
        <v>313</v>
      </c>
      <c r="E198" s="219" t="s">
        <v>4303</v>
      </c>
      <c r="F198" s="220" t="s">
        <v>4304</v>
      </c>
      <c r="G198" s="221" t="s">
        <v>310</v>
      </c>
      <c r="H198" s="222">
        <v>315</v>
      </c>
      <c r="I198" s="204">
        <v>1.43</v>
      </c>
      <c r="J198" s="205">
        <f t="shared" si="10"/>
        <v>450.45</v>
      </c>
      <c r="K198" s="206"/>
      <c r="L198" s="207"/>
      <c r="M198" s="208"/>
      <c r="N198" s="209" t="s">
        <v>42</v>
      </c>
      <c r="O198" s="57"/>
      <c r="P198" s="166">
        <f t="shared" si="11"/>
        <v>0</v>
      </c>
      <c r="Q198" s="166">
        <v>1E-4</v>
      </c>
      <c r="R198" s="166">
        <f t="shared" si="12"/>
        <v>3.15E-2</v>
      </c>
      <c r="S198" s="166">
        <v>0</v>
      </c>
      <c r="T198" s="167">
        <f t="shared" si="1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68" t="s">
        <v>2519</v>
      </c>
      <c r="AT198" s="168" t="s">
        <v>313</v>
      </c>
      <c r="AU198" s="168" t="s">
        <v>88</v>
      </c>
      <c r="AY198" s="17" t="s">
        <v>242</v>
      </c>
      <c r="BE198" s="169">
        <f t="shared" si="14"/>
        <v>0</v>
      </c>
      <c r="BF198" s="169">
        <f t="shared" si="15"/>
        <v>450.45</v>
      </c>
      <c r="BG198" s="169">
        <f t="shared" si="16"/>
        <v>0</v>
      </c>
      <c r="BH198" s="169">
        <f t="shared" si="17"/>
        <v>0</v>
      </c>
      <c r="BI198" s="169">
        <f t="shared" si="18"/>
        <v>0</v>
      </c>
      <c r="BJ198" s="17" t="s">
        <v>88</v>
      </c>
      <c r="BK198" s="169">
        <f t="shared" si="19"/>
        <v>450.45</v>
      </c>
      <c r="BL198" s="17" t="s">
        <v>668</v>
      </c>
      <c r="BM198" s="168" t="s">
        <v>1855</v>
      </c>
    </row>
    <row r="199" spans="1:65" s="1" customFormat="1" ht="21.75" customHeight="1">
      <c r="A199" s="30"/>
      <c r="B199" s="155"/>
      <c r="C199" s="194" t="s">
        <v>663</v>
      </c>
      <c r="D199" s="194" t="s">
        <v>245</v>
      </c>
      <c r="E199" s="195" t="s">
        <v>4305</v>
      </c>
      <c r="F199" s="196" t="s">
        <v>4306</v>
      </c>
      <c r="G199" s="197" t="s">
        <v>310</v>
      </c>
      <c r="H199" s="198">
        <v>26</v>
      </c>
      <c r="I199" s="161">
        <v>2.59</v>
      </c>
      <c r="J199" s="162">
        <f t="shared" si="10"/>
        <v>67.34</v>
      </c>
      <c r="K199" s="163"/>
      <c r="L199" s="31"/>
      <c r="M199" s="164"/>
      <c r="N199" s="165" t="s">
        <v>42</v>
      </c>
      <c r="O199" s="57"/>
      <c r="P199" s="166">
        <f t="shared" si="11"/>
        <v>0</v>
      </c>
      <c r="Q199" s="166">
        <v>0</v>
      </c>
      <c r="R199" s="166">
        <f t="shared" si="12"/>
        <v>0</v>
      </c>
      <c r="S199" s="166">
        <v>0</v>
      </c>
      <c r="T199" s="167">
        <f t="shared" si="1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68" t="s">
        <v>668</v>
      </c>
      <c r="AT199" s="168" t="s">
        <v>245</v>
      </c>
      <c r="AU199" s="168" t="s">
        <v>88</v>
      </c>
      <c r="AY199" s="17" t="s">
        <v>242</v>
      </c>
      <c r="BE199" s="169">
        <f t="shared" si="14"/>
        <v>0</v>
      </c>
      <c r="BF199" s="169">
        <f t="shared" si="15"/>
        <v>67.34</v>
      </c>
      <c r="BG199" s="169">
        <f t="shared" si="16"/>
        <v>0</v>
      </c>
      <c r="BH199" s="169">
        <f t="shared" si="17"/>
        <v>0</v>
      </c>
      <c r="BI199" s="169">
        <f t="shared" si="18"/>
        <v>0</v>
      </c>
      <c r="BJ199" s="17" t="s">
        <v>88</v>
      </c>
      <c r="BK199" s="169">
        <f t="shared" si="19"/>
        <v>67.34</v>
      </c>
      <c r="BL199" s="17" t="s">
        <v>668</v>
      </c>
      <c r="BM199" s="168" t="s">
        <v>1863</v>
      </c>
    </row>
    <row r="200" spans="1:65" s="1" customFormat="1" ht="16.5" customHeight="1">
      <c r="A200" s="30"/>
      <c r="B200" s="155"/>
      <c r="C200" s="218" t="s">
        <v>668</v>
      </c>
      <c r="D200" s="218" t="s">
        <v>313</v>
      </c>
      <c r="E200" s="219" t="s">
        <v>4307</v>
      </c>
      <c r="F200" s="220" t="s">
        <v>4308</v>
      </c>
      <c r="G200" s="221" t="s">
        <v>310</v>
      </c>
      <c r="H200" s="222">
        <v>26</v>
      </c>
      <c r="I200" s="204">
        <v>0.92</v>
      </c>
      <c r="J200" s="205">
        <f t="shared" si="10"/>
        <v>23.92</v>
      </c>
      <c r="K200" s="206"/>
      <c r="L200" s="207"/>
      <c r="M200" s="208"/>
      <c r="N200" s="209" t="s">
        <v>42</v>
      </c>
      <c r="O200" s="57"/>
      <c r="P200" s="166">
        <f t="shared" si="11"/>
        <v>0</v>
      </c>
      <c r="Q200" s="166">
        <v>2.2000000000000001E-4</v>
      </c>
      <c r="R200" s="166">
        <f t="shared" si="12"/>
        <v>5.7200000000000003E-3</v>
      </c>
      <c r="S200" s="166">
        <v>0</v>
      </c>
      <c r="T200" s="167">
        <f t="shared" si="1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68" t="s">
        <v>2519</v>
      </c>
      <c r="AT200" s="168" t="s">
        <v>313</v>
      </c>
      <c r="AU200" s="168" t="s">
        <v>88</v>
      </c>
      <c r="AY200" s="17" t="s">
        <v>242</v>
      </c>
      <c r="BE200" s="169">
        <f t="shared" si="14"/>
        <v>0</v>
      </c>
      <c r="BF200" s="169">
        <f t="shared" si="15"/>
        <v>23.92</v>
      </c>
      <c r="BG200" s="169">
        <f t="shared" si="16"/>
        <v>0</v>
      </c>
      <c r="BH200" s="169">
        <f t="shared" si="17"/>
        <v>0</v>
      </c>
      <c r="BI200" s="169">
        <f t="shared" si="18"/>
        <v>0</v>
      </c>
      <c r="BJ200" s="17" t="s">
        <v>88</v>
      </c>
      <c r="BK200" s="169">
        <f t="shared" si="19"/>
        <v>23.92</v>
      </c>
      <c r="BL200" s="17" t="s">
        <v>668</v>
      </c>
      <c r="BM200" s="168" t="s">
        <v>890</v>
      </c>
    </row>
    <row r="201" spans="1:65" s="1" customFormat="1" ht="16.5" customHeight="1">
      <c r="A201" s="30"/>
      <c r="B201" s="155"/>
      <c r="C201" s="194" t="s">
        <v>674</v>
      </c>
      <c r="D201" s="194" t="s">
        <v>245</v>
      </c>
      <c r="E201" s="195" t="s">
        <v>4309</v>
      </c>
      <c r="F201" s="196" t="s">
        <v>4310</v>
      </c>
      <c r="G201" s="197" t="s">
        <v>310</v>
      </c>
      <c r="H201" s="198">
        <v>152</v>
      </c>
      <c r="I201" s="161">
        <v>1.82</v>
      </c>
      <c r="J201" s="162">
        <f t="shared" si="10"/>
        <v>276.64</v>
      </c>
      <c r="K201" s="163"/>
      <c r="L201" s="31"/>
      <c r="M201" s="164"/>
      <c r="N201" s="165" t="s">
        <v>42</v>
      </c>
      <c r="O201" s="57"/>
      <c r="P201" s="166">
        <f t="shared" si="11"/>
        <v>0</v>
      </c>
      <c r="Q201" s="166">
        <v>0</v>
      </c>
      <c r="R201" s="166">
        <f t="shared" si="12"/>
        <v>0</v>
      </c>
      <c r="S201" s="166">
        <v>0</v>
      </c>
      <c r="T201" s="167">
        <f t="shared" si="13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68" t="s">
        <v>668</v>
      </c>
      <c r="AT201" s="168" t="s">
        <v>245</v>
      </c>
      <c r="AU201" s="168" t="s">
        <v>88</v>
      </c>
      <c r="AY201" s="17" t="s">
        <v>242</v>
      </c>
      <c r="BE201" s="169">
        <f t="shared" si="14"/>
        <v>0</v>
      </c>
      <c r="BF201" s="169">
        <f t="shared" si="15"/>
        <v>276.64</v>
      </c>
      <c r="BG201" s="169">
        <f t="shared" si="16"/>
        <v>0</v>
      </c>
      <c r="BH201" s="169">
        <f t="shared" si="17"/>
        <v>0</v>
      </c>
      <c r="BI201" s="169">
        <f t="shared" si="18"/>
        <v>0</v>
      </c>
      <c r="BJ201" s="17" t="s">
        <v>88</v>
      </c>
      <c r="BK201" s="169">
        <f t="shared" si="19"/>
        <v>276.64</v>
      </c>
      <c r="BL201" s="17" t="s">
        <v>668</v>
      </c>
      <c r="BM201" s="168" t="s">
        <v>1890</v>
      </c>
    </row>
    <row r="202" spans="1:65" s="1" customFormat="1" ht="24.2" customHeight="1">
      <c r="A202" s="30"/>
      <c r="B202" s="155"/>
      <c r="C202" s="218" t="s">
        <v>681</v>
      </c>
      <c r="D202" s="218" t="s">
        <v>313</v>
      </c>
      <c r="E202" s="219" t="s">
        <v>4311</v>
      </c>
      <c r="F202" s="220" t="s">
        <v>4312</v>
      </c>
      <c r="G202" s="221" t="s">
        <v>310</v>
      </c>
      <c r="H202" s="222">
        <v>152</v>
      </c>
      <c r="I202" s="204">
        <v>0.44</v>
      </c>
      <c r="J202" s="205">
        <f t="shared" ref="J202:J233" si="20">ROUND(I202*H202,2)</f>
        <v>66.88</v>
      </c>
      <c r="K202" s="206"/>
      <c r="L202" s="207"/>
      <c r="M202" s="208"/>
      <c r="N202" s="209" t="s">
        <v>42</v>
      </c>
      <c r="O202" s="57"/>
      <c r="P202" s="166">
        <f t="shared" ref="P202:P233" si="21">O202*H202</f>
        <v>0</v>
      </c>
      <c r="Q202" s="166">
        <v>1.2999999999999999E-4</v>
      </c>
      <c r="R202" s="166">
        <f t="shared" ref="R202:R233" si="22">Q202*H202</f>
        <v>1.976E-2</v>
      </c>
      <c r="S202" s="166">
        <v>0</v>
      </c>
      <c r="T202" s="167">
        <f t="shared" ref="T202:T233" si="23"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68" t="s">
        <v>2519</v>
      </c>
      <c r="AT202" s="168" t="s">
        <v>313</v>
      </c>
      <c r="AU202" s="168" t="s">
        <v>88</v>
      </c>
      <c r="AY202" s="17" t="s">
        <v>242</v>
      </c>
      <c r="BE202" s="169">
        <f t="shared" ref="BE202:BE236" si="24">IF(N202="základná",J202,0)</f>
        <v>0</v>
      </c>
      <c r="BF202" s="169">
        <f t="shared" ref="BF202:BF236" si="25">IF(N202="znížená",J202,0)</f>
        <v>66.88</v>
      </c>
      <c r="BG202" s="169">
        <f t="shared" ref="BG202:BG236" si="26">IF(N202="zákl. prenesená",J202,0)</f>
        <v>0</v>
      </c>
      <c r="BH202" s="169">
        <f t="shared" ref="BH202:BH236" si="27">IF(N202="zníž. prenesená",J202,0)</f>
        <v>0</v>
      </c>
      <c r="BI202" s="169">
        <f t="shared" ref="BI202:BI236" si="28">IF(N202="nulová",J202,0)</f>
        <v>0</v>
      </c>
      <c r="BJ202" s="17" t="s">
        <v>88</v>
      </c>
      <c r="BK202" s="169">
        <f t="shared" ref="BK202:BK236" si="29">ROUND(I202*H202,2)</f>
        <v>66.88</v>
      </c>
      <c r="BL202" s="17" t="s">
        <v>668</v>
      </c>
      <c r="BM202" s="168" t="s">
        <v>1899</v>
      </c>
    </row>
    <row r="203" spans="1:65" s="1" customFormat="1" ht="16.5" customHeight="1">
      <c r="A203" s="30"/>
      <c r="B203" s="155"/>
      <c r="C203" s="194" t="s">
        <v>686</v>
      </c>
      <c r="D203" s="194" t="s">
        <v>245</v>
      </c>
      <c r="E203" s="195" t="s">
        <v>4313</v>
      </c>
      <c r="F203" s="196" t="s">
        <v>4314</v>
      </c>
      <c r="G203" s="197" t="s">
        <v>310</v>
      </c>
      <c r="H203" s="198">
        <v>6</v>
      </c>
      <c r="I203" s="161">
        <v>1.82</v>
      </c>
      <c r="J203" s="162">
        <f t="shared" si="20"/>
        <v>10.92</v>
      </c>
      <c r="K203" s="163"/>
      <c r="L203" s="31"/>
      <c r="M203" s="164"/>
      <c r="N203" s="165" t="s">
        <v>42</v>
      </c>
      <c r="O203" s="57"/>
      <c r="P203" s="166">
        <f t="shared" si="21"/>
        <v>0</v>
      </c>
      <c r="Q203" s="166">
        <v>0</v>
      </c>
      <c r="R203" s="166">
        <f t="shared" si="22"/>
        <v>0</v>
      </c>
      <c r="S203" s="166">
        <v>0</v>
      </c>
      <c r="T203" s="167">
        <f t="shared" si="23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68" t="s">
        <v>668</v>
      </c>
      <c r="AT203" s="168" t="s">
        <v>245</v>
      </c>
      <c r="AU203" s="168" t="s">
        <v>88</v>
      </c>
      <c r="AY203" s="17" t="s">
        <v>242</v>
      </c>
      <c r="BE203" s="169">
        <f t="shared" si="24"/>
        <v>0</v>
      </c>
      <c r="BF203" s="169">
        <f t="shared" si="25"/>
        <v>10.92</v>
      </c>
      <c r="BG203" s="169">
        <f t="shared" si="26"/>
        <v>0</v>
      </c>
      <c r="BH203" s="169">
        <f t="shared" si="27"/>
        <v>0</v>
      </c>
      <c r="BI203" s="169">
        <f t="shared" si="28"/>
        <v>0</v>
      </c>
      <c r="BJ203" s="17" t="s">
        <v>88</v>
      </c>
      <c r="BK203" s="169">
        <f t="shared" si="29"/>
        <v>10.92</v>
      </c>
      <c r="BL203" s="17" t="s">
        <v>668</v>
      </c>
      <c r="BM203" s="168" t="s">
        <v>1908</v>
      </c>
    </row>
    <row r="204" spans="1:65" s="1" customFormat="1" ht="16.5" customHeight="1">
      <c r="A204" s="30"/>
      <c r="B204" s="155"/>
      <c r="C204" s="218" t="s">
        <v>692</v>
      </c>
      <c r="D204" s="218" t="s">
        <v>313</v>
      </c>
      <c r="E204" s="219" t="s">
        <v>4315</v>
      </c>
      <c r="F204" s="220" t="s">
        <v>4316</v>
      </c>
      <c r="G204" s="221" t="s">
        <v>310</v>
      </c>
      <c r="H204" s="222">
        <v>6</v>
      </c>
      <c r="I204" s="204">
        <v>0.65</v>
      </c>
      <c r="J204" s="205">
        <f t="shared" si="20"/>
        <v>3.9</v>
      </c>
      <c r="K204" s="206"/>
      <c r="L204" s="207"/>
      <c r="M204" s="208"/>
      <c r="N204" s="209" t="s">
        <v>42</v>
      </c>
      <c r="O204" s="57"/>
      <c r="P204" s="166">
        <f t="shared" si="21"/>
        <v>0</v>
      </c>
      <c r="Q204" s="166">
        <v>1.4999999999999999E-4</v>
      </c>
      <c r="R204" s="166">
        <f t="shared" si="22"/>
        <v>8.9999999999999998E-4</v>
      </c>
      <c r="S204" s="166">
        <v>0</v>
      </c>
      <c r="T204" s="167">
        <f t="shared" si="23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68" t="s">
        <v>2519</v>
      </c>
      <c r="AT204" s="168" t="s">
        <v>313</v>
      </c>
      <c r="AU204" s="168" t="s">
        <v>88</v>
      </c>
      <c r="AY204" s="17" t="s">
        <v>242</v>
      </c>
      <c r="BE204" s="169">
        <f t="shared" si="24"/>
        <v>0</v>
      </c>
      <c r="BF204" s="169">
        <f t="shared" si="25"/>
        <v>3.9</v>
      </c>
      <c r="BG204" s="169">
        <f t="shared" si="26"/>
        <v>0</v>
      </c>
      <c r="BH204" s="169">
        <f t="shared" si="27"/>
        <v>0</v>
      </c>
      <c r="BI204" s="169">
        <f t="shared" si="28"/>
        <v>0</v>
      </c>
      <c r="BJ204" s="17" t="s">
        <v>88</v>
      </c>
      <c r="BK204" s="169">
        <f t="shared" si="29"/>
        <v>3.9</v>
      </c>
      <c r="BL204" s="17" t="s">
        <v>668</v>
      </c>
      <c r="BM204" s="168" t="s">
        <v>1922</v>
      </c>
    </row>
    <row r="205" spans="1:65" s="1" customFormat="1" ht="16.5" customHeight="1">
      <c r="A205" s="30"/>
      <c r="B205" s="155"/>
      <c r="C205" s="194" t="s">
        <v>697</v>
      </c>
      <c r="D205" s="194" t="s">
        <v>245</v>
      </c>
      <c r="E205" s="195" t="s">
        <v>4317</v>
      </c>
      <c r="F205" s="196" t="s">
        <v>4318</v>
      </c>
      <c r="G205" s="197" t="s">
        <v>310</v>
      </c>
      <c r="H205" s="198">
        <v>9</v>
      </c>
      <c r="I205" s="161">
        <v>2.59</v>
      </c>
      <c r="J205" s="162">
        <f t="shared" si="20"/>
        <v>23.31</v>
      </c>
      <c r="K205" s="163"/>
      <c r="L205" s="31"/>
      <c r="M205" s="164"/>
      <c r="N205" s="165" t="s">
        <v>42</v>
      </c>
      <c r="O205" s="57"/>
      <c r="P205" s="166">
        <f t="shared" si="21"/>
        <v>0</v>
      </c>
      <c r="Q205" s="166">
        <v>0</v>
      </c>
      <c r="R205" s="166">
        <f t="shared" si="22"/>
        <v>0</v>
      </c>
      <c r="S205" s="166">
        <v>0</v>
      </c>
      <c r="T205" s="167">
        <f t="shared" si="23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68" t="s">
        <v>668</v>
      </c>
      <c r="AT205" s="168" t="s">
        <v>245</v>
      </c>
      <c r="AU205" s="168" t="s">
        <v>88</v>
      </c>
      <c r="AY205" s="17" t="s">
        <v>242</v>
      </c>
      <c r="BE205" s="169">
        <f t="shared" si="24"/>
        <v>0</v>
      </c>
      <c r="BF205" s="169">
        <f t="shared" si="25"/>
        <v>23.31</v>
      </c>
      <c r="BG205" s="169">
        <f t="shared" si="26"/>
        <v>0</v>
      </c>
      <c r="BH205" s="169">
        <f t="shared" si="27"/>
        <v>0</v>
      </c>
      <c r="BI205" s="169">
        <f t="shared" si="28"/>
        <v>0</v>
      </c>
      <c r="BJ205" s="17" t="s">
        <v>88</v>
      </c>
      <c r="BK205" s="169">
        <f t="shared" si="29"/>
        <v>23.31</v>
      </c>
      <c r="BL205" s="17" t="s">
        <v>668</v>
      </c>
      <c r="BM205" s="168" t="s">
        <v>1933</v>
      </c>
    </row>
    <row r="206" spans="1:65" s="1" customFormat="1" ht="16.5" customHeight="1">
      <c r="A206" s="30"/>
      <c r="B206" s="155"/>
      <c r="C206" s="218" t="s">
        <v>701</v>
      </c>
      <c r="D206" s="218" t="s">
        <v>313</v>
      </c>
      <c r="E206" s="219" t="s">
        <v>4319</v>
      </c>
      <c r="F206" s="220" t="s">
        <v>4320</v>
      </c>
      <c r="G206" s="221" t="s">
        <v>310</v>
      </c>
      <c r="H206" s="222">
        <v>9</v>
      </c>
      <c r="I206" s="204">
        <v>1.1399999999999999</v>
      </c>
      <c r="J206" s="205">
        <f t="shared" si="20"/>
        <v>10.26</v>
      </c>
      <c r="K206" s="206"/>
      <c r="L206" s="207"/>
      <c r="M206" s="208"/>
      <c r="N206" s="209" t="s">
        <v>42</v>
      </c>
      <c r="O206" s="57"/>
      <c r="P206" s="166">
        <f t="shared" si="21"/>
        <v>0</v>
      </c>
      <c r="Q206" s="166">
        <v>2.9E-4</v>
      </c>
      <c r="R206" s="166">
        <f t="shared" si="22"/>
        <v>2.6099999999999999E-3</v>
      </c>
      <c r="S206" s="166">
        <v>0</v>
      </c>
      <c r="T206" s="167">
        <f t="shared" si="23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68" t="s">
        <v>2519</v>
      </c>
      <c r="AT206" s="168" t="s">
        <v>313</v>
      </c>
      <c r="AU206" s="168" t="s">
        <v>88</v>
      </c>
      <c r="AY206" s="17" t="s">
        <v>242</v>
      </c>
      <c r="BE206" s="169">
        <f t="shared" si="24"/>
        <v>0</v>
      </c>
      <c r="BF206" s="169">
        <f t="shared" si="25"/>
        <v>10.26</v>
      </c>
      <c r="BG206" s="169">
        <f t="shared" si="26"/>
        <v>0</v>
      </c>
      <c r="BH206" s="169">
        <f t="shared" si="27"/>
        <v>0</v>
      </c>
      <c r="BI206" s="169">
        <f t="shared" si="28"/>
        <v>0</v>
      </c>
      <c r="BJ206" s="17" t="s">
        <v>88</v>
      </c>
      <c r="BK206" s="169">
        <f t="shared" si="29"/>
        <v>10.26</v>
      </c>
      <c r="BL206" s="17" t="s">
        <v>668</v>
      </c>
      <c r="BM206" s="168" t="s">
        <v>1943</v>
      </c>
    </row>
    <row r="207" spans="1:65" s="1" customFormat="1" ht="16.5" customHeight="1">
      <c r="A207" s="30"/>
      <c r="B207" s="155"/>
      <c r="C207" s="194" t="s">
        <v>706</v>
      </c>
      <c r="D207" s="194" t="s">
        <v>245</v>
      </c>
      <c r="E207" s="195" t="s">
        <v>4321</v>
      </c>
      <c r="F207" s="196" t="s">
        <v>4322</v>
      </c>
      <c r="G207" s="197" t="s">
        <v>310</v>
      </c>
      <c r="H207" s="198">
        <v>9</v>
      </c>
      <c r="I207" s="161">
        <v>2.59</v>
      </c>
      <c r="J207" s="162">
        <f t="shared" si="20"/>
        <v>23.31</v>
      </c>
      <c r="K207" s="163"/>
      <c r="L207" s="31"/>
      <c r="M207" s="164"/>
      <c r="N207" s="165" t="s">
        <v>42</v>
      </c>
      <c r="O207" s="57"/>
      <c r="P207" s="166">
        <f t="shared" si="21"/>
        <v>0</v>
      </c>
      <c r="Q207" s="166">
        <v>0</v>
      </c>
      <c r="R207" s="166">
        <f t="shared" si="22"/>
        <v>0</v>
      </c>
      <c r="S207" s="166">
        <v>0</v>
      </c>
      <c r="T207" s="167">
        <f t="shared" si="23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68" t="s">
        <v>668</v>
      </c>
      <c r="AT207" s="168" t="s">
        <v>245</v>
      </c>
      <c r="AU207" s="168" t="s">
        <v>88</v>
      </c>
      <c r="AY207" s="17" t="s">
        <v>242</v>
      </c>
      <c r="BE207" s="169">
        <f t="shared" si="24"/>
        <v>0</v>
      </c>
      <c r="BF207" s="169">
        <f t="shared" si="25"/>
        <v>23.31</v>
      </c>
      <c r="BG207" s="169">
        <f t="shared" si="26"/>
        <v>0</v>
      </c>
      <c r="BH207" s="169">
        <f t="shared" si="27"/>
        <v>0</v>
      </c>
      <c r="BI207" s="169">
        <f t="shared" si="28"/>
        <v>0</v>
      </c>
      <c r="BJ207" s="17" t="s">
        <v>88</v>
      </c>
      <c r="BK207" s="169">
        <f t="shared" si="29"/>
        <v>23.31</v>
      </c>
      <c r="BL207" s="17" t="s">
        <v>668</v>
      </c>
      <c r="BM207" s="168" t="s">
        <v>1953</v>
      </c>
    </row>
    <row r="208" spans="1:65" s="1" customFormat="1" ht="16.5" customHeight="1">
      <c r="A208" s="30"/>
      <c r="B208" s="155"/>
      <c r="C208" s="218" t="s">
        <v>710</v>
      </c>
      <c r="D208" s="218" t="s">
        <v>313</v>
      </c>
      <c r="E208" s="219" t="s">
        <v>4323</v>
      </c>
      <c r="F208" s="220" t="s">
        <v>4324</v>
      </c>
      <c r="G208" s="221" t="s">
        <v>310</v>
      </c>
      <c r="H208" s="222">
        <v>9</v>
      </c>
      <c r="I208" s="204">
        <v>1.36</v>
      </c>
      <c r="J208" s="205">
        <f t="shared" si="20"/>
        <v>12.24</v>
      </c>
      <c r="K208" s="206"/>
      <c r="L208" s="207"/>
      <c r="M208" s="208"/>
      <c r="N208" s="209" t="s">
        <v>42</v>
      </c>
      <c r="O208" s="57"/>
      <c r="P208" s="166">
        <f t="shared" si="21"/>
        <v>0</v>
      </c>
      <c r="Q208" s="166">
        <v>1.7000000000000001E-4</v>
      </c>
      <c r="R208" s="166">
        <f t="shared" si="22"/>
        <v>1.5300000000000001E-3</v>
      </c>
      <c r="S208" s="166">
        <v>0</v>
      </c>
      <c r="T208" s="167">
        <f t="shared" si="23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68" t="s">
        <v>2519</v>
      </c>
      <c r="AT208" s="168" t="s">
        <v>313</v>
      </c>
      <c r="AU208" s="168" t="s">
        <v>88</v>
      </c>
      <c r="AY208" s="17" t="s">
        <v>242</v>
      </c>
      <c r="BE208" s="169">
        <f t="shared" si="24"/>
        <v>0</v>
      </c>
      <c r="BF208" s="169">
        <f t="shared" si="25"/>
        <v>12.24</v>
      </c>
      <c r="BG208" s="169">
        <f t="shared" si="26"/>
        <v>0</v>
      </c>
      <c r="BH208" s="169">
        <f t="shared" si="27"/>
        <v>0</v>
      </c>
      <c r="BI208" s="169">
        <f t="shared" si="28"/>
        <v>0</v>
      </c>
      <c r="BJ208" s="17" t="s">
        <v>88</v>
      </c>
      <c r="BK208" s="169">
        <f t="shared" si="29"/>
        <v>12.24</v>
      </c>
      <c r="BL208" s="17" t="s">
        <v>668</v>
      </c>
      <c r="BM208" s="168" t="s">
        <v>1961</v>
      </c>
    </row>
    <row r="209" spans="1:65" s="1" customFormat="1" ht="16.5" customHeight="1">
      <c r="A209" s="30"/>
      <c r="B209" s="155"/>
      <c r="C209" s="194" t="s">
        <v>715</v>
      </c>
      <c r="D209" s="194" t="s">
        <v>245</v>
      </c>
      <c r="E209" s="195" t="s">
        <v>4325</v>
      </c>
      <c r="F209" s="196" t="s">
        <v>4326</v>
      </c>
      <c r="G209" s="197" t="s">
        <v>310</v>
      </c>
      <c r="H209" s="198">
        <v>9</v>
      </c>
      <c r="I209" s="161">
        <v>1.82</v>
      </c>
      <c r="J209" s="162">
        <f t="shared" si="20"/>
        <v>16.38</v>
      </c>
      <c r="K209" s="163"/>
      <c r="L209" s="31"/>
      <c r="M209" s="164"/>
      <c r="N209" s="165" t="s">
        <v>42</v>
      </c>
      <c r="O209" s="57"/>
      <c r="P209" s="166">
        <f t="shared" si="21"/>
        <v>0</v>
      </c>
      <c r="Q209" s="166">
        <v>0</v>
      </c>
      <c r="R209" s="166">
        <f t="shared" si="22"/>
        <v>0</v>
      </c>
      <c r="S209" s="166">
        <v>0</v>
      </c>
      <c r="T209" s="167">
        <f t="shared" si="23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68" t="s">
        <v>668</v>
      </c>
      <c r="AT209" s="168" t="s">
        <v>245</v>
      </c>
      <c r="AU209" s="168" t="s">
        <v>88</v>
      </c>
      <c r="AY209" s="17" t="s">
        <v>242</v>
      </c>
      <c r="BE209" s="169">
        <f t="shared" si="24"/>
        <v>0</v>
      </c>
      <c r="BF209" s="169">
        <f t="shared" si="25"/>
        <v>16.38</v>
      </c>
      <c r="BG209" s="169">
        <f t="shared" si="26"/>
        <v>0</v>
      </c>
      <c r="BH209" s="169">
        <f t="shared" si="27"/>
        <v>0</v>
      </c>
      <c r="BI209" s="169">
        <f t="shared" si="28"/>
        <v>0</v>
      </c>
      <c r="BJ209" s="17" t="s">
        <v>88</v>
      </c>
      <c r="BK209" s="169">
        <f t="shared" si="29"/>
        <v>16.38</v>
      </c>
      <c r="BL209" s="17" t="s">
        <v>668</v>
      </c>
      <c r="BM209" s="168" t="s">
        <v>1971</v>
      </c>
    </row>
    <row r="210" spans="1:65" s="1" customFormat="1" ht="16.5" customHeight="1">
      <c r="A210" s="30"/>
      <c r="B210" s="155"/>
      <c r="C210" s="218" t="s">
        <v>722</v>
      </c>
      <c r="D210" s="218" t="s">
        <v>313</v>
      </c>
      <c r="E210" s="219" t="s">
        <v>4327</v>
      </c>
      <c r="F210" s="220" t="s">
        <v>4328</v>
      </c>
      <c r="G210" s="221" t="s">
        <v>310</v>
      </c>
      <c r="H210" s="222">
        <v>9</v>
      </c>
      <c r="I210" s="204">
        <v>1.07</v>
      </c>
      <c r="J210" s="205">
        <f t="shared" si="20"/>
        <v>9.6300000000000008</v>
      </c>
      <c r="K210" s="206"/>
      <c r="L210" s="207"/>
      <c r="M210" s="208"/>
      <c r="N210" s="209" t="s">
        <v>42</v>
      </c>
      <c r="O210" s="57"/>
      <c r="P210" s="166">
        <f t="shared" si="21"/>
        <v>0</v>
      </c>
      <c r="Q210" s="166">
        <v>2.1000000000000001E-4</v>
      </c>
      <c r="R210" s="166">
        <f t="shared" si="22"/>
        <v>1.8900000000000002E-3</v>
      </c>
      <c r="S210" s="166">
        <v>0</v>
      </c>
      <c r="T210" s="167">
        <f t="shared" si="23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68" t="s">
        <v>2519</v>
      </c>
      <c r="AT210" s="168" t="s">
        <v>313</v>
      </c>
      <c r="AU210" s="168" t="s">
        <v>88</v>
      </c>
      <c r="AY210" s="17" t="s">
        <v>242</v>
      </c>
      <c r="BE210" s="169">
        <f t="shared" si="24"/>
        <v>0</v>
      </c>
      <c r="BF210" s="169">
        <f t="shared" si="25"/>
        <v>9.6300000000000008</v>
      </c>
      <c r="BG210" s="169">
        <f t="shared" si="26"/>
        <v>0</v>
      </c>
      <c r="BH210" s="169">
        <f t="shared" si="27"/>
        <v>0</v>
      </c>
      <c r="BI210" s="169">
        <f t="shared" si="28"/>
        <v>0</v>
      </c>
      <c r="BJ210" s="17" t="s">
        <v>88</v>
      </c>
      <c r="BK210" s="169">
        <f t="shared" si="29"/>
        <v>9.6300000000000008</v>
      </c>
      <c r="BL210" s="17" t="s">
        <v>668</v>
      </c>
      <c r="BM210" s="168" t="s">
        <v>1984</v>
      </c>
    </row>
    <row r="211" spans="1:65" s="1" customFormat="1" ht="24.2" customHeight="1">
      <c r="A211" s="30"/>
      <c r="B211" s="155"/>
      <c r="C211" s="194" t="s">
        <v>731</v>
      </c>
      <c r="D211" s="194" t="s">
        <v>245</v>
      </c>
      <c r="E211" s="195" t="s">
        <v>4329</v>
      </c>
      <c r="F211" s="196" t="s">
        <v>4330</v>
      </c>
      <c r="G211" s="197" t="s">
        <v>310</v>
      </c>
      <c r="H211" s="198">
        <v>9</v>
      </c>
      <c r="I211" s="161">
        <v>2.79</v>
      </c>
      <c r="J211" s="162">
        <f t="shared" si="20"/>
        <v>25.11</v>
      </c>
      <c r="K211" s="163"/>
      <c r="L211" s="31"/>
      <c r="M211" s="164"/>
      <c r="N211" s="165" t="s">
        <v>42</v>
      </c>
      <c r="O211" s="57"/>
      <c r="P211" s="166">
        <f t="shared" si="21"/>
        <v>0</v>
      </c>
      <c r="Q211" s="166">
        <v>0</v>
      </c>
      <c r="R211" s="166">
        <f t="shared" si="22"/>
        <v>0</v>
      </c>
      <c r="S211" s="166">
        <v>0</v>
      </c>
      <c r="T211" s="167">
        <f t="shared" si="23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68" t="s">
        <v>668</v>
      </c>
      <c r="AT211" s="168" t="s">
        <v>245</v>
      </c>
      <c r="AU211" s="168" t="s">
        <v>88</v>
      </c>
      <c r="AY211" s="17" t="s">
        <v>242</v>
      </c>
      <c r="BE211" s="169">
        <f t="shared" si="24"/>
        <v>0</v>
      </c>
      <c r="BF211" s="169">
        <f t="shared" si="25"/>
        <v>25.11</v>
      </c>
      <c r="BG211" s="169">
        <f t="shared" si="26"/>
        <v>0</v>
      </c>
      <c r="BH211" s="169">
        <f t="shared" si="27"/>
        <v>0</v>
      </c>
      <c r="BI211" s="169">
        <f t="shared" si="28"/>
        <v>0</v>
      </c>
      <c r="BJ211" s="17" t="s">
        <v>88</v>
      </c>
      <c r="BK211" s="169">
        <f t="shared" si="29"/>
        <v>25.11</v>
      </c>
      <c r="BL211" s="17" t="s">
        <v>668</v>
      </c>
      <c r="BM211" s="168" t="s">
        <v>1992</v>
      </c>
    </row>
    <row r="212" spans="1:65" s="1" customFormat="1" ht="16.5" customHeight="1">
      <c r="A212" s="30"/>
      <c r="B212" s="155"/>
      <c r="C212" s="218" t="s">
        <v>741</v>
      </c>
      <c r="D212" s="218" t="s">
        <v>313</v>
      </c>
      <c r="E212" s="219" t="s">
        <v>4331</v>
      </c>
      <c r="F212" s="220" t="s">
        <v>4332</v>
      </c>
      <c r="G212" s="221" t="s">
        <v>310</v>
      </c>
      <c r="H212" s="222">
        <v>9</v>
      </c>
      <c r="I212" s="204">
        <v>3.78</v>
      </c>
      <c r="J212" s="205">
        <f t="shared" si="20"/>
        <v>34.020000000000003</v>
      </c>
      <c r="K212" s="206"/>
      <c r="L212" s="207"/>
      <c r="M212" s="208"/>
      <c r="N212" s="209" t="s">
        <v>42</v>
      </c>
      <c r="O212" s="57"/>
      <c r="P212" s="166">
        <f t="shared" si="21"/>
        <v>0</v>
      </c>
      <c r="Q212" s="166">
        <v>5.5999999999999995E-4</v>
      </c>
      <c r="R212" s="166">
        <f t="shared" si="22"/>
        <v>5.0399999999999993E-3</v>
      </c>
      <c r="S212" s="166">
        <v>0</v>
      </c>
      <c r="T212" s="167">
        <f t="shared" si="23"/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68" t="s">
        <v>2519</v>
      </c>
      <c r="AT212" s="168" t="s">
        <v>313</v>
      </c>
      <c r="AU212" s="168" t="s">
        <v>88</v>
      </c>
      <c r="AY212" s="17" t="s">
        <v>242</v>
      </c>
      <c r="BE212" s="169">
        <f t="shared" si="24"/>
        <v>0</v>
      </c>
      <c r="BF212" s="169">
        <f t="shared" si="25"/>
        <v>34.020000000000003</v>
      </c>
      <c r="BG212" s="169">
        <f t="shared" si="26"/>
        <v>0</v>
      </c>
      <c r="BH212" s="169">
        <f t="shared" si="27"/>
        <v>0</v>
      </c>
      <c r="BI212" s="169">
        <f t="shared" si="28"/>
        <v>0</v>
      </c>
      <c r="BJ212" s="17" t="s">
        <v>88</v>
      </c>
      <c r="BK212" s="169">
        <f t="shared" si="29"/>
        <v>34.020000000000003</v>
      </c>
      <c r="BL212" s="17" t="s">
        <v>668</v>
      </c>
      <c r="BM212" s="168" t="s">
        <v>2003</v>
      </c>
    </row>
    <row r="213" spans="1:65" s="1" customFormat="1" ht="16.5" customHeight="1">
      <c r="A213" s="30"/>
      <c r="B213" s="155"/>
      <c r="C213" s="194" t="s">
        <v>747</v>
      </c>
      <c r="D213" s="194" t="s">
        <v>245</v>
      </c>
      <c r="E213" s="195" t="s">
        <v>4333</v>
      </c>
      <c r="F213" s="196" t="s">
        <v>4334</v>
      </c>
      <c r="G213" s="197" t="s">
        <v>310</v>
      </c>
      <c r="H213" s="198">
        <v>27</v>
      </c>
      <c r="I213" s="161">
        <v>25.14</v>
      </c>
      <c r="J213" s="162">
        <f t="shared" si="20"/>
        <v>678.78</v>
      </c>
      <c r="K213" s="163"/>
      <c r="L213" s="31"/>
      <c r="M213" s="164"/>
      <c r="N213" s="165" t="s">
        <v>42</v>
      </c>
      <c r="O213" s="57"/>
      <c r="P213" s="166">
        <f t="shared" si="21"/>
        <v>0</v>
      </c>
      <c r="Q213" s="166">
        <v>0</v>
      </c>
      <c r="R213" s="166">
        <f t="shared" si="22"/>
        <v>0</v>
      </c>
      <c r="S213" s="166">
        <v>0</v>
      </c>
      <c r="T213" s="167">
        <f t="shared" si="23"/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68" t="s">
        <v>668</v>
      </c>
      <c r="AT213" s="168" t="s">
        <v>245</v>
      </c>
      <c r="AU213" s="168" t="s">
        <v>88</v>
      </c>
      <c r="AY213" s="17" t="s">
        <v>242</v>
      </c>
      <c r="BE213" s="169">
        <f t="shared" si="24"/>
        <v>0</v>
      </c>
      <c r="BF213" s="169">
        <f t="shared" si="25"/>
        <v>678.78</v>
      </c>
      <c r="BG213" s="169">
        <f t="shared" si="26"/>
        <v>0</v>
      </c>
      <c r="BH213" s="169">
        <f t="shared" si="27"/>
        <v>0</v>
      </c>
      <c r="BI213" s="169">
        <f t="shared" si="28"/>
        <v>0</v>
      </c>
      <c r="BJ213" s="17" t="s">
        <v>88</v>
      </c>
      <c r="BK213" s="169">
        <f t="shared" si="29"/>
        <v>678.78</v>
      </c>
      <c r="BL213" s="17" t="s">
        <v>668</v>
      </c>
      <c r="BM213" s="168" t="s">
        <v>2013</v>
      </c>
    </row>
    <row r="214" spans="1:65" s="1" customFormat="1" ht="16.5" customHeight="1">
      <c r="A214" s="30"/>
      <c r="B214" s="155"/>
      <c r="C214" s="218" t="s">
        <v>755</v>
      </c>
      <c r="D214" s="218" t="s">
        <v>313</v>
      </c>
      <c r="E214" s="219" t="s">
        <v>4335</v>
      </c>
      <c r="F214" s="220" t="s">
        <v>4336</v>
      </c>
      <c r="G214" s="221" t="s">
        <v>310</v>
      </c>
      <c r="H214" s="222">
        <v>27</v>
      </c>
      <c r="I214" s="204">
        <v>22.24</v>
      </c>
      <c r="J214" s="205">
        <f t="shared" si="20"/>
        <v>600.48</v>
      </c>
      <c r="K214" s="206"/>
      <c r="L214" s="207"/>
      <c r="M214" s="208"/>
      <c r="N214" s="209" t="s">
        <v>42</v>
      </c>
      <c r="O214" s="57"/>
      <c r="P214" s="166">
        <f t="shared" si="21"/>
        <v>0</v>
      </c>
      <c r="Q214" s="166">
        <v>7.9299999999999995E-3</v>
      </c>
      <c r="R214" s="166">
        <f t="shared" si="22"/>
        <v>0.21410999999999999</v>
      </c>
      <c r="S214" s="166">
        <v>0</v>
      </c>
      <c r="T214" s="167">
        <f t="shared" si="23"/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68" t="s">
        <v>2519</v>
      </c>
      <c r="AT214" s="168" t="s">
        <v>313</v>
      </c>
      <c r="AU214" s="168" t="s">
        <v>88</v>
      </c>
      <c r="AY214" s="17" t="s">
        <v>242</v>
      </c>
      <c r="BE214" s="169">
        <f t="shared" si="24"/>
        <v>0</v>
      </c>
      <c r="BF214" s="169">
        <f t="shared" si="25"/>
        <v>600.48</v>
      </c>
      <c r="BG214" s="169">
        <f t="shared" si="26"/>
        <v>0</v>
      </c>
      <c r="BH214" s="169">
        <f t="shared" si="27"/>
        <v>0</v>
      </c>
      <c r="BI214" s="169">
        <f t="shared" si="28"/>
        <v>0</v>
      </c>
      <c r="BJ214" s="17" t="s">
        <v>88</v>
      </c>
      <c r="BK214" s="169">
        <f t="shared" si="29"/>
        <v>600.48</v>
      </c>
      <c r="BL214" s="17" t="s">
        <v>668</v>
      </c>
      <c r="BM214" s="168" t="s">
        <v>2024</v>
      </c>
    </row>
    <row r="215" spans="1:65" s="1" customFormat="1" ht="24.2" customHeight="1">
      <c r="A215" s="30"/>
      <c r="B215" s="155"/>
      <c r="C215" s="194" t="s">
        <v>760</v>
      </c>
      <c r="D215" s="194" t="s">
        <v>245</v>
      </c>
      <c r="E215" s="195" t="s">
        <v>4337</v>
      </c>
      <c r="F215" s="196" t="s">
        <v>4338</v>
      </c>
      <c r="G215" s="197" t="s">
        <v>297</v>
      </c>
      <c r="H215" s="198">
        <v>24</v>
      </c>
      <c r="I215" s="161">
        <v>0.61</v>
      </c>
      <c r="J215" s="162">
        <f t="shared" si="20"/>
        <v>14.64</v>
      </c>
      <c r="K215" s="163"/>
      <c r="L215" s="31"/>
      <c r="M215" s="164"/>
      <c r="N215" s="165" t="s">
        <v>42</v>
      </c>
      <c r="O215" s="57"/>
      <c r="P215" s="166">
        <f t="shared" si="21"/>
        <v>0</v>
      </c>
      <c r="Q215" s="166">
        <v>0</v>
      </c>
      <c r="R215" s="166">
        <f t="shared" si="22"/>
        <v>0</v>
      </c>
      <c r="S215" s="166">
        <v>0</v>
      </c>
      <c r="T215" s="167">
        <f t="shared" si="23"/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68" t="s">
        <v>668</v>
      </c>
      <c r="AT215" s="168" t="s">
        <v>245</v>
      </c>
      <c r="AU215" s="168" t="s">
        <v>88</v>
      </c>
      <c r="AY215" s="17" t="s">
        <v>242</v>
      </c>
      <c r="BE215" s="169">
        <f t="shared" si="24"/>
        <v>0</v>
      </c>
      <c r="BF215" s="169">
        <f t="shared" si="25"/>
        <v>14.64</v>
      </c>
      <c r="BG215" s="169">
        <f t="shared" si="26"/>
        <v>0</v>
      </c>
      <c r="BH215" s="169">
        <f t="shared" si="27"/>
        <v>0</v>
      </c>
      <c r="BI215" s="169">
        <f t="shared" si="28"/>
        <v>0</v>
      </c>
      <c r="BJ215" s="17" t="s">
        <v>88</v>
      </c>
      <c r="BK215" s="169">
        <f t="shared" si="29"/>
        <v>14.64</v>
      </c>
      <c r="BL215" s="17" t="s">
        <v>668</v>
      </c>
      <c r="BM215" s="168" t="s">
        <v>2036</v>
      </c>
    </row>
    <row r="216" spans="1:65" s="1" customFormat="1" ht="16.5" customHeight="1">
      <c r="A216" s="30"/>
      <c r="B216" s="155"/>
      <c r="C216" s="218" t="s">
        <v>766</v>
      </c>
      <c r="D216" s="218" t="s">
        <v>313</v>
      </c>
      <c r="E216" s="219" t="s">
        <v>4339</v>
      </c>
      <c r="F216" s="220" t="s">
        <v>4340</v>
      </c>
      <c r="G216" s="221" t="s">
        <v>297</v>
      </c>
      <c r="H216" s="222">
        <v>24</v>
      </c>
      <c r="I216" s="204">
        <v>0.53</v>
      </c>
      <c r="J216" s="205">
        <f t="shared" si="20"/>
        <v>12.72</v>
      </c>
      <c r="K216" s="206"/>
      <c r="L216" s="207"/>
      <c r="M216" s="208"/>
      <c r="N216" s="209" t="s">
        <v>42</v>
      </c>
      <c r="O216" s="57"/>
      <c r="P216" s="166">
        <f t="shared" si="21"/>
        <v>0</v>
      </c>
      <c r="Q216" s="166">
        <v>5.0000000000000002E-5</v>
      </c>
      <c r="R216" s="166">
        <f t="shared" si="22"/>
        <v>1.2000000000000001E-3</v>
      </c>
      <c r="S216" s="166">
        <v>0</v>
      </c>
      <c r="T216" s="167">
        <f t="shared" si="23"/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68" t="s">
        <v>2519</v>
      </c>
      <c r="AT216" s="168" t="s">
        <v>313</v>
      </c>
      <c r="AU216" s="168" t="s">
        <v>88</v>
      </c>
      <c r="AY216" s="17" t="s">
        <v>242</v>
      </c>
      <c r="BE216" s="169">
        <f t="shared" si="24"/>
        <v>0</v>
      </c>
      <c r="BF216" s="169">
        <f t="shared" si="25"/>
        <v>12.72</v>
      </c>
      <c r="BG216" s="169">
        <f t="shared" si="26"/>
        <v>0</v>
      </c>
      <c r="BH216" s="169">
        <f t="shared" si="27"/>
        <v>0</v>
      </c>
      <c r="BI216" s="169">
        <f t="shared" si="28"/>
        <v>0</v>
      </c>
      <c r="BJ216" s="17" t="s">
        <v>88</v>
      </c>
      <c r="BK216" s="169">
        <f t="shared" si="29"/>
        <v>12.72</v>
      </c>
      <c r="BL216" s="17" t="s">
        <v>668</v>
      </c>
      <c r="BM216" s="168" t="s">
        <v>2046</v>
      </c>
    </row>
    <row r="217" spans="1:65" s="1" customFormat="1" ht="37.9" customHeight="1">
      <c r="A217" s="30"/>
      <c r="B217" s="155"/>
      <c r="C217" s="194" t="s">
        <v>772</v>
      </c>
      <c r="D217" s="194" t="s">
        <v>245</v>
      </c>
      <c r="E217" s="195" t="s">
        <v>4341</v>
      </c>
      <c r="F217" s="196" t="s">
        <v>4342</v>
      </c>
      <c r="G217" s="197" t="s">
        <v>310</v>
      </c>
      <c r="H217" s="198">
        <v>2</v>
      </c>
      <c r="I217" s="161">
        <v>9.5</v>
      </c>
      <c r="J217" s="162">
        <f t="shared" si="20"/>
        <v>19</v>
      </c>
      <c r="K217" s="163"/>
      <c r="L217" s="31"/>
      <c r="M217" s="164"/>
      <c r="N217" s="165" t="s">
        <v>42</v>
      </c>
      <c r="O217" s="57"/>
      <c r="P217" s="166">
        <f t="shared" si="21"/>
        <v>0</v>
      </c>
      <c r="Q217" s="166">
        <v>0</v>
      </c>
      <c r="R217" s="166">
        <f t="shared" si="22"/>
        <v>0</v>
      </c>
      <c r="S217" s="166">
        <v>0</v>
      </c>
      <c r="T217" s="167">
        <f t="shared" si="23"/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68" t="s">
        <v>668</v>
      </c>
      <c r="AT217" s="168" t="s">
        <v>245</v>
      </c>
      <c r="AU217" s="168" t="s">
        <v>88</v>
      </c>
      <c r="AY217" s="17" t="s">
        <v>242</v>
      </c>
      <c r="BE217" s="169">
        <f t="shared" si="24"/>
        <v>0</v>
      </c>
      <c r="BF217" s="169">
        <f t="shared" si="25"/>
        <v>19</v>
      </c>
      <c r="BG217" s="169">
        <f t="shared" si="26"/>
        <v>0</v>
      </c>
      <c r="BH217" s="169">
        <f t="shared" si="27"/>
        <v>0</v>
      </c>
      <c r="BI217" s="169">
        <f t="shared" si="28"/>
        <v>0</v>
      </c>
      <c r="BJ217" s="17" t="s">
        <v>88</v>
      </c>
      <c r="BK217" s="169">
        <f t="shared" si="29"/>
        <v>19</v>
      </c>
      <c r="BL217" s="17" t="s">
        <v>668</v>
      </c>
      <c r="BM217" s="168" t="s">
        <v>2055</v>
      </c>
    </row>
    <row r="218" spans="1:65" s="1" customFormat="1" ht="16.5" customHeight="1">
      <c r="A218" s="30"/>
      <c r="B218" s="155"/>
      <c r="C218" s="194" t="s">
        <v>777</v>
      </c>
      <c r="D218" s="194" t="s">
        <v>245</v>
      </c>
      <c r="E218" s="195" t="s">
        <v>4343</v>
      </c>
      <c r="F218" s="196" t="s">
        <v>4344</v>
      </c>
      <c r="G218" s="197" t="s">
        <v>310</v>
      </c>
      <c r="H218" s="198">
        <v>9</v>
      </c>
      <c r="I218" s="161">
        <v>17.52</v>
      </c>
      <c r="J218" s="162">
        <f t="shared" si="20"/>
        <v>157.68</v>
      </c>
      <c r="K218" s="163"/>
      <c r="L218" s="31"/>
      <c r="M218" s="164"/>
      <c r="N218" s="165" t="s">
        <v>42</v>
      </c>
      <c r="O218" s="57"/>
      <c r="P218" s="166">
        <f t="shared" si="21"/>
        <v>0</v>
      </c>
      <c r="Q218" s="166">
        <v>0</v>
      </c>
      <c r="R218" s="166">
        <f t="shared" si="22"/>
        <v>0</v>
      </c>
      <c r="S218" s="166">
        <v>0</v>
      </c>
      <c r="T218" s="167">
        <f t="shared" si="23"/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68" t="s">
        <v>668</v>
      </c>
      <c r="AT218" s="168" t="s">
        <v>245</v>
      </c>
      <c r="AU218" s="168" t="s">
        <v>88</v>
      </c>
      <c r="AY218" s="17" t="s">
        <v>242</v>
      </c>
      <c r="BE218" s="169">
        <f t="shared" si="24"/>
        <v>0</v>
      </c>
      <c r="BF218" s="169">
        <f t="shared" si="25"/>
        <v>157.68</v>
      </c>
      <c r="BG218" s="169">
        <f t="shared" si="26"/>
        <v>0</v>
      </c>
      <c r="BH218" s="169">
        <f t="shared" si="27"/>
        <v>0</v>
      </c>
      <c r="BI218" s="169">
        <f t="shared" si="28"/>
        <v>0</v>
      </c>
      <c r="BJ218" s="17" t="s">
        <v>88</v>
      </c>
      <c r="BK218" s="169">
        <f t="shared" si="29"/>
        <v>157.68</v>
      </c>
      <c r="BL218" s="17" t="s">
        <v>668</v>
      </c>
      <c r="BM218" s="168" t="s">
        <v>2065</v>
      </c>
    </row>
    <row r="219" spans="1:65" s="1" customFormat="1" ht="24.2" customHeight="1">
      <c r="A219" s="30"/>
      <c r="B219" s="155"/>
      <c r="C219" s="194" t="s">
        <v>783</v>
      </c>
      <c r="D219" s="194" t="s">
        <v>245</v>
      </c>
      <c r="E219" s="195" t="s">
        <v>4345</v>
      </c>
      <c r="F219" s="196" t="s">
        <v>4346</v>
      </c>
      <c r="G219" s="197" t="s">
        <v>310</v>
      </c>
      <c r="H219" s="198">
        <v>20</v>
      </c>
      <c r="I219" s="161">
        <v>3.21</v>
      </c>
      <c r="J219" s="162">
        <f t="shared" si="20"/>
        <v>64.2</v>
      </c>
      <c r="K219" s="163"/>
      <c r="L219" s="31"/>
      <c r="M219" s="164"/>
      <c r="N219" s="165" t="s">
        <v>42</v>
      </c>
      <c r="O219" s="57"/>
      <c r="P219" s="166">
        <f t="shared" si="21"/>
        <v>0</v>
      </c>
      <c r="Q219" s="166">
        <v>0</v>
      </c>
      <c r="R219" s="166">
        <f t="shared" si="22"/>
        <v>0</v>
      </c>
      <c r="S219" s="166">
        <v>0</v>
      </c>
      <c r="T219" s="167">
        <f t="shared" si="23"/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68" t="s">
        <v>668</v>
      </c>
      <c r="AT219" s="168" t="s">
        <v>245</v>
      </c>
      <c r="AU219" s="168" t="s">
        <v>88</v>
      </c>
      <c r="AY219" s="17" t="s">
        <v>242</v>
      </c>
      <c r="BE219" s="169">
        <f t="shared" si="24"/>
        <v>0</v>
      </c>
      <c r="BF219" s="169">
        <f t="shared" si="25"/>
        <v>64.2</v>
      </c>
      <c r="BG219" s="169">
        <f t="shared" si="26"/>
        <v>0</v>
      </c>
      <c r="BH219" s="169">
        <f t="shared" si="27"/>
        <v>0</v>
      </c>
      <c r="BI219" s="169">
        <f t="shared" si="28"/>
        <v>0</v>
      </c>
      <c r="BJ219" s="17" t="s">
        <v>88</v>
      </c>
      <c r="BK219" s="169">
        <f t="shared" si="29"/>
        <v>64.2</v>
      </c>
      <c r="BL219" s="17" t="s">
        <v>668</v>
      </c>
      <c r="BM219" s="168" t="s">
        <v>2075</v>
      </c>
    </row>
    <row r="220" spans="1:65" s="1" customFormat="1" ht="21.75" customHeight="1">
      <c r="A220" s="30"/>
      <c r="B220" s="155"/>
      <c r="C220" s="194" t="s">
        <v>788</v>
      </c>
      <c r="D220" s="194" t="s">
        <v>245</v>
      </c>
      <c r="E220" s="195" t="s">
        <v>4347</v>
      </c>
      <c r="F220" s="196" t="s">
        <v>4348</v>
      </c>
      <c r="G220" s="197" t="s">
        <v>297</v>
      </c>
      <c r="H220" s="198">
        <v>230</v>
      </c>
      <c r="I220" s="161">
        <v>0.7</v>
      </c>
      <c r="J220" s="162">
        <f t="shared" si="20"/>
        <v>161</v>
      </c>
      <c r="K220" s="163"/>
      <c r="L220" s="31"/>
      <c r="M220" s="164"/>
      <c r="N220" s="165" t="s">
        <v>42</v>
      </c>
      <c r="O220" s="57"/>
      <c r="P220" s="166">
        <f t="shared" si="21"/>
        <v>0</v>
      </c>
      <c r="Q220" s="166">
        <v>0</v>
      </c>
      <c r="R220" s="166">
        <f t="shared" si="22"/>
        <v>0</v>
      </c>
      <c r="S220" s="166">
        <v>0</v>
      </c>
      <c r="T220" s="167">
        <f t="shared" si="23"/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68" t="s">
        <v>668</v>
      </c>
      <c r="AT220" s="168" t="s">
        <v>245</v>
      </c>
      <c r="AU220" s="168" t="s">
        <v>88</v>
      </c>
      <c r="AY220" s="17" t="s">
        <v>242</v>
      </c>
      <c r="BE220" s="169">
        <f t="shared" si="24"/>
        <v>0</v>
      </c>
      <c r="BF220" s="169">
        <f t="shared" si="25"/>
        <v>161</v>
      </c>
      <c r="BG220" s="169">
        <f t="shared" si="26"/>
        <v>0</v>
      </c>
      <c r="BH220" s="169">
        <f t="shared" si="27"/>
        <v>0</v>
      </c>
      <c r="BI220" s="169">
        <f t="shared" si="28"/>
        <v>0</v>
      </c>
      <c r="BJ220" s="17" t="s">
        <v>88</v>
      </c>
      <c r="BK220" s="169">
        <f t="shared" si="29"/>
        <v>161</v>
      </c>
      <c r="BL220" s="17" t="s">
        <v>668</v>
      </c>
      <c r="BM220" s="168" t="s">
        <v>2083</v>
      </c>
    </row>
    <row r="221" spans="1:65" s="1" customFormat="1" ht="16.5" customHeight="1">
      <c r="A221" s="30"/>
      <c r="B221" s="155"/>
      <c r="C221" s="218" t="s">
        <v>792</v>
      </c>
      <c r="D221" s="218" t="s">
        <v>313</v>
      </c>
      <c r="E221" s="219" t="s">
        <v>4349</v>
      </c>
      <c r="F221" s="220" t="s">
        <v>4350</v>
      </c>
      <c r="G221" s="221" t="s">
        <v>297</v>
      </c>
      <c r="H221" s="222">
        <v>230</v>
      </c>
      <c r="I221" s="204">
        <v>0.41</v>
      </c>
      <c r="J221" s="205">
        <f t="shared" si="20"/>
        <v>94.3</v>
      </c>
      <c r="K221" s="206"/>
      <c r="L221" s="207"/>
      <c r="M221" s="208"/>
      <c r="N221" s="209" t="s">
        <v>42</v>
      </c>
      <c r="O221" s="57"/>
      <c r="P221" s="166">
        <f t="shared" si="21"/>
        <v>0</v>
      </c>
      <c r="Q221" s="166">
        <v>1.2E-4</v>
      </c>
      <c r="R221" s="166">
        <f t="shared" si="22"/>
        <v>2.76E-2</v>
      </c>
      <c r="S221" s="166">
        <v>0</v>
      </c>
      <c r="T221" s="167">
        <f t="shared" si="23"/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68" t="s">
        <v>2519</v>
      </c>
      <c r="AT221" s="168" t="s">
        <v>313</v>
      </c>
      <c r="AU221" s="168" t="s">
        <v>88</v>
      </c>
      <c r="AY221" s="17" t="s">
        <v>242</v>
      </c>
      <c r="BE221" s="169">
        <f t="shared" si="24"/>
        <v>0</v>
      </c>
      <c r="BF221" s="169">
        <f t="shared" si="25"/>
        <v>94.3</v>
      </c>
      <c r="BG221" s="169">
        <f t="shared" si="26"/>
        <v>0</v>
      </c>
      <c r="BH221" s="169">
        <f t="shared" si="27"/>
        <v>0</v>
      </c>
      <c r="BI221" s="169">
        <f t="shared" si="28"/>
        <v>0</v>
      </c>
      <c r="BJ221" s="17" t="s">
        <v>88</v>
      </c>
      <c r="BK221" s="169">
        <f t="shared" si="29"/>
        <v>94.3</v>
      </c>
      <c r="BL221" s="17" t="s">
        <v>668</v>
      </c>
      <c r="BM221" s="168" t="s">
        <v>2096</v>
      </c>
    </row>
    <row r="222" spans="1:65" s="1" customFormat="1" ht="21.75" customHeight="1">
      <c r="A222" s="30"/>
      <c r="B222" s="155"/>
      <c r="C222" s="194" t="s">
        <v>796</v>
      </c>
      <c r="D222" s="194" t="s">
        <v>245</v>
      </c>
      <c r="E222" s="195" t="s">
        <v>4351</v>
      </c>
      <c r="F222" s="196" t="s">
        <v>4352</v>
      </c>
      <c r="G222" s="197" t="s">
        <v>297</v>
      </c>
      <c r="H222" s="198">
        <v>3296</v>
      </c>
      <c r="I222" s="161">
        <v>0.84</v>
      </c>
      <c r="J222" s="162">
        <f t="shared" si="20"/>
        <v>2768.64</v>
      </c>
      <c r="K222" s="163"/>
      <c r="L222" s="31"/>
      <c r="M222" s="164"/>
      <c r="N222" s="165" t="s">
        <v>42</v>
      </c>
      <c r="O222" s="57"/>
      <c r="P222" s="166">
        <f t="shared" si="21"/>
        <v>0</v>
      </c>
      <c r="Q222" s="166">
        <v>0</v>
      </c>
      <c r="R222" s="166">
        <f t="shared" si="22"/>
        <v>0</v>
      </c>
      <c r="S222" s="166">
        <v>0</v>
      </c>
      <c r="T222" s="167">
        <f t="shared" si="23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68" t="s">
        <v>668</v>
      </c>
      <c r="AT222" s="168" t="s">
        <v>245</v>
      </c>
      <c r="AU222" s="168" t="s">
        <v>88</v>
      </c>
      <c r="AY222" s="17" t="s">
        <v>242</v>
      </c>
      <c r="BE222" s="169">
        <f t="shared" si="24"/>
        <v>0</v>
      </c>
      <c r="BF222" s="169">
        <f t="shared" si="25"/>
        <v>2768.64</v>
      </c>
      <c r="BG222" s="169">
        <f t="shared" si="26"/>
        <v>0</v>
      </c>
      <c r="BH222" s="169">
        <f t="shared" si="27"/>
        <v>0</v>
      </c>
      <c r="BI222" s="169">
        <f t="shared" si="28"/>
        <v>0</v>
      </c>
      <c r="BJ222" s="17" t="s">
        <v>88</v>
      </c>
      <c r="BK222" s="169">
        <f t="shared" si="29"/>
        <v>2768.64</v>
      </c>
      <c r="BL222" s="17" t="s">
        <v>668</v>
      </c>
      <c r="BM222" s="168" t="s">
        <v>2105</v>
      </c>
    </row>
    <row r="223" spans="1:65" s="1" customFormat="1" ht="16.5" customHeight="1">
      <c r="A223" s="30"/>
      <c r="B223" s="155"/>
      <c r="C223" s="218" t="s">
        <v>800</v>
      </c>
      <c r="D223" s="218" t="s">
        <v>313</v>
      </c>
      <c r="E223" s="219" t="s">
        <v>4353</v>
      </c>
      <c r="F223" s="220" t="s">
        <v>4354</v>
      </c>
      <c r="G223" s="221" t="s">
        <v>297</v>
      </c>
      <c r="H223" s="222">
        <v>3296</v>
      </c>
      <c r="I223" s="204">
        <v>0.99</v>
      </c>
      <c r="J223" s="205">
        <f t="shared" si="20"/>
        <v>3263.04</v>
      </c>
      <c r="K223" s="206"/>
      <c r="L223" s="207"/>
      <c r="M223" s="208"/>
      <c r="N223" s="209" t="s">
        <v>42</v>
      </c>
      <c r="O223" s="57"/>
      <c r="P223" s="166">
        <f t="shared" si="21"/>
        <v>0</v>
      </c>
      <c r="Q223" s="166">
        <v>1.9000000000000001E-4</v>
      </c>
      <c r="R223" s="166">
        <f t="shared" si="22"/>
        <v>0.62624000000000002</v>
      </c>
      <c r="S223" s="166">
        <v>0</v>
      </c>
      <c r="T223" s="167">
        <f t="shared" si="23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68" t="s">
        <v>2519</v>
      </c>
      <c r="AT223" s="168" t="s">
        <v>313</v>
      </c>
      <c r="AU223" s="168" t="s">
        <v>88</v>
      </c>
      <c r="AY223" s="17" t="s">
        <v>242</v>
      </c>
      <c r="BE223" s="169">
        <f t="shared" si="24"/>
        <v>0</v>
      </c>
      <c r="BF223" s="169">
        <f t="shared" si="25"/>
        <v>3263.04</v>
      </c>
      <c r="BG223" s="169">
        <f t="shared" si="26"/>
        <v>0</v>
      </c>
      <c r="BH223" s="169">
        <f t="shared" si="27"/>
        <v>0</v>
      </c>
      <c r="BI223" s="169">
        <f t="shared" si="28"/>
        <v>0</v>
      </c>
      <c r="BJ223" s="17" t="s">
        <v>88</v>
      </c>
      <c r="BK223" s="169">
        <f t="shared" si="29"/>
        <v>3263.04</v>
      </c>
      <c r="BL223" s="17" t="s">
        <v>668</v>
      </c>
      <c r="BM223" s="168" t="s">
        <v>2116</v>
      </c>
    </row>
    <row r="224" spans="1:65" s="1" customFormat="1" ht="21.75" customHeight="1">
      <c r="A224" s="30"/>
      <c r="B224" s="155"/>
      <c r="C224" s="194" t="s">
        <v>805</v>
      </c>
      <c r="D224" s="194" t="s">
        <v>245</v>
      </c>
      <c r="E224" s="195" t="s">
        <v>4355</v>
      </c>
      <c r="F224" s="196" t="s">
        <v>4356</v>
      </c>
      <c r="G224" s="197" t="s">
        <v>297</v>
      </c>
      <c r="H224" s="198">
        <v>1200</v>
      </c>
      <c r="I224" s="161">
        <v>0.8</v>
      </c>
      <c r="J224" s="162">
        <f t="shared" si="20"/>
        <v>960</v>
      </c>
      <c r="K224" s="163"/>
      <c r="L224" s="31"/>
      <c r="M224" s="164"/>
      <c r="N224" s="165" t="s">
        <v>42</v>
      </c>
      <c r="O224" s="57"/>
      <c r="P224" s="166">
        <f t="shared" si="21"/>
        <v>0</v>
      </c>
      <c r="Q224" s="166">
        <v>0</v>
      </c>
      <c r="R224" s="166">
        <f t="shared" si="22"/>
        <v>0</v>
      </c>
      <c r="S224" s="166">
        <v>0</v>
      </c>
      <c r="T224" s="167">
        <f t="shared" si="23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68" t="s">
        <v>668</v>
      </c>
      <c r="AT224" s="168" t="s">
        <v>245</v>
      </c>
      <c r="AU224" s="168" t="s">
        <v>88</v>
      </c>
      <c r="AY224" s="17" t="s">
        <v>242</v>
      </c>
      <c r="BE224" s="169">
        <f t="shared" si="24"/>
        <v>0</v>
      </c>
      <c r="BF224" s="169">
        <f t="shared" si="25"/>
        <v>960</v>
      </c>
      <c r="BG224" s="169">
        <f t="shared" si="26"/>
        <v>0</v>
      </c>
      <c r="BH224" s="169">
        <f t="shared" si="27"/>
        <v>0</v>
      </c>
      <c r="BI224" s="169">
        <f t="shared" si="28"/>
        <v>0</v>
      </c>
      <c r="BJ224" s="17" t="s">
        <v>88</v>
      </c>
      <c r="BK224" s="169">
        <f t="shared" si="29"/>
        <v>960</v>
      </c>
      <c r="BL224" s="17" t="s">
        <v>668</v>
      </c>
      <c r="BM224" s="168" t="s">
        <v>2127</v>
      </c>
    </row>
    <row r="225" spans="1:65" s="1" customFormat="1" ht="16.5" customHeight="1">
      <c r="A225" s="30"/>
      <c r="B225" s="155"/>
      <c r="C225" s="218" t="s">
        <v>809</v>
      </c>
      <c r="D225" s="218" t="s">
        <v>313</v>
      </c>
      <c r="E225" s="219" t="s">
        <v>4357</v>
      </c>
      <c r="F225" s="220" t="s">
        <v>4358</v>
      </c>
      <c r="G225" s="221" t="s">
        <v>297</v>
      </c>
      <c r="H225" s="222">
        <v>1200</v>
      </c>
      <c r="I225" s="204">
        <v>0.84</v>
      </c>
      <c r="J225" s="205">
        <f t="shared" si="20"/>
        <v>1008</v>
      </c>
      <c r="K225" s="206"/>
      <c r="L225" s="207"/>
      <c r="M225" s="208"/>
      <c r="N225" s="209" t="s">
        <v>42</v>
      </c>
      <c r="O225" s="57"/>
      <c r="P225" s="166">
        <f t="shared" si="21"/>
        <v>0</v>
      </c>
      <c r="Q225" s="166">
        <v>1.6000000000000001E-4</v>
      </c>
      <c r="R225" s="166">
        <f t="shared" si="22"/>
        <v>0.192</v>
      </c>
      <c r="S225" s="166">
        <v>0</v>
      </c>
      <c r="T225" s="167">
        <f t="shared" si="23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68" t="s">
        <v>2519</v>
      </c>
      <c r="AT225" s="168" t="s">
        <v>313</v>
      </c>
      <c r="AU225" s="168" t="s">
        <v>88</v>
      </c>
      <c r="AY225" s="17" t="s">
        <v>242</v>
      </c>
      <c r="BE225" s="169">
        <f t="shared" si="24"/>
        <v>0</v>
      </c>
      <c r="BF225" s="169">
        <f t="shared" si="25"/>
        <v>1008</v>
      </c>
      <c r="BG225" s="169">
        <f t="shared" si="26"/>
        <v>0</v>
      </c>
      <c r="BH225" s="169">
        <f t="shared" si="27"/>
        <v>0</v>
      </c>
      <c r="BI225" s="169">
        <f t="shared" si="28"/>
        <v>0</v>
      </c>
      <c r="BJ225" s="17" t="s">
        <v>88</v>
      </c>
      <c r="BK225" s="169">
        <f t="shared" si="29"/>
        <v>1008</v>
      </c>
      <c r="BL225" s="17" t="s">
        <v>668</v>
      </c>
      <c r="BM225" s="168" t="s">
        <v>2138</v>
      </c>
    </row>
    <row r="226" spans="1:65" s="1" customFormat="1" ht="21.75" customHeight="1">
      <c r="A226" s="30"/>
      <c r="B226" s="155"/>
      <c r="C226" s="194" t="s">
        <v>813</v>
      </c>
      <c r="D226" s="194" t="s">
        <v>245</v>
      </c>
      <c r="E226" s="195" t="s">
        <v>4359</v>
      </c>
      <c r="F226" s="196" t="s">
        <v>4360</v>
      </c>
      <c r="G226" s="197" t="s">
        <v>297</v>
      </c>
      <c r="H226" s="198">
        <v>60</v>
      </c>
      <c r="I226" s="161">
        <v>1.48</v>
      </c>
      <c r="J226" s="162">
        <f t="shared" si="20"/>
        <v>88.8</v>
      </c>
      <c r="K226" s="163"/>
      <c r="L226" s="31"/>
      <c r="M226" s="164"/>
      <c r="N226" s="165" t="s">
        <v>42</v>
      </c>
      <c r="O226" s="57"/>
      <c r="P226" s="166">
        <f t="shared" si="21"/>
        <v>0</v>
      </c>
      <c r="Q226" s="166">
        <v>0</v>
      </c>
      <c r="R226" s="166">
        <f t="shared" si="22"/>
        <v>0</v>
      </c>
      <c r="S226" s="166">
        <v>0</v>
      </c>
      <c r="T226" s="167">
        <f t="shared" si="23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68" t="s">
        <v>668</v>
      </c>
      <c r="AT226" s="168" t="s">
        <v>245</v>
      </c>
      <c r="AU226" s="168" t="s">
        <v>88</v>
      </c>
      <c r="AY226" s="17" t="s">
        <v>242</v>
      </c>
      <c r="BE226" s="169">
        <f t="shared" si="24"/>
        <v>0</v>
      </c>
      <c r="BF226" s="169">
        <f t="shared" si="25"/>
        <v>88.8</v>
      </c>
      <c r="BG226" s="169">
        <f t="shared" si="26"/>
        <v>0</v>
      </c>
      <c r="BH226" s="169">
        <f t="shared" si="27"/>
        <v>0</v>
      </c>
      <c r="BI226" s="169">
        <f t="shared" si="28"/>
        <v>0</v>
      </c>
      <c r="BJ226" s="17" t="s">
        <v>88</v>
      </c>
      <c r="BK226" s="169">
        <f t="shared" si="29"/>
        <v>88.8</v>
      </c>
      <c r="BL226" s="17" t="s">
        <v>668</v>
      </c>
      <c r="BM226" s="168" t="s">
        <v>2405</v>
      </c>
    </row>
    <row r="227" spans="1:65" s="1" customFormat="1" ht="16.5" customHeight="1">
      <c r="A227" s="30"/>
      <c r="B227" s="155"/>
      <c r="C227" s="218" t="s">
        <v>819</v>
      </c>
      <c r="D227" s="218" t="s">
        <v>313</v>
      </c>
      <c r="E227" s="219" t="s">
        <v>4361</v>
      </c>
      <c r="F227" s="220" t="s">
        <v>4362</v>
      </c>
      <c r="G227" s="221" t="s">
        <v>297</v>
      </c>
      <c r="H227" s="222">
        <v>60</v>
      </c>
      <c r="I227" s="204">
        <v>3.56</v>
      </c>
      <c r="J227" s="205">
        <f t="shared" si="20"/>
        <v>213.6</v>
      </c>
      <c r="K227" s="206"/>
      <c r="L227" s="207"/>
      <c r="M227" s="208"/>
      <c r="N227" s="209" t="s">
        <v>42</v>
      </c>
      <c r="O227" s="57"/>
      <c r="P227" s="166">
        <f t="shared" si="21"/>
        <v>0</v>
      </c>
      <c r="Q227" s="166">
        <v>4.8000000000000001E-4</v>
      </c>
      <c r="R227" s="166">
        <f t="shared" si="22"/>
        <v>2.8799999999999999E-2</v>
      </c>
      <c r="S227" s="166">
        <v>0</v>
      </c>
      <c r="T227" s="167">
        <f t="shared" si="23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68" t="s">
        <v>2519</v>
      </c>
      <c r="AT227" s="168" t="s">
        <v>313</v>
      </c>
      <c r="AU227" s="168" t="s">
        <v>88</v>
      </c>
      <c r="AY227" s="17" t="s">
        <v>242</v>
      </c>
      <c r="BE227" s="169">
        <f t="shared" si="24"/>
        <v>0</v>
      </c>
      <c r="BF227" s="169">
        <f t="shared" si="25"/>
        <v>213.6</v>
      </c>
      <c r="BG227" s="169">
        <f t="shared" si="26"/>
        <v>0</v>
      </c>
      <c r="BH227" s="169">
        <f t="shared" si="27"/>
        <v>0</v>
      </c>
      <c r="BI227" s="169">
        <f t="shared" si="28"/>
        <v>0</v>
      </c>
      <c r="BJ227" s="17" t="s">
        <v>88</v>
      </c>
      <c r="BK227" s="169">
        <f t="shared" si="29"/>
        <v>213.6</v>
      </c>
      <c r="BL227" s="17" t="s">
        <v>668</v>
      </c>
      <c r="BM227" s="168" t="s">
        <v>2408</v>
      </c>
    </row>
    <row r="228" spans="1:65" s="1" customFormat="1" ht="24.2" customHeight="1">
      <c r="A228" s="30"/>
      <c r="B228" s="155"/>
      <c r="C228" s="194" t="s">
        <v>825</v>
      </c>
      <c r="D228" s="194" t="s">
        <v>245</v>
      </c>
      <c r="E228" s="195" t="s">
        <v>4363</v>
      </c>
      <c r="F228" s="196" t="s">
        <v>4364</v>
      </c>
      <c r="G228" s="197" t="s">
        <v>297</v>
      </c>
      <c r="H228" s="198">
        <v>425</v>
      </c>
      <c r="I228" s="161">
        <v>0.62</v>
      </c>
      <c r="J228" s="162">
        <f t="shared" si="20"/>
        <v>263.5</v>
      </c>
      <c r="K228" s="163"/>
      <c r="L228" s="31"/>
      <c r="M228" s="164"/>
      <c r="N228" s="165" t="s">
        <v>42</v>
      </c>
      <c r="O228" s="57"/>
      <c r="P228" s="166">
        <f t="shared" si="21"/>
        <v>0</v>
      </c>
      <c r="Q228" s="166">
        <v>0</v>
      </c>
      <c r="R228" s="166">
        <f t="shared" si="22"/>
        <v>0</v>
      </c>
      <c r="S228" s="166">
        <v>0</v>
      </c>
      <c r="T228" s="167">
        <f t="shared" si="23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68" t="s">
        <v>668</v>
      </c>
      <c r="AT228" s="168" t="s">
        <v>245</v>
      </c>
      <c r="AU228" s="168" t="s">
        <v>88</v>
      </c>
      <c r="AY228" s="17" t="s">
        <v>242</v>
      </c>
      <c r="BE228" s="169">
        <f t="shared" si="24"/>
        <v>0</v>
      </c>
      <c r="BF228" s="169">
        <f t="shared" si="25"/>
        <v>263.5</v>
      </c>
      <c r="BG228" s="169">
        <f t="shared" si="26"/>
        <v>0</v>
      </c>
      <c r="BH228" s="169">
        <f t="shared" si="27"/>
        <v>0</v>
      </c>
      <c r="BI228" s="169">
        <f t="shared" si="28"/>
        <v>0</v>
      </c>
      <c r="BJ228" s="17" t="s">
        <v>88</v>
      </c>
      <c r="BK228" s="169">
        <f t="shared" si="29"/>
        <v>263.5</v>
      </c>
      <c r="BL228" s="17" t="s">
        <v>668</v>
      </c>
      <c r="BM228" s="168" t="s">
        <v>2411</v>
      </c>
    </row>
    <row r="229" spans="1:65" s="1" customFormat="1" ht="16.5" customHeight="1">
      <c r="A229" s="30"/>
      <c r="B229" s="155"/>
      <c r="C229" s="218" t="s">
        <v>830</v>
      </c>
      <c r="D229" s="218" t="s">
        <v>313</v>
      </c>
      <c r="E229" s="219" t="s">
        <v>4365</v>
      </c>
      <c r="F229" s="220" t="s">
        <v>4366</v>
      </c>
      <c r="G229" s="221" t="s">
        <v>297</v>
      </c>
      <c r="H229" s="222">
        <v>425</v>
      </c>
      <c r="I229" s="204">
        <v>0.72</v>
      </c>
      <c r="J229" s="205">
        <f t="shared" si="20"/>
        <v>306</v>
      </c>
      <c r="K229" s="206"/>
      <c r="L229" s="207"/>
      <c r="M229" s="208"/>
      <c r="N229" s="209" t="s">
        <v>42</v>
      </c>
      <c r="O229" s="57"/>
      <c r="P229" s="166">
        <f t="shared" si="21"/>
        <v>0</v>
      </c>
      <c r="Q229" s="166">
        <v>0</v>
      </c>
      <c r="R229" s="166">
        <f t="shared" si="22"/>
        <v>0</v>
      </c>
      <c r="S229" s="166">
        <v>0</v>
      </c>
      <c r="T229" s="167">
        <f t="shared" si="23"/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68" t="s">
        <v>2519</v>
      </c>
      <c r="AT229" s="168" t="s">
        <v>313</v>
      </c>
      <c r="AU229" s="168" t="s">
        <v>88</v>
      </c>
      <c r="AY229" s="17" t="s">
        <v>242</v>
      </c>
      <c r="BE229" s="169">
        <f t="shared" si="24"/>
        <v>0</v>
      </c>
      <c r="BF229" s="169">
        <f t="shared" si="25"/>
        <v>306</v>
      </c>
      <c r="BG229" s="169">
        <f t="shared" si="26"/>
        <v>0</v>
      </c>
      <c r="BH229" s="169">
        <f t="shared" si="27"/>
        <v>0</v>
      </c>
      <c r="BI229" s="169">
        <f t="shared" si="28"/>
        <v>0</v>
      </c>
      <c r="BJ229" s="17" t="s">
        <v>88</v>
      </c>
      <c r="BK229" s="169">
        <f t="shared" si="29"/>
        <v>306</v>
      </c>
      <c r="BL229" s="17" t="s">
        <v>668</v>
      </c>
      <c r="BM229" s="168" t="s">
        <v>2414</v>
      </c>
    </row>
    <row r="230" spans="1:65" s="1" customFormat="1" ht="16.5" customHeight="1">
      <c r="A230" s="30"/>
      <c r="B230" s="155"/>
      <c r="C230" s="194" t="s">
        <v>836</v>
      </c>
      <c r="D230" s="194" t="s">
        <v>245</v>
      </c>
      <c r="E230" s="195" t="s">
        <v>4367</v>
      </c>
      <c r="F230" s="196" t="s">
        <v>4368</v>
      </c>
      <c r="G230" s="197" t="s">
        <v>297</v>
      </c>
      <c r="H230" s="198">
        <v>225</v>
      </c>
      <c r="I230" s="161">
        <v>0.77</v>
      </c>
      <c r="J230" s="162">
        <f t="shared" si="20"/>
        <v>173.25</v>
      </c>
      <c r="K230" s="163"/>
      <c r="L230" s="31"/>
      <c r="M230" s="164"/>
      <c r="N230" s="165" t="s">
        <v>42</v>
      </c>
      <c r="O230" s="57"/>
      <c r="P230" s="166">
        <f t="shared" si="21"/>
        <v>0</v>
      </c>
      <c r="Q230" s="166">
        <v>0</v>
      </c>
      <c r="R230" s="166">
        <f t="shared" si="22"/>
        <v>0</v>
      </c>
      <c r="S230" s="166">
        <v>0</v>
      </c>
      <c r="T230" s="167">
        <f t="shared" si="23"/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68" t="s">
        <v>668</v>
      </c>
      <c r="AT230" s="168" t="s">
        <v>245</v>
      </c>
      <c r="AU230" s="168" t="s">
        <v>88</v>
      </c>
      <c r="AY230" s="17" t="s">
        <v>242</v>
      </c>
      <c r="BE230" s="169">
        <f t="shared" si="24"/>
        <v>0</v>
      </c>
      <c r="BF230" s="169">
        <f t="shared" si="25"/>
        <v>173.25</v>
      </c>
      <c r="BG230" s="169">
        <f t="shared" si="26"/>
        <v>0</v>
      </c>
      <c r="BH230" s="169">
        <f t="shared" si="27"/>
        <v>0</v>
      </c>
      <c r="BI230" s="169">
        <f t="shared" si="28"/>
        <v>0</v>
      </c>
      <c r="BJ230" s="17" t="s">
        <v>88</v>
      </c>
      <c r="BK230" s="169">
        <f t="shared" si="29"/>
        <v>173.25</v>
      </c>
      <c r="BL230" s="17" t="s">
        <v>668</v>
      </c>
      <c r="BM230" s="168" t="s">
        <v>2417</v>
      </c>
    </row>
    <row r="231" spans="1:65" s="1" customFormat="1" ht="16.5" customHeight="1">
      <c r="A231" s="30"/>
      <c r="B231" s="155"/>
      <c r="C231" s="218" t="s">
        <v>842</v>
      </c>
      <c r="D231" s="218" t="s">
        <v>313</v>
      </c>
      <c r="E231" s="219" t="s">
        <v>4369</v>
      </c>
      <c r="F231" s="220" t="s">
        <v>4370</v>
      </c>
      <c r="G231" s="221" t="s">
        <v>313</v>
      </c>
      <c r="H231" s="222">
        <v>100.2</v>
      </c>
      <c r="I231" s="204">
        <v>0.67</v>
      </c>
      <c r="J231" s="205">
        <f t="shared" si="20"/>
        <v>67.13</v>
      </c>
      <c r="K231" s="206"/>
      <c r="L231" s="207"/>
      <c r="M231" s="208"/>
      <c r="N231" s="209" t="s">
        <v>42</v>
      </c>
      <c r="O231" s="57"/>
      <c r="P231" s="166">
        <f t="shared" si="21"/>
        <v>0</v>
      </c>
      <c r="Q231" s="166">
        <v>0</v>
      </c>
      <c r="R231" s="166">
        <f t="shared" si="22"/>
        <v>0</v>
      </c>
      <c r="S231" s="166">
        <v>0</v>
      </c>
      <c r="T231" s="167">
        <f t="shared" si="23"/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68" t="s">
        <v>2519</v>
      </c>
      <c r="AT231" s="168" t="s">
        <v>313</v>
      </c>
      <c r="AU231" s="168" t="s">
        <v>88</v>
      </c>
      <c r="AY231" s="17" t="s">
        <v>242</v>
      </c>
      <c r="BE231" s="169">
        <f t="shared" si="24"/>
        <v>0</v>
      </c>
      <c r="BF231" s="169">
        <f t="shared" si="25"/>
        <v>67.13</v>
      </c>
      <c r="BG231" s="169">
        <f t="shared" si="26"/>
        <v>0</v>
      </c>
      <c r="BH231" s="169">
        <f t="shared" si="27"/>
        <v>0</v>
      </c>
      <c r="BI231" s="169">
        <f t="shared" si="28"/>
        <v>0</v>
      </c>
      <c r="BJ231" s="17" t="s">
        <v>88</v>
      </c>
      <c r="BK231" s="169">
        <f t="shared" si="29"/>
        <v>67.13</v>
      </c>
      <c r="BL231" s="17" t="s">
        <v>668</v>
      </c>
      <c r="BM231" s="168" t="s">
        <v>2420</v>
      </c>
    </row>
    <row r="232" spans="1:65" s="1" customFormat="1" ht="16.5" customHeight="1">
      <c r="A232" s="30"/>
      <c r="B232" s="155"/>
      <c r="C232" s="218" t="s">
        <v>848</v>
      </c>
      <c r="D232" s="218" t="s">
        <v>313</v>
      </c>
      <c r="E232" s="219" t="s">
        <v>4371</v>
      </c>
      <c r="F232" s="220" t="s">
        <v>4372</v>
      </c>
      <c r="G232" s="221" t="s">
        <v>313</v>
      </c>
      <c r="H232" s="222">
        <v>125</v>
      </c>
      <c r="I232" s="204">
        <v>1.01</v>
      </c>
      <c r="J232" s="205">
        <f t="shared" si="20"/>
        <v>126.25</v>
      </c>
      <c r="K232" s="206"/>
      <c r="L232" s="207"/>
      <c r="M232" s="208"/>
      <c r="N232" s="209" t="s">
        <v>42</v>
      </c>
      <c r="O232" s="57"/>
      <c r="P232" s="166">
        <f t="shared" si="21"/>
        <v>0</v>
      </c>
      <c r="Q232" s="166">
        <v>0</v>
      </c>
      <c r="R232" s="166">
        <f t="shared" si="22"/>
        <v>0</v>
      </c>
      <c r="S232" s="166">
        <v>0</v>
      </c>
      <c r="T232" s="167">
        <f t="shared" si="23"/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68" t="s">
        <v>2519</v>
      </c>
      <c r="AT232" s="168" t="s">
        <v>313</v>
      </c>
      <c r="AU232" s="168" t="s">
        <v>88</v>
      </c>
      <c r="AY232" s="17" t="s">
        <v>242</v>
      </c>
      <c r="BE232" s="169">
        <f t="shared" si="24"/>
        <v>0</v>
      </c>
      <c r="BF232" s="169">
        <f t="shared" si="25"/>
        <v>126.25</v>
      </c>
      <c r="BG232" s="169">
        <f t="shared" si="26"/>
        <v>0</v>
      </c>
      <c r="BH232" s="169">
        <f t="shared" si="27"/>
        <v>0</v>
      </c>
      <c r="BI232" s="169">
        <f t="shared" si="28"/>
        <v>0</v>
      </c>
      <c r="BJ232" s="17" t="s">
        <v>88</v>
      </c>
      <c r="BK232" s="169">
        <f t="shared" si="29"/>
        <v>126.25</v>
      </c>
      <c r="BL232" s="17" t="s">
        <v>668</v>
      </c>
      <c r="BM232" s="168" t="s">
        <v>2423</v>
      </c>
    </row>
    <row r="233" spans="1:65" s="1" customFormat="1" ht="24.2" customHeight="1">
      <c r="A233" s="30"/>
      <c r="B233" s="155"/>
      <c r="C233" s="194" t="s">
        <v>852</v>
      </c>
      <c r="D233" s="194" t="s">
        <v>245</v>
      </c>
      <c r="E233" s="195" t="s">
        <v>4373</v>
      </c>
      <c r="F233" s="196" t="s">
        <v>4374</v>
      </c>
      <c r="G233" s="197" t="s">
        <v>297</v>
      </c>
      <c r="H233" s="198">
        <v>220</v>
      </c>
      <c r="I233" s="161">
        <v>3.26</v>
      </c>
      <c r="J233" s="162">
        <f t="shared" si="20"/>
        <v>717.2</v>
      </c>
      <c r="K233" s="163"/>
      <c r="L233" s="31"/>
      <c r="M233" s="164"/>
      <c r="N233" s="165" t="s">
        <v>42</v>
      </c>
      <c r="O233" s="57"/>
      <c r="P233" s="166">
        <f t="shared" si="21"/>
        <v>0</v>
      </c>
      <c r="Q233" s="166">
        <v>0</v>
      </c>
      <c r="R233" s="166">
        <f t="shared" si="22"/>
        <v>0</v>
      </c>
      <c r="S233" s="166">
        <v>0</v>
      </c>
      <c r="T233" s="167">
        <f t="shared" si="23"/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68" t="s">
        <v>668</v>
      </c>
      <c r="AT233" s="168" t="s">
        <v>245</v>
      </c>
      <c r="AU233" s="168" t="s">
        <v>88</v>
      </c>
      <c r="AY233" s="17" t="s">
        <v>242</v>
      </c>
      <c r="BE233" s="169">
        <f t="shared" si="24"/>
        <v>0</v>
      </c>
      <c r="BF233" s="169">
        <f t="shared" si="25"/>
        <v>717.2</v>
      </c>
      <c r="BG233" s="169">
        <f t="shared" si="26"/>
        <v>0</v>
      </c>
      <c r="BH233" s="169">
        <f t="shared" si="27"/>
        <v>0</v>
      </c>
      <c r="BI233" s="169">
        <f t="shared" si="28"/>
        <v>0</v>
      </c>
      <c r="BJ233" s="17" t="s">
        <v>88</v>
      </c>
      <c r="BK233" s="169">
        <f t="shared" si="29"/>
        <v>717.2</v>
      </c>
      <c r="BL233" s="17" t="s">
        <v>668</v>
      </c>
      <c r="BM233" s="168" t="s">
        <v>2426</v>
      </c>
    </row>
    <row r="234" spans="1:65" s="1" customFormat="1" ht="16.5" customHeight="1">
      <c r="A234" s="30"/>
      <c r="B234" s="155"/>
      <c r="C234" s="218" t="s">
        <v>857</v>
      </c>
      <c r="D234" s="218" t="s">
        <v>313</v>
      </c>
      <c r="E234" s="219" t="s">
        <v>4375</v>
      </c>
      <c r="F234" s="220" t="s">
        <v>4376</v>
      </c>
      <c r="G234" s="221" t="s">
        <v>297</v>
      </c>
      <c r="H234" s="222">
        <v>220</v>
      </c>
      <c r="I234" s="204">
        <v>9.5299999999999994</v>
      </c>
      <c r="J234" s="205">
        <f t="shared" ref="J234:J236" si="30">ROUND(I234*H234,2)</f>
        <v>2096.6</v>
      </c>
      <c r="K234" s="206"/>
      <c r="L234" s="207"/>
      <c r="M234" s="208"/>
      <c r="N234" s="209" t="s">
        <v>42</v>
      </c>
      <c r="O234" s="57"/>
      <c r="P234" s="166">
        <f t="shared" ref="P234:P236" si="31">O234*H234</f>
        <v>0</v>
      </c>
      <c r="Q234" s="166">
        <v>2.0999999999999999E-3</v>
      </c>
      <c r="R234" s="166">
        <f t="shared" ref="R234:R236" si="32">Q234*H234</f>
        <v>0.46199999999999997</v>
      </c>
      <c r="S234" s="166">
        <v>0</v>
      </c>
      <c r="T234" s="167">
        <f t="shared" ref="T234:T236" si="33"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68" t="s">
        <v>2519</v>
      </c>
      <c r="AT234" s="168" t="s">
        <v>313</v>
      </c>
      <c r="AU234" s="168" t="s">
        <v>88</v>
      </c>
      <c r="AY234" s="17" t="s">
        <v>242</v>
      </c>
      <c r="BE234" s="169">
        <f t="shared" si="24"/>
        <v>0</v>
      </c>
      <c r="BF234" s="169">
        <f t="shared" si="25"/>
        <v>2096.6</v>
      </c>
      <c r="BG234" s="169">
        <f t="shared" si="26"/>
        <v>0</v>
      </c>
      <c r="BH234" s="169">
        <f t="shared" si="27"/>
        <v>0</v>
      </c>
      <c r="BI234" s="169">
        <f t="shared" si="28"/>
        <v>0</v>
      </c>
      <c r="BJ234" s="17" t="s">
        <v>88</v>
      </c>
      <c r="BK234" s="169">
        <f t="shared" si="29"/>
        <v>2096.6</v>
      </c>
      <c r="BL234" s="17" t="s">
        <v>668</v>
      </c>
      <c r="BM234" s="168" t="s">
        <v>2429</v>
      </c>
    </row>
    <row r="235" spans="1:65" s="1" customFormat="1" ht="37.9" customHeight="1">
      <c r="A235" s="30"/>
      <c r="B235" s="155"/>
      <c r="C235" s="194" t="s">
        <v>638</v>
      </c>
      <c r="D235" s="194" t="s">
        <v>245</v>
      </c>
      <c r="E235" s="195" t="s">
        <v>4377</v>
      </c>
      <c r="F235" s="196" t="s">
        <v>4378</v>
      </c>
      <c r="G235" s="197" t="s">
        <v>310</v>
      </c>
      <c r="H235" s="198">
        <v>286</v>
      </c>
      <c r="I235" s="161">
        <v>1.02</v>
      </c>
      <c r="J235" s="162">
        <f t="shared" si="30"/>
        <v>291.72000000000003</v>
      </c>
      <c r="K235" s="163"/>
      <c r="L235" s="31"/>
      <c r="M235" s="164"/>
      <c r="N235" s="165" t="s">
        <v>42</v>
      </c>
      <c r="O235" s="57"/>
      <c r="P235" s="166">
        <f t="shared" si="31"/>
        <v>0</v>
      </c>
      <c r="Q235" s="166">
        <v>0</v>
      </c>
      <c r="R235" s="166">
        <f t="shared" si="32"/>
        <v>0</v>
      </c>
      <c r="S235" s="166">
        <v>0</v>
      </c>
      <c r="T235" s="167">
        <f t="shared" si="33"/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68" t="s">
        <v>668</v>
      </c>
      <c r="AT235" s="168" t="s">
        <v>245</v>
      </c>
      <c r="AU235" s="168" t="s">
        <v>88</v>
      </c>
      <c r="AY235" s="17" t="s">
        <v>242</v>
      </c>
      <c r="BE235" s="169">
        <f t="shared" si="24"/>
        <v>0</v>
      </c>
      <c r="BF235" s="169">
        <f t="shared" si="25"/>
        <v>291.72000000000003</v>
      </c>
      <c r="BG235" s="169">
        <f t="shared" si="26"/>
        <v>0</v>
      </c>
      <c r="BH235" s="169">
        <f t="shared" si="27"/>
        <v>0</v>
      </c>
      <c r="BI235" s="169">
        <f t="shared" si="28"/>
        <v>0</v>
      </c>
      <c r="BJ235" s="17" t="s">
        <v>88</v>
      </c>
      <c r="BK235" s="169">
        <f t="shared" si="29"/>
        <v>291.72000000000003</v>
      </c>
      <c r="BL235" s="17" t="s">
        <v>668</v>
      </c>
      <c r="BM235" s="168" t="s">
        <v>2432</v>
      </c>
    </row>
    <row r="236" spans="1:65" s="1" customFormat="1" ht="16.5" customHeight="1">
      <c r="A236" s="30"/>
      <c r="B236" s="155"/>
      <c r="C236" s="194" t="s">
        <v>866</v>
      </c>
      <c r="D236" s="194" t="s">
        <v>245</v>
      </c>
      <c r="E236" s="195" t="s">
        <v>4379</v>
      </c>
      <c r="F236" s="196" t="s">
        <v>4380</v>
      </c>
      <c r="G236" s="197" t="s">
        <v>310</v>
      </c>
      <c r="H236" s="198">
        <v>3</v>
      </c>
      <c r="I236" s="161">
        <v>19.649999999999999</v>
      </c>
      <c r="J236" s="162">
        <f t="shared" si="30"/>
        <v>58.95</v>
      </c>
      <c r="K236" s="163"/>
      <c r="L236" s="31"/>
      <c r="M236" s="164"/>
      <c r="N236" s="165" t="s">
        <v>42</v>
      </c>
      <c r="O236" s="57"/>
      <c r="P236" s="166">
        <f t="shared" si="31"/>
        <v>0</v>
      </c>
      <c r="Q236" s="166">
        <v>0</v>
      </c>
      <c r="R236" s="166">
        <f t="shared" si="32"/>
        <v>0</v>
      </c>
      <c r="S236" s="166">
        <v>0</v>
      </c>
      <c r="T236" s="167">
        <f t="shared" si="33"/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68" t="s">
        <v>668</v>
      </c>
      <c r="AT236" s="168" t="s">
        <v>245</v>
      </c>
      <c r="AU236" s="168" t="s">
        <v>88</v>
      </c>
      <c r="AY236" s="17" t="s">
        <v>242</v>
      </c>
      <c r="BE236" s="169">
        <f t="shared" si="24"/>
        <v>0</v>
      </c>
      <c r="BF236" s="169">
        <f t="shared" si="25"/>
        <v>58.95</v>
      </c>
      <c r="BG236" s="169">
        <f t="shared" si="26"/>
        <v>0</v>
      </c>
      <c r="BH236" s="169">
        <f t="shared" si="27"/>
        <v>0</v>
      </c>
      <c r="BI236" s="169">
        <f t="shared" si="28"/>
        <v>0</v>
      </c>
      <c r="BJ236" s="17" t="s">
        <v>88</v>
      </c>
      <c r="BK236" s="169">
        <f t="shared" si="29"/>
        <v>58.95</v>
      </c>
      <c r="BL236" s="17" t="s">
        <v>668</v>
      </c>
      <c r="BM236" s="168" t="s">
        <v>2437</v>
      </c>
    </row>
    <row r="237" spans="1:65" s="11" customFormat="1" ht="22.9" customHeight="1">
      <c r="B237" s="142"/>
      <c r="D237" s="143" t="s">
        <v>75</v>
      </c>
      <c r="E237" s="153" t="s">
        <v>4381</v>
      </c>
      <c r="F237" s="153" t="s">
        <v>4382</v>
      </c>
      <c r="I237" s="145"/>
      <c r="J237" s="154">
        <f>BK237</f>
        <v>11122.18</v>
      </c>
      <c r="L237" s="142"/>
      <c r="M237" s="147"/>
      <c r="N237" s="148"/>
      <c r="O237" s="148"/>
      <c r="P237" s="149">
        <f>SUM(P238:P243)</f>
        <v>0</v>
      </c>
      <c r="Q237" s="148"/>
      <c r="R237" s="149">
        <f>SUM(R238:R243)</f>
        <v>6.9000000000000008E-3</v>
      </c>
      <c r="S237" s="148"/>
      <c r="T237" s="150">
        <f>SUM(T238:T243)</f>
        <v>0</v>
      </c>
      <c r="AR237" s="143" t="s">
        <v>93</v>
      </c>
      <c r="AT237" s="151" t="s">
        <v>75</v>
      </c>
      <c r="AU237" s="151" t="s">
        <v>83</v>
      </c>
      <c r="AY237" s="143" t="s">
        <v>242</v>
      </c>
      <c r="BK237" s="152">
        <f>SUM(BK238:BK243)</f>
        <v>11122.18</v>
      </c>
    </row>
    <row r="238" spans="1:65" s="1" customFormat="1" ht="16.5" customHeight="1">
      <c r="A238" s="30"/>
      <c r="B238" s="155"/>
      <c r="C238" s="194" t="s">
        <v>872</v>
      </c>
      <c r="D238" s="194" t="s">
        <v>245</v>
      </c>
      <c r="E238" s="195" t="s">
        <v>4383</v>
      </c>
      <c r="F238" s="196" t="s">
        <v>4384</v>
      </c>
      <c r="G238" s="197" t="s">
        <v>310</v>
      </c>
      <c r="H238" s="198">
        <v>69</v>
      </c>
      <c r="I238" s="161">
        <v>4.79</v>
      </c>
      <c r="J238" s="162">
        <f t="shared" ref="J238:J243" si="34">ROUND(I238*H238,2)</f>
        <v>330.51</v>
      </c>
      <c r="K238" s="163"/>
      <c r="L238" s="31"/>
      <c r="M238" s="164"/>
      <c r="N238" s="165" t="s">
        <v>42</v>
      </c>
      <c r="O238" s="57"/>
      <c r="P238" s="166">
        <f t="shared" ref="P238:P243" si="35">O238*H238</f>
        <v>0</v>
      </c>
      <c r="Q238" s="166">
        <v>0</v>
      </c>
      <c r="R238" s="166">
        <f t="shared" ref="R238:R243" si="36">Q238*H238</f>
        <v>0</v>
      </c>
      <c r="S238" s="166">
        <v>0</v>
      </c>
      <c r="T238" s="167">
        <f t="shared" ref="T238:T243" si="37"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68" t="s">
        <v>668</v>
      </c>
      <c r="AT238" s="168" t="s">
        <v>245</v>
      </c>
      <c r="AU238" s="168" t="s">
        <v>88</v>
      </c>
      <c r="AY238" s="17" t="s">
        <v>242</v>
      </c>
      <c r="BE238" s="169">
        <f t="shared" ref="BE238:BE243" si="38">IF(N238="základná",J238,0)</f>
        <v>0</v>
      </c>
      <c r="BF238" s="169">
        <f t="shared" ref="BF238:BF243" si="39">IF(N238="znížená",J238,0)</f>
        <v>330.51</v>
      </c>
      <c r="BG238" s="169">
        <f t="shared" ref="BG238:BG243" si="40">IF(N238="zákl. prenesená",J238,0)</f>
        <v>0</v>
      </c>
      <c r="BH238" s="169">
        <f t="shared" ref="BH238:BH243" si="41">IF(N238="zníž. prenesená",J238,0)</f>
        <v>0</v>
      </c>
      <c r="BI238" s="169">
        <f t="shared" ref="BI238:BI243" si="42">IF(N238="nulová",J238,0)</f>
        <v>0</v>
      </c>
      <c r="BJ238" s="17" t="s">
        <v>88</v>
      </c>
      <c r="BK238" s="169">
        <f t="shared" ref="BK238:BK243" si="43">ROUND(I238*H238,2)</f>
        <v>330.51</v>
      </c>
      <c r="BL238" s="17" t="s">
        <v>668</v>
      </c>
      <c r="BM238" s="168" t="s">
        <v>2440</v>
      </c>
    </row>
    <row r="239" spans="1:65" s="1" customFormat="1" ht="24.2" customHeight="1">
      <c r="A239" s="30"/>
      <c r="B239" s="155"/>
      <c r="C239" s="218" t="s">
        <v>882</v>
      </c>
      <c r="D239" s="218" t="s">
        <v>313</v>
      </c>
      <c r="E239" s="219" t="s">
        <v>4385</v>
      </c>
      <c r="F239" s="220" t="s">
        <v>4386</v>
      </c>
      <c r="G239" s="221" t="s">
        <v>310</v>
      </c>
      <c r="H239" s="222">
        <v>69</v>
      </c>
      <c r="I239" s="204">
        <v>18.05</v>
      </c>
      <c r="J239" s="205">
        <f t="shared" si="34"/>
        <v>1245.45</v>
      </c>
      <c r="K239" s="206"/>
      <c r="L239" s="207"/>
      <c r="M239" s="208"/>
      <c r="N239" s="209" t="s">
        <v>42</v>
      </c>
      <c r="O239" s="57"/>
      <c r="P239" s="166">
        <f t="shared" si="35"/>
        <v>0</v>
      </c>
      <c r="Q239" s="166">
        <v>0</v>
      </c>
      <c r="R239" s="166">
        <f t="shared" si="36"/>
        <v>0</v>
      </c>
      <c r="S239" s="166">
        <v>0</v>
      </c>
      <c r="T239" s="167">
        <f t="shared" si="37"/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68" t="s">
        <v>2519</v>
      </c>
      <c r="AT239" s="168" t="s">
        <v>313</v>
      </c>
      <c r="AU239" s="168" t="s">
        <v>88</v>
      </c>
      <c r="AY239" s="17" t="s">
        <v>242</v>
      </c>
      <c r="BE239" s="169">
        <f t="shared" si="38"/>
        <v>0</v>
      </c>
      <c r="BF239" s="169">
        <f t="shared" si="39"/>
        <v>1245.45</v>
      </c>
      <c r="BG239" s="169">
        <f t="shared" si="40"/>
        <v>0</v>
      </c>
      <c r="BH239" s="169">
        <f t="shared" si="41"/>
        <v>0</v>
      </c>
      <c r="BI239" s="169">
        <f t="shared" si="42"/>
        <v>0</v>
      </c>
      <c r="BJ239" s="17" t="s">
        <v>88</v>
      </c>
      <c r="BK239" s="169">
        <f t="shared" si="43"/>
        <v>1245.45</v>
      </c>
      <c r="BL239" s="17" t="s">
        <v>668</v>
      </c>
      <c r="BM239" s="168" t="s">
        <v>2443</v>
      </c>
    </row>
    <row r="240" spans="1:65" s="1" customFormat="1" ht="16.5" customHeight="1">
      <c r="A240" s="30"/>
      <c r="B240" s="155"/>
      <c r="C240" s="194" t="s">
        <v>887</v>
      </c>
      <c r="D240" s="194" t="s">
        <v>245</v>
      </c>
      <c r="E240" s="195" t="s">
        <v>4387</v>
      </c>
      <c r="F240" s="196" t="s">
        <v>4388</v>
      </c>
      <c r="G240" s="197" t="s">
        <v>310</v>
      </c>
      <c r="H240" s="198">
        <v>138</v>
      </c>
      <c r="I240" s="161">
        <v>3.56</v>
      </c>
      <c r="J240" s="162">
        <f t="shared" si="34"/>
        <v>491.28</v>
      </c>
      <c r="K240" s="163"/>
      <c r="L240" s="31"/>
      <c r="M240" s="164"/>
      <c r="N240" s="165" t="s">
        <v>42</v>
      </c>
      <c r="O240" s="57"/>
      <c r="P240" s="166">
        <f t="shared" si="35"/>
        <v>0</v>
      </c>
      <c r="Q240" s="166">
        <v>0</v>
      </c>
      <c r="R240" s="166">
        <f t="shared" si="36"/>
        <v>0</v>
      </c>
      <c r="S240" s="166">
        <v>0</v>
      </c>
      <c r="T240" s="167">
        <f t="shared" si="37"/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68" t="s">
        <v>668</v>
      </c>
      <c r="AT240" s="168" t="s">
        <v>245</v>
      </c>
      <c r="AU240" s="168" t="s">
        <v>88</v>
      </c>
      <c r="AY240" s="17" t="s">
        <v>242</v>
      </c>
      <c r="BE240" s="169">
        <f t="shared" si="38"/>
        <v>0</v>
      </c>
      <c r="BF240" s="169">
        <f t="shared" si="39"/>
        <v>491.28</v>
      </c>
      <c r="BG240" s="169">
        <f t="shared" si="40"/>
        <v>0</v>
      </c>
      <c r="BH240" s="169">
        <f t="shared" si="41"/>
        <v>0</v>
      </c>
      <c r="BI240" s="169">
        <f t="shared" si="42"/>
        <v>0</v>
      </c>
      <c r="BJ240" s="17" t="s">
        <v>88</v>
      </c>
      <c r="BK240" s="169">
        <f t="shared" si="43"/>
        <v>491.28</v>
      </c>
      <c r="BL240" s="17" t="s">
        <v>668</v>
      </c>
      <c r="BM240" s="168" t="s">
        <v>2446</v>
      </c>
    </row>
    <row r="241" spans="1:65" s="1" customFormat="1" ht="33" customHeight="1">
      <c r="A241" s="30"/>
      <c r="B241" s="155"/>
      <c r="C241" s="218" t="s">
        <v>1766</v>
      </c>
      <c r="D241" s="218" t="s">
        <v>313</v>
      </c>
      <c r="E241" s="219" t="s">
        <v>4389</v>
      </c>
      <c r="F241" s="220" t="s">
        <v>4390</v>
      </c>
      <c r="G241" s="221" t="s">
        <v>310</v>
      </c>
      <c r="H241" s="222">
        <v>138</v>
      </c>
      <c r="I241" s="204">
        <v>0.63</v>
      </c>
      <c r="J241" s="205">
        <f t="shared" si="34"/>
        <v>86.94</v>
      </c>
      <c r="K241" s="206"/>
      <c r="L241" s="207"/>
      <c r="M241" s="208"/>
      <c r="N241" s="209" t="s">
        <v>42</v>
      </c>
      <c r="O241" s="57"/>
      <c r="P241" s="166">
        <f t="shared" si="35"/>
        <v>0</v>
      </c>
      <c r="Q241" s="166">
        <v>5.0000000000000002E-5</v>
      </c>
      <c r="R241" s="166">
        <f t="shared" si="36"/>
        <v>6.9000000000000008E-3</v>
      </c>
      <c r="S241" s="166">
        <v>0</v>
      </c>
      <c r="T241" s="167">
        <f t="shared" si="37"/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68" t="s">
        <v>2519</v>
      </c>
      <c r="AT241" s="168" t="s">
        <v>313</v>
      </c>
      <c r="AU241" s="168" t="s">
        <v>88</v>
      </c>
      <c r="AY241" s="17" t="s">
        <v>242</v>
      </c>
      <c r="BE241" s="169">
        <f t="shared" si="38"/>
        <v>0</v>
      </c>
      <c r="BF241" s="169">
        <f t="shared" si="39"/>
        <v>86.94</v>
      </c>
      <c r="BG241" s="169">
        <f t="shared" si="40"/>
        <v>0</v>
      </c>
      <c r="BH241" s="169">
        <f t="shared" si="41"/>
        <v>0</v>
      </c>
      <c r="BI241" s="169">
        <f t="shared" si="42"/>
        <v>0</v>
      </c>
      <c r="BJ241" s="17" t="s">
        <v>88</v>
      </c>
      <c r="BK241" s="169">
        <f t="shared" si="43"/>
        <v>86.94</v>
      </c>
      <c r="BL241" s="17" t="s">
        <v>668</v>
      </c>
      <c r="BM241" s="168" t="s">
        <v>2449</v>
      </c>
    </row>
    <row r="242" spans="1:65" s="1" customFormat="1" ht="21.75" customHeight="1">
      <c r="A242" s="30"/>
      <c r="B242" s="155"/>
      <c r="C242" s="194" t="s">
        <v>1774</v>
      </c>
      <c r="D242" s="194" t="s">
        <v>245</v>
      </c>
      <c r="E242" s="195" t="s">
        <v>4391</v>
      </c>
      <c r="F242" s="196" t="s">
        <v>4392</v>
      </c>
      <c r="G242" s="197" t="s">
        <v>297</v>
      </c>
      <c r="H242" s="198">
        <v>4720</v>
      </c>
      <c r="I242" s="161">
        <v>1.25</v>
      </c>
      <c r="J242" s="162">
        <f t="shared" si="34"/>
        <v>5900</v>
      </c>
      <c r="K242" s="163"/>
      <c r="L242" s="31"/>
      <c r="M242" s="164"/>
      <c r="N242" s="165" t="s">
        <v>42</v>
      </c>
      <c r="O242" s="57"/>
      <c r="P242" s="166">
        <f t="shared" si="35"/>
        <v>0</v>
      </c>
      <c r="Q242" s="166">
        <v>0</v>
      </c>
      <c r="R242" s="166">
        <f t="shared" si="36"/>
        <v>0</v>
      </c>
      <c r="S242" s="166">
        <v>0</v>
      </c>
      <c r="T242" s="167">
        <f t="shared" si="37"/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68" t="s">
        <v>668</v>
      </c>
      <c r="AT242" s="168" t="s">
        <v>245</v>
      </c>
      <c r="AU242" s="168" t="s">
        <v>88</v>
      </c>
      <c r="AY242" s="17" t="s">
        <v>242</v>
      </c>
      <c r="BE242" s="169">
        <f t="shared" si="38"/>
        <v>0</v>
      </c>
      <c r="BF242" s="169">
        <f t="shared" si="39"/>
        <v>5900</v>
      </c>
      <c r="BG242" s="169">
        <f t="shared" si="40"/>
        <v>0</v>
      </c>
      <c r="BH242" s="169">
        <f t="shared" si="41"/>
        <v>0</v>
      </c>
      <c r="BI242" s="169">
        <f t="shared" si="42"/>
        <v>0</v>
      </c>
      <c r="BJ242" s="17" t="s">
        <v>88</v>
      </c>
      <c r="BK242" s="169">
        <f t="shared" si="43"/>
        <v>5900</v>
      </c>
      <c r="BL242" s="17" t="s">
        <v>668</v>
      </c>
      <c r="BM242" s="168" t="s">
        <v>2351</v>
      </c>
    </row>
    <row r="243" spans="1:65" s="1" customFormat="1" ht="24.2" customHeight="1">
      <c r="A243" s="30"/>
      <c r="B243" s="155"/>
      <c r="C243" s="218" t="s">
        <v>1622</v>
      </c>
      <c r="D243" s="218" t="s">
        <v>313</v>
      </c>
      <c r="E243" s="219" t="s">
        <v>4393</v>
      </c>
      <c r="F243" s="220" t="s">
        <v>4394</v>
      </c>
      <c r="G243" s="221" t="s">
        <v>297</v>
      </c>
      <c r="H243" s="222">
        <v>4720</v>
      </c>
      <c r="I243" s="204">
        <v>0.65</v>
      </c>
      <c r="J243" s="205">
        <f t="shared" si="34"/>
        <v>3068</v>
      </c>
      <c r="K243" s="206"/>
      <c r="L243" s="207"/>
      <c r="M243" s="208"/>
      <c r="N243" s="209" t="s">
        <v>42</v>
      </c>
      <c r="O243" s="57"/>
      <c r="P243" s="166">
        <f t="shared" si="35"/>
        <v>0</v>
      </c>
      <c r="Q243" s="166">
        <v>0</v>
      </c>
      <c r="R243" s="166">
        <f t="shared" si="36"/>
        <v>0</v>
      </c>
      <c r="S243" s="166">
        <v>0</v>
      </c>
      <c r="T243" s="167">
        <f t="shared" si="37"/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68" t="s">
        <v>2519</v>
      </c>
      <c r="AT243" s="168" t="s">
        <v>313</v>
      </c>
      <c r="AU243" s="168" t="s">
        <v>88</v>
      </c>
      <c r="AY243" s="17" t="s">
        <v>242</v>
      </c>
      <c r="BE243" s="169">
        <f t="shared" si="38"/>
        <v>0</v>
      </c>
      <c r="BF243" s="169">
        <f t="shared" si="39"/>
        <v>3068</v>
      </c>
      <c r="BG243" s="169">
        <f t="shared" si="40"/>
        <v>0</v>
      </c>
      <c r="BH243" s="169">
        <f t="shared" si="41"/>
        <v>0</v>
      </c>
      <c r="BI243" s="169">
        <f t="shared" si="42"/>
        <v>0</v>
      </c>
      <c r="BJ243" s="17" t="s">
        <v>88</v>
      </c>
      <c r="BK243" s="169">
        <f t="shared" si="43"/>
        <v>3068</v>
      </c>
      <c r="BL243" s="17" t="s">
        <v>668</v>
      </c>
      <c r="BM243" s="168" t="s">
        <v>2357</v>
      </c>
    </row>
    <row r="244" spans="1:65" s="11" customFormat="1" ht="22.9" customHeight="1">
      <c r="B244" s="142"/>
      <c r="D244" s="143" t="s">
        <v>75</v>
      </c>
      <c r="E244" s="153" t="s">
        <v>4395</v>
      </c>
      <c r="F244" s="153" t="s">
        <v>4396</v>
      </c>
      <c r="I244" s="145"/>
      <c r="J244" s="154">
        <f>BK244</f>
        <v>1125</v>
      </c>
      <c r="L244" s="142"/>
      <c r="M244" s="147"/>
      <c r="N244" s="148"/>
      <c r="O244" s="148"/>
      <c r="P244" s="149">
        <f>P245</f>
        <v>0</v>
      </c>
      <c r="Q244" s="148"/>
      <c r="R244" s="149">
        <f>R245</f>
        <v>0</v>
      </c>
      <c r="S244" s="148"/>
      <c r="T244" s="150">
        <f>T245</f>
        <v>0</v>
      </c>
      <c r="AR244" s="143" t="s">
        <v>93</v>
      </c>
      <c r="AT244" s="151" t="s">
        <v>75</v>
      </c>
      <c r="AU244" s="151" t="s">
        <v>83</v>
      </c>
      <c r="AY244" s="143" t="s">
        <v>242</v>
      </c>
      <c r="BK244" s="152">
        <f>BK245</f>
        <v>1125</v>
      </c>
    </row>
    <row r="245" spans="1:65" s="1" customFormat="1" ht="16.5" customHeight="1">
      <c r="A245" s="30"/>
      <c r="B245" s="155"/>
      <c r="C245" s="194" t="s">
        <v>1785</v>
      </c>
      <c r="D245" s="194" t="s">
        <v>245</v>
      </c>
      <c r="E245" s="195" t="s">
        <v>4397</v>
      </c>
      <c r="F245" s="196" t="s">
        <v>4398</v>
      </c>
      <c r="G245" s="197" t="s">
        <v>2252</v>
      </c>
      <c r="H245" s="198">
        <v>1</v>
      </c>
      <c r="I245" s="161">
        <v>1125</v>
      </c>
      <c r="J245" s="162">
        <f>ROUND(I245*H245,2)</f>
        <v>1125</v>
      </c>
      <c r="K245" s="163"/>
      <c r="L245" s="31"/>
      <c r="M245" s="164"/>
      <c r="N245" s="165" t="s">
        <v>42</v>
      </c>
      <c r="O245" s="57"/>
      <c r="P245" s="166">
        <f>O245*H245</f>
        <v>0</v>
      </c>
      <c r="Q245" s="166">
        <v>0</v>
      </c>
      <c r="R245" s="166">
        <f>Q245*H245</f>
        <v>0</v>
      </c>
      <c r="S245" s="166">
        <v>0</v>
      </c>
      <c r="T245" s="167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68" t="s">
        <v>668</v>
      </c>
      <c r="AT245" s="168" t="s">
        <v>245</v>
      </c>
      <c r="AU245" s="168" t="s">
        <v>88</v>
      </c>
      <c r="AY245" s="17" t="s">
        <v>242</v>
      </c>
      <c r="BE245" s="169">
        <f>IF(N245="základná",J245,0)</f>
        <v>0</v>
      </c>
      <c r="BF245" s="169">
        <f>IF(N245="znížená",J245,0)</f>
        <v>1125</v>
      </c>
      <c r="BG245" s="169">
        <f>IF(N245="zákl. prenesená",J245,0)</f>
        <v>0</v>
      </c>
      <c r="BH245" s="169">
        <f>IF(N245="zníž. prenesená",J245,0)</f>
        <v>0</v>
      </c>
      <c r="BI245" s="169">
        <f>IF(N245="nulová",J245,0)</f>
        <v>0</v>
      </c>
      <c r="BJ245" s="17" t="s">
        <v>88</v>
      </c>
      <c r="BK245" s="169">
        <f>ROUND(I245*H245,2)</f>
        <v>1125</v>
      </c>
      <c r="BL245" s="17" t="s">
        <v>668</v>
      </c>
      <c r="BM245" s="168" t="s">
        <v>2456</v>
      </c>
    </row>
    <row r="246" spans="1:65" s="11" customFormat="1" ht="22.9" customHeight="1">
      <c r="B246" s="142"/>
      <c r="D246" s="143" t="s">
        <v>75</v>
      </c>
      <c r="E246" s="153" t="s">
        <v>4399</v>
      </c>
      <c r="F246" s="153" t="s">
        <v>4400</v>
      </c>
      <c r="I246" s="145"/>
      <c r="J246" s="154">
        <f>BK246</f>
        <v>1681.02</v>
      </c>
      <c r="L246" s="142"/>
      <c r="M246" s="147"/>
      <c r="N246" s="148"/>
      <c r="O246" s="148"/>
      <c r="P246" s="149">
        <f>P247</f>
        <v>0</v>
      </c>
      <c r="Q246" s="148"/>
      <c r="R246" s="149">
        <f>R247</f>
        <v>0</v>
      </c>
      <c r="S246" s="148"/>
      <c r="T246" s="150">
        <f>T247</f>
        <v>0</v>
      </c>
      <c r="AR246" s="143" t="s">
        <v>83</v>
      </c>
      <c r="AT246" s="151" t="s">
        <v>75</v>
      </c>
      <c r="AU246" s="151" t="s">
        <v>83</v>
      </c>
      <c r="AY246" s="143" t="s">
        <v>242</v>
      </c>
      <c r="BK246" s="152">
        <f>BK247</f>
        <v>1681.02</v>
      </c>
    </row>
    <row r="247" spans="1:65" s="1" customFormat="1" ht="78" customHeight="1">
      <c r="A247" s="30"/>
      <c r="B247" s="155"/>
      <c r="C247" s="194" t="s">
        <v>1789</v>
      </c>
      <c r="D247" s="194" t="s">
        <v>245</v>
      </c>
      <c r="E247" s="195" t="s">
        <v>4401</v>
      </c>
      <c r="F247" s="196" t="s">
        <v>4402</v>
      </c>
      <c r="G247" s="197" t="s">
        <v>2252</v>
      </c>
      <c r="H247" s="198">
        <v>1</v>
      </c>
      <c r="I247" s="161">
        <v>1681.02</v>
      </c>
      <c r="J247" s="162">
        <f>ROUND(I247*H247,2)</f>
        <v>1681.02</v>
      </c>
      <c r="K247" s="163"/>
      <c r="L247" s="31"/>
      <c r="M247" s="164"/>
      <c r="N247" s="165" t="s">
        <v>42</v>
      </c>
      <c r="O247" s="57"/>
      <c r="P247" s="166">
        <f>O247*H247</f>
        <v>0</v>
      </c>
      <c r="Q247" s="166">
        <v>0</v>
      </c>
      <c r="R247" s="166">
        <f>Q247*H247</f>
        <v>0</v>
      </c>
      <c r="S247" s="166">
        <v>0</v>
      </c>
      <c r="T247" s="167">
        <f>S247*H247</f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68" t="s">
        <v>249</v>
      </c>
      <c r="AT247" s="168" t="s">
        <v>245</v>
      </c>
      <c r="AU247" s="168" t="s">
        <v>88</v>
      </c>
      <c r="AY247" s="17" t="s">
        <v>242</v>
      </c>
      <c r="BE247" s="169">
        <f>IF(N247="základná",J247,0)</f>
        <v>0</v>
      </c>
      <c r="BF247" s="169">
        <f>IF(N247="znížená",J247,0)</f>
        <v>1681.02</v>
      </c>
      <c r="BG247" s="169">
        <f>IF(N247="zákl. prenesená",J247,0)</f>
        <v>0</v>
      </c>
      <c r="BH247" s="169">
        <f>IF(N247="zníž. prenesená",J247,0)</f>
        <v>0</v>
      </c>
      <c r="BI247" s="169">
        <f>IF(N247="nulová",J247,0)</f>
        <v>0</v>
      </c>
      <c r="BJ247" s="17" t="s">
        <v>88</v>
      </c>
      <c r="BK247" s="169">
        <f>ROUND(I247*H247,2)</f>
        <v>1681.02</v>
      </c>
      <c r="BL247" s="17" t="s">
        <v>249</v>
      </c>
      <c r="BM247" s="168" t="s">
        <v>2459</v>
      </c>
    </row>
    <row r="248" spans="1:65" s="11" customFormat="1" ht="25.9" customHeight="1">
      <c r="B248" s="142"/>
      <c r="D248" s="143" t="s">
        <v>75</v>
      </c>
      <c r="E248" s="144" t="s">
        <v>2762</v>
      </c>
      <c r="F248" s="144" t="s">
        <v>4403</v>
      </c>
      <c r="I248" s="145"/>
      <c r="J248" s="146">
        <f>BK248</f>
        <v>11956.400000000001</v>
      </c>
      <c r="L248" s="142"/>
      <c r="M248" s="147"/>
      <c r="N248" s="148"/>
      <c r="O248" s="148"/>
      <c r="P248" s="149">
        <f>SUM(P249:P250)</f>
        <v>0</v>
      </c>
      <c r="Q248" s="148"/>
      <c r="R248" s="149">
        <f>SUM(R249:R250)</f>
        <v>0</v>
      </c>
      <c r="S248" s="148"/>
      <c r="T248" s="150">
        <f>SUM(T249:T250)</f>
        <v>0</v>
      </c>
      <c r="AR248" s="143" t="s">
        <v>249</v>
      </c>
      <c r="AT248" s="151" t="s">
        <v>75</v>
      </c>
      <c r="AU248" s="151" t="s">
        <v>76</v>
      </c>
      <c r="AY248" s="143" t="s">
        <v>242</v>
      </c>
      <c r="BK248" s="152">
        <f>SUM(BK249:BK250)</f>
        <v>11956.400000000001</v>
      </c>
    </row>
    <row r="249" spans="1:65" s="1" customFormat="1" ht="33" customHeight="1">
      <c r="A249" s="30"/>
      <c r="B249" s="155"/>
      <c r="C249" s="194" t="s">
        <v>1794</v>
      </c>
      <c r="D249" s="194" t="s">
        <v>245</v>
      </c>
      <c r="E249" s="195" t="s">
        <v>4041</v>
      </c>
      <c r="F249" s="196" t="s">
        <v>4404</v>
      </c>
      <c r="G249" s="197" t="s">
        <v>2767</v>
      </c>
      <c r="H249" s="198">
        <v>380</v>
      </c>
      <c r="I249" s="161">
        <v>13.56</v>
      </c>
      <c r="J249" s="162">
        <f>ROUND(I249*H249,2)</f>
        <v>5152.8</v>
      </c>
      <c r="K249" s="163"/>
      <c r="L249" s="31"/>
      <c r="M249" s="164"/>
      <c r="N249" s="165" t="s">
        <v>42</v>
      </c>
      <c r="O249" s="57"/>
      <c r="P249" s="166">
        <f>O249*H249</f>
        <v>0</v>
      </c>
      <c r="Q249" s="166">
        <v>0</v>
      </c>
      <c r="R249" s="166">
        <f>Q249*H249</f>
        <v>0</v>
      </c>
      <c r="S249" s="166">
        <v>0</v>
      </c>
      <c r="T249" s="167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68" t="s">
        <v>2614</v>
      </c>
      <c r="AT249" s="168" t="s">
        <v>245</v>
      </c>
      <c r="AU249" s="168" t="s">
        <v>83</v>
      </c>
      <c r="AY249" s="17" t="s">
        <v>242</v>
      </c>
      <c r="BE249" s="169">
        <f>IF(N249="základná",J249,0)</f>
        <v>0</v>
      </c>
      <c r="BF249" s="169">
        <f>IF(N249="znížená",J249,0)</f>
        <v>5152.8</v>
      </c>
      <c r="BG249" s="169">
        <f>IF(N249="zákl. prenesená",J249,0)</f>
        <v>0</v>
      </c>
      <c r="BH249" s="169">
        <f>IF(N249="zníž. prenesená",J249,0)</f>
        <v>0</v>
      </c>
      <c r="BI249" s="169">
        <f>IF(N249="nulová",J249,0)</f>
        <v>0</v>
      </c>
      <c r="BJ249" s="17" t="s">
        <v>88</v>
      </c>
      <c r="BK249" s="169">
        <f>ROUND(I249*H249,2)</f>
        <v>5152.8</v>
      </c>
      <c r="BL249" s="17" t="s">
        <v>2614</v>
      </c>
      <c r="BM249" s="168" t="s">
        <v>2462</v>
      </c>
    </row>
    <row r="250" spans="1:65" s="1" customFormat="1" ht="33" customHeight="1">
      <c r="A250" s="30"/>
      <c r="B250" s="155"/>
      <c r="C250" s="194" t="s">
        <v>1799</v>
      </c>
      <c r="D250" s="194" t="s">
        <v>245</v>
      </c>
      <c r="E250" s="195" t="s">
        <v>4405</v>
      </c>
      <c r="F250" s="196" t="s">
        <v>4406</v>
      </c>
      <c r="G250" s="197" t="s">
        <v>2767</v>
      </c>
      <c r="H250" s="198">
        <v>365</v>
      </c>
      <c r="I250" s="161">
        <v>18.64</v>
      </c>
      <c r="J250" s="162">
        <f>ROUND(I250*H250,2)</f>
        <v>6803.6</v>
      </c>
      <c r="K250" s="163"/>
      <c r="L250" s="31"/>
      <c r="M250" s="243"/>
      <c r="N250" s="244" t="s">
        <v>42</v>
      </c>
      <c r="O250" s="240"/>
      <c r="P250" s="241">
        <f>O250*H250</f>
        <v>0</v>
      </c>
      <c r="Q250" s="241">
        <v>0</v>
      </c>
      <c r="R250" s="241">
        <f>Q250*H250</f>
        <v>0</v>
      </c>
      <c r="S250" s="241">
        <v>0</v>
      </c>
      <c r="T250" s="242">
        <f>S250*H250</f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68" t="s">
        <v>2614</v>
      </c>
      <c r="AT250" s="168" t="s">
        <v>245</v>
      </c>
      <c r="AU250" s="168" t="s">
        <v>83</v>
      </c>
      <c r="AY250" s="17" t="s">
        <v>242</v>
      </c>
      <c r="BE250" s="169">
        <f>IF(N250="základná",J250,0)</f>
        <v>0</v>
      </c>
      <c r="BF250" s="169">
        <f>IF(N250="znížená",J250,0)</f>
        <v>6803.6</v>
      </c>
      <c r="BG250" s="169">
        <f>IF(N250="zákl. prenesená",J250,0)</f>
        <v>0</v>
      </c>
      <c r="BH250" s="169">
        <f>IF(N250="zníž. prenesená",J250,0)</f>
        <v>0</v>
      </c>
      <c r="BI250" s="169">
        <f>IF(N250="nulová",J250,0)</f>
        <v>0</v>
      </c>
      <c r="BJ250" s="17" t="s">
        <v>88</v>
      </c>
      <c r="BK250" s="169">
        <f>ROUND(I250*H250,2)</f>
        <v>6803.6</v>
      </c>
      <c r="BL250" s="17" t="s">
        <v>2614</v>
      </c>
      <c r="BM250" s="168" t="s">
        <v>2465</v>
      </c>
    </row>
    <row r="251" spans="1:65" s="1" customFormat="1" ht="6.95" customHeight="1">
      <c r="A251" s="30"/>
      <c r="B251" s="47"/>
      <c r="C251" s="48"/>
      <c r="D251" s="48"/>
      <c r="E251" s="48"/>
      <c r="F251" s="48"/>
      <c r="G251" s="48"/>
      <c r="H251" s="48"/>
      <c r="I251" s="48"/>
      <c r="J251" s="48"/>
      <c r="K251" s="48"/>
      <c r="L251" s="31"/>
      <c r="M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</row>
  </sheetData>
  <autoFilter ref="C131:K250"/>
  <mergeCells count="15">
    <mergeCell ref="E91:H91"/>
    <mergeCell ref="E118:H118"/>
    <mergeCell ref="E120:H120"/>
    <mergeCell ref="E122:H122"/>
    <mergeCell ref="E124:H124"/>
    <mergeCell ref="E22:H22"/>
    <mergeCell ref="E31:H31"/>
    <mergeCell ref="E85:H85"/>
    <mergeCell ref="E87:H87"/>
    <mergeCell ref="E89:H89"/>
    <mergeCell ref="L2:V2"/>
    <mergeCell ref="E7:H7"/>
    <mergeCell ref="E9:H9"/>
    <mergeCell ref="E11:H11"/>
    <mergeCell ref="E13:H13"/>
  </mergeCells>
  <pageMargins left="0.39374999999999999" right="0.39374999999999999" top="0.39374999999999999" bottom="0.39374999999999999" header="0.51180550000000002" footer="0"/>
  <pageSetup paperSize="9" fitToHeight="100" orientation="portrait" horizontalDpi="300" verticalDpi="300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9"/>
  <sheetViews>
    <sheetView showGridLines="0" zoomScaleNormal="100" workbookViewId="0">
      <selection activeCell="E9" sqref="E9:H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32" max="43" width="8.83203125" customWidth="1"/>
    <col min="44" max="65" width="9.33203125" hidden="1" customWidth="1"/>
    <col min="66" max="1025" width="8.83203125" customWidth="1"/>
  </cols>
  <sheetData>
    <row r="2" spans="1:46" ht="36.950000000000003" customHeight="1">
      <c r="L2" s="280" t="s">
        <v>4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130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1:46" ht="24.95" customHeight="1">
      <c r="B4" s="20"/>
      <c r="D4" s="21" t="s">
        <v>150</v>
      </c>
      <c r="L4" s="20"/>
      <c r="M4" s="97" t="s">
        <v>8</v>
      </c>
      <c r="AT4" s="17" t="s">
        <v>2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310" t="str">
        <f>'Rekapitulácia stavby'!K6</f>
        <v xml:space="preserve"> Bratislava  OO PZ,  Rusovce - rekonštrukcia a modernizácia</v>
      </c>
      <c r="F7" s="310"/>
      <c r="G7" s="310"/>
      <c r="H7" s="310"/>
      <c r="L7" s="20"/>
    </row>
    <row r="8" spans="1:46" s="1" customFormat="1" ht="12" customHeight="1">
      <c r="A8" s="30"/>
      <c r="B8" s="31"/>
      <c r="C8" s="30"/>
      <c r="D8" s="26" t="s">
        <v>159</v>
      </c>
      <c r="E8" s="30"/>
      <c r="F8" s="30"/>
      <c r="G8" s="30"/>
      <c r="H8" s="30"/>
      <c r="I8" s="30"/>
      <c r="J8" s="30"/>
      <c r="K8" s="30"/>
      <c r="L8" s="42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1" customFormat="1" ht="16.5" customHeight="1">
      <c r="A9" s="30"/>
      <c r="B9" s="31"/>
      <c r="C9" s="30"/>
      <c r="D9" s="30"/>
      <c r="E9" s="297" t="s">
        <v>4407</v>
      </c>
      <c r="F9" s="297"/>
      <c r="G9" s="297"/>
      <c r="H9" s="297"/>
      <c r="I9" s="30"/>
      <c r="J9" s="30"/>
      <c r="K9" s="30"/>
      <c r="L9" s="42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1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2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1" customFormat="1" ht="12" customHeight="1">
      <c r="A11" s="30"/>
      <c r="B11" s="31"/>
      <c r="C11" s="30"/>
      <c r="D11" s="26" t="s">
        <v>16</v>
      </c>
      <c r="E11" s="30"/>
      <c r="F11" s="27"/>
      <c r="G11" s="30"/>
      <c r="H11" s="30"/>
      <c r="I11" s="26" t="s">
        <v>17</v>
      </c>
      <c r="J11" s="27"/>
      <c r="K11" s="30"/>
      <c r="L11" s="4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1" customFormat="1" ht="12" customHeight="1">
      <c r="A12" s="30"/>
      <c r="B12" s="31"/>
      <c r="C12" s="30"/>
      <c r="D12" s="26" t="s">
        <v>18</v>
      </c>
      <c r="E12" s="30"/>
      <c r="F12" s="27" t="s">
        <v>19</v>
      </c>
      <c r="G12" s="30"/>
      <c r="H12" s="30"/>
      <c r="I12" s="26" t="s">
        <v>20</v>
      </c>
      <c r="J12" s="98" t="str">
        <f>'Rekapitulácia stavby'!AN8</f>
        <v>3. 11. 2023</v>
      </c>
      <c r="K12" s="30"/>
      <c r="L12" s="4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1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1" customFormat="1" ht="12" customHeight="1">
      <c r="A14" s="30"/>
      <c r="B14" s="31"/>
      <c r="C14" s="30"/>
      <c r="D14" s="26" t="s">
        <v>22</v>
      </c>
      <c r="E14" s="30"/>
      <c r="F14" s="30"/>
      <c r="G14" s="30"/>
      <c r="H14" s="30"/>
      <c r="I14" s="26" t="s">
        <v>23</v>
      </c>
      <c r="J14" s="27" t="s">
        <v>24</v>
      </c>
      <c r="K14" s="30"/>
      <c r="L14" s="4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1" customFormat="1" ht="18" customHeight="1">
      <c r="A15" s="30"/>
      <c r="B15" s="31"/>
      <c r="C15" s="30"/>
      <c r="D15" s="30"/>
      <c r="E15" s="27" t="s">
        <v>25</v>
      </c>
      <c r="F15" s="30"/>
      <c r="G15" s="30"/>
      <c r="H15" s="30"/>
      <c r="I15" s="26" t="s">
        <v>26</v>
      </c>
      <c r="J15" s="27"/>
      <c r="K15" s="30"/>
      <c r="L15" s="4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1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2" customHeight="1">
      <c r="A17" s="30"/>
      <c r="B17" s="31"/>
      <c r="C17" s="30"/>
      <c r="D17" s="26" t="s">
        <v>27</v>
      </c>
      <c r="E17" s="30"/>
      <c r="F17" s="30"/>
      <c r="G17" s="30"/>
      <c r="H17" s="30"/>
      <c r="I17" s="26" t="s">
        <v>23</v>
      </c>
      <c r="J17" s="28"/>
      <c r="K17" s="30"/>
      <c r="L17" s="4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8" customHeight="1">
      <c r="A18" s="30"/>
      <c r="B18" s="31"/>
      <c r="C18" s="30"/>
      <c r="D18" s="30"/>
      <c r="E18" s="312"/>
      <c r="F18" s="312"/>
      <c r="G18" s="312"/>
      <c r="H18" s="312"/>
      <c r="I18" s="26" t="s">
        <v>26</v>
      </c>
      <c r="J18" s="28"/>
      <c r="K18" s="30"/>
      <c r="L18" s="4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2" customHeight="1">
      <c r="A20" s="30"/>
      <c r="B20" s="31"/>
      <c r="C20" s="30"/>
      <c r="D20" s="26" t="s">
        <v>28</v>
      </c>
      <c r="E20" s="30"/>
      <c r="F20" s="30"/>
      <c r="G20" s="30"/>
      <c r="H20" s="30"/>
      <c r="I20" s="26" t="s">
        <v>23</v>
      </c>
      <c r="J20" s="27"/>
      <c r="K20" s="30"/>
      <c r="L20" s="4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8" customHeight="1">
      <c r="A21" s="30"/>
      <c r="B21" s="31"/>
      <c r="C21" s="30"/>
      <c r="D21" s="30"/>
      <c r="E21" s="27" t="s">
        <v>2145</v>
      </c>
      <c r="F21" s="30"/>
      <c r="G21" s="30"/>
      <c r="H21" s="30"/>
      <c r="I21" s="26" t="s">
        <v>26</v>
      </c>
      <c r="J21" s="27"/>
      <c r="K21" s="30"/>
      <c r="L21" s="4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2" customHeight="1">
      <c r="A23" s="30"/>
      <c r="B23" s="31"/>
      <c r="C23" s="30"/>
      <c r="D23" s="26" t="s">
        <v>33</v>
      </c>
      <c r="E23" s="30"/>
      <c r="F23" s="30"/>
      <c r="G23" s="30"/>
      <c r="H23" s="30"/>
      <c r="I23" s="26" t="s">
        <v>23</v>
      </c>
      <c r="J23" s="27"/>
      <c r="K23" s="30"/>
      <c r="L23" s="4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8" customHeight="1">
      <c r="A24" s="30"/>
      <c r="B24" s="31"/>
      <c r="C24" s="30"/>
      <c r="D24" s="30"/>
      <c r="E24" s="27" t="s">
        <v>2145</v>
      </c>
      <c r="F24" s="30"/>
      <c r="G24" s="30"/>
      <c r="H24" s="30"/>
      <c r="I24" s="26" t="s">
        <v>26</v>
      </c>
      <c r="J24" s="27"/>
      <c r="K24" s="30"/>
      <c r="L24" s="4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2" customHeight="1">
      <c r="A26" s="30"/>
      <c r="B26" s="31"/>
      <c r="C26" s="30"/>
      <c r="D26" s="26" t="s">
        <v>35</v>
      </c>
      <c r="E26" s="30"/>
      <c r="F26" s="30"/>
      <c r="G26" s="30"/>
      <c r="H26" s="30"/>
      <c r="I26" s="30"/>
      <c r="J26" s="30"/>
      <c r="K26" s="30"/>
      <c r="L26" s="4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7" customFormat="1" ht="16.5" customHeight="1">
      <c r="A27" s="99"/>
      <c r="B27" s="100"/>
      <c r="C27" s="99"/>
      <c r="D27" s="99"/>
      <c r="E27" s="286"/>
      <c r="F27" s="286"/>
      <c r="G27" s="286"/>
      <c r="H27" s="286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1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95" customHeight="1">
      <c r="A29" s="30"/>
      <c r="B29" s="31"/>
      <c r="C29" s="30"/>
      <c r="D29" s="65"/>
      <c r="E29" s="65"/>
      <c r="F29" s="65"/>
      <c r="G29" s="65"/>
      <c r="H29" s="65"/>
      <c r="I29" s="65"/>
      <c r="J29" s="65"/>
      <c r="K29" s="65"/>
      <c r="L29" s="4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25.35" customHeight="1">
      <c r="A30" s="30"/>
      <c r="B30" s="31"/>
      <c r="C30" s="30"/>
      <c r="D30" s="102" t="s">
        <v>36</v>
      </c>
      <c r="E30" s="30"/>
      <c r="F30" s="30"/>
      <c r="G30" s="30"/>
      <c r="H30" s="30"/>
      <c r="I30" s="30"/>
      <c r="J30" s="103">
        <f>ROUND(J127, 2)</f>
        <v>10023.14</v>
      </c>
      <c r="K30" s="30"/>
      <c r="L30" s="4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95" customHeight="1">
      <c r="A31" s="30"/>
      <c r="B31" s="31"/>
      <c r="C31" s="30"/>
      <c r="D31" s="65"/>
      <c r="E31" s="65"/>
      <c r="F31" s="65"/>
      <c r="G31" s="65"/>
      <c r="H31" s="65"/>
      <c r="I31" s="65"/>
      <c r="J31" s="65"/>
      <c r="K31" s="65"/>
      <c r="L31" s="42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14.45" customHeight="1">
      <c r="A32" s="30"/>
      <c r="B32" s="31"/>
      <c r="C32" s="30"/>
      <c r="D32" s="30"/>
      <c r="E32" s="30"/>
      <c r="F32" s="104" t="s">
        <v>38</v>
      </c>
      <c r="G32" s="30"/>
      <c r="H32" s="30"/>
      <c r="I32" s="104" t="s">
        <v>37</v>
      </c>
      <c r="J32" s="104" t="s">
        <v>39</v>
      </c>
      <c r="K32" s="30"/>
      <c r="L32" s="4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14.45" customHeight="1">
      <c r="A33" s="30"/>
      <c r="B33" s="31"/>
      <c r="C33" s="30"/>
      <c r="D33" s="105" t="s">
        <v>40</v>
      </c>
      <c r="E33" s="35" t="s">
        <v>41</v>
      </c>
      <c r="F33" s="106">
        <f>ROUND((SUM(BE127:BE178)),  2)</f>
        <v>0</v>
      </c>
      <c r="G33" s="107"/>
      <c r="H33" s="107"/>
      <c r="I33" s="108">
        <v>0.2</v>
      </c>
      <c r="J33" s="106">
        <f>ROUND(((SUM(BE127:BE178))*I33),  2)</f>
        <v>0</v>
      </c>
      <c r="K33" s="30"/>
      <c r="L33" s="4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45" customHeight="1">
      <c r="A34" s="30"/>
      <c r="B34" s="31"/>
      <c r="C34" s="30"/>
      <c r="D34" s="30"/>
      <c r="E34" s="266" t="s">
        <v>42</v>
      </c>
      <c r="F34" s="267">
        <f>J30</f>
        <v>10023.14</v>
      </c>
      <c r="G34" s="268"/>
      <c r="H34" s="268"/>
      <c r="I34" s="269">
        <v>0.2</v>
      </c>
      <c r="J34" s="267">
        <f>ROUND((J30/100)*20,2)</f>
        <v>2004.63</v>
      </c>
      <c r="K34" s="30"/>
      <c r="L34" s="4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45" hidden="1" customHeight="1">
      <c r="A35" s="30"/>
      <c r="B35" s="31"/>
      <c r="C35" s="30"/>
      <c r="D35" s="30"/>
      <c r="E35" s="26" t="s">
        <v>43</v>
      </c>
      <c r="F35" s="109">
        <f>ROUND((SUM(BG127:BG178)),  2)</f>
        <v>0</v>
      </c>
      <c r="G35" s="30"/>
      <c r="H35" s="30"/>
      <c r="I35" s="110">
        <v>0.2</v>
      </c>
      <c r="J35" s="109">
        <f>0</f>
        <v>0</v>
      </c>
      <c r="K35" s="30"/>
      <c r="L35" s="4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45" hidden="1" customHeight="1">
      <c r="A36" s="30"/>
      <c r="B36" s="31"/>
      <c r="C36" s="30"/>
      <c r="D36" s="30"/>
      <c r="E36" s="26" t="s">
        <v>44</v>
      </c>
      <c r="F36" s="109">
        <f>ROUND((SUM(BH127:BH178)),  2)</f>
        <v>0</v>
      </c>
      <c r="G36" s="30"/>
      <c r="H36" s="30"/>
      <c r="I36" s="110">
        <v>0.2</v>
      </c>
      <c r="J36" s="109">
        <f>0</f>
        <v>0</v>
      </c>
      <c r="K36" s="30"/>
      <c r="L36" s="4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45" hidden="1" customHeight="1">
      <c r="A37" s="30"/>
      <c r="B37" s="31"/>
      <c r="C37" s="30"/>
      <c r="D37" s="30"/>
      <c r="E37" s="35" t="s">
        <v>45</v>
      </c>
      <c r="F37" s="106">
        <f>ROUND((SUM(BI127:BI178)),  2)</f>
        <v>0</v>
      </c>
      <c r="G37" s="107"/>
      <c r="H37" s="107"/>
      <c r="I37" s="108">
        <v>0</v>
      </c>
      <c r="J37" s="106">
        <f>0</f>
        <v>0</v>
      </c>
      <c r="K37" s="30"/>
      <c r="L37" s="4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25.35" customHeight="1">
      <c r="A39" s="30"/>
      <c r="B39" s="31"/>
      <c r="C39" s="111"/>
      <c r="D39" s="112" t="s">
        <v>46</v>
      </c>
      <c r="E39" s="59"/>
      <c r="F39" s="59"/>
      <c r="G39" s="113" t="s">
        <v>47</v>
      </c>
      <c r="H39" s="114" t="s">
        <v>48</v>
      </c>
      <c r="I39" s="59"/>
      <c r="J39" s="115">
        <f>SUM(J30:J37)</f>
        <v>12027.77</v>
      </c>
      <c r="K39" s="116"/>
      <c r="L39" s="4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ht="14.45" customHeight="1">
      <c r="B41" s="20"/>
      <c r="L41" s="20"/>
    </row>
    <row r="42" spans="1:31" ht="14.45" customHeight="1">
      <c r="B42" s="20"/>
      <c r="L42" s="20"/>
    </row>
    <row r="43" spans="1:31" ht="14.45" customHeight="1">
      <c r="B43" s="20"/>
      <c r="L43" s="20"/>
    </row>
    <row r="44" spans="1:31" ht="14.45" customHeight="1">
      <c r="B44" s="20"/>
      <c r="L44" s="2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1" customFormat="1" ht="12.75">
      <c r="A61" s="30"/>
      <c r="B61" s="31"/>
      <c r="C61" s="30"/>
      <c r="D61" s="45" t="s">
        <v>51</v>
      </c>
      <c r="E61" s="33"/>
      <c r="F61" s="117" t="s">
        <v>52</v>
      </c>
      <c r="G61" s="45" t="s">
        <v>51</v>
      </c>
      <c r="H61" s="33"/>
      <c r="I61" s="33"/>
      <c r="J61" s="118" t="s">
        <v>52</v>
      </c>
      <c r="K61" s="33"/>
      <c r="L61" s="4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1" customFormat="1" ht="12.75">
      <c r="A65" s="30"/>
      <c r="B65" s="31"/>
      <c r="C65" s="30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1" customFormat="1" ht="12.75">
      <c r="A76" s="30"/>
      <c r="B76" s="31"/>
      <c r="C76" s="30"/>
      <c r="D76" s="45" t="s">
        <v>51</v>
      </c>
      <c r="E76" s="33"/>
      <c r="F76" s="117" t="s">
        <v>52</v>
      </c>
      <c r="G76" s="45" t="s">
        <v>51</v>
      </c>
      <c r="H76" s="33"/>
      <c r="I76" s="33"/>
      <c r="J76" s="118" t="s">
        <v>52</v>
      </c>
      <c r="K76" s="33"/>
      <c r="L76" s="4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45" customHeight="1">
      <c r="A77" s="30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1" customFormat="1" ht="6.95" customHeight="1">
      <c r="A81" s="30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1" customFormat="1" ht="24.95" customHeight="1">
      <c r="A82" s="30"/>
      <c r="B82" s="31"/>
      <c r="C82" s="21" t="s">
        <v>205</v>
      </c>
      <c r="D82" s="30"/>
      <c r="E82" s="30"/>
      <c r="F82" s="30"/>
      <c r="G82" s="30"/>
      <c r="H82" s="30"/>
      <c r="I82" s="30"/>
      <c r="J82" s="30"/>
      <c r="K82" s="30"/>
      <c r="L82" s="4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1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1" customFormat="1" ht="12" customHeight="1">
      <c r="A84" s="30"/>
      <c r="B84" s="31"/>
      <c r="C84" s="26" t="s">
        <v>14</v>
      </c>
      <c r="D84" s="30"/>
      <c r="E84" s="30"/>
      <c r="F84" s="30"/>
      <c r="G84" s="30"/>
      <c r="H84" s="30"/>
      <c r="I84" s="30"/>
      <c r="J84" s="30"/>
      <c r="K84" s="30"/>
      <c r="L84" s="4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1" customFormat="1" ht="16.5" customHeight="1">
      <c r="A85" s="30"/>
      <c r="B85" s="31"/>
      <c r="C85" s="30"/>
      <c r="D85" s="30"/>
      <c r="E85" s="310" t="str">
        <f>E7</f>
        <v xml:space="preserve"> Bratislava  OO PZ,  Rusovce - rekonštrukcia a modernizácia</v>
      </c>
      <c r="F85" s="310"/>
      <c r="G85" s="310"/>
      <c r="H85" s="310"/>
      <c r="I85" s="30"/>
      <c r="J85" s="30"/>
      <c r="K85" s="30"/>
      <c r="L85" s="4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1" customFormat="1" ht="12" customHeight="1">
      <c r="A86" s="30"/>
      <c r="B86" s="31"/>
      <c r="C86" s="26" t="s">
        <v>159</v>
      </c>
      <c r="D86" s="30"/>
      <c r="E86" s="30"/>
      <c r="F86" s="30"/>
      <c r="G86" s="30"/>
      <c r="H86" s="30"/>
      <c r="I86" s="30"/>
      <c r="J86" s="30"/>
      <c r="K86" s="30"/>
      <c r="L86" s="42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1" customFormat="1" ht="16.5" customHeight="1">
      <c r="A87" s="30"/>
      <c r="B87" s="31"/>
      <c r="C87" s="30"/>
      <c r="D87" s="30"/>
      <c r="E87" s="297" t="str">
        <f>E9</f>
        <v>SO 02 - Prípojka vody a vodomerná šachta</v>
      </c>
      <c r="F87" s="297"/>
      <c r="G87" s="297"/>
      <c r="H87" s="297"/>
      <c r="I87" s="30"/>
      <c r="J87" s="30"/>
      <c r="K87" s="30"/>
      <c r="L87" s="42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1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1" customFormat="1" ht="12" customHeight="1">
      <c r="A89" s="30"/>
      <c r="B89" s="31"/>
      <c r="C89" s="26" t="s">
        <v>18</v>
      </c>
      <c r="D89" s="30"/>
      <c r="E89" s="30"/>
      <c r="F89" s="27" t="str">
        <f>F12</f>
        <v>Rusovce</v>
      </c>
      <c r="G89" s="30"/>
      <c r="H89" s="30"/>
      <c r="I89" s="26" t="s">
        <v>20</v>
      </c>
      <c r="J89" s="98" t="str">
        <f>IF(J12="","",J12)</f>
        <v>3. 11. 2023</v>
      </c>
      <c r="K89" s="30"/>
      <c r="L89" s="4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1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1" customFormat="1" ht="15.2" customHeight="1">
      <c r="A91" s="30"/>
      <c r="B91" s="31"/>
      <c r="C91" s="26" t="s">
        <v>22</v>
      </c>
      <c r="D91" s="30"/>
      <c r="E91" s="30"/>
      <c r="F91" s="27" t="str">
        <f>E15</f>
        <v>Ministerstvo vnútra SR, Pribinova 2, Bratislava</v>
      </c>
      <c r="G91" s="30"/>
      <c r="H91" s="30"/>
      <c r="I91" s="26" t="s">
        <v>28</v>
      </c>
      <c r="J91" s="119" t="str">
        <f>E21</f>
        <v>Ing.František Janega</v>
      </c>
      <c r="K91" s="30"/>
      <c r="L91" s="4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1" customFormat="1" ht="15.2" customHeight="1">
      <c r="A92" s="30"/>
      <c r="B92" s="31"/>
      <c r="C92" s="26" t="s">
        <v>27</v>
      </c>
      <c r="D92" s="30"/>
      <c r="E92" s="30"/>
      <c r="F92" s="27" t="str">
        <f>IF(E18="","",E18)</f>
        <v/>
      </c>
      <c r="G92" s="30"/>
      <c r="H92" s="30"/>
      <c r="I92" s="26" t="s">
        <v>33</v>
      </c>
      <c r="J92" s="119" t="str">
        <f>E24</f>
        <v>Ing.František Janega</v>
      </c>
      <c r="K92" s="30"/>
      <c r="L92" s="4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1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1" customFormat="1" ht="29.25" customHeight="1">
      <c r="A94" s="30"/>
      <c r="B94" s="31"/>
      <c r="C94" s="120" t="s">
        <v>206</v>
      </c>
      <c r="D94" s="111"/>
      <c r="E94" s="111"/>
      <c r="F94" s="111"/>
      <c r="G94" s="111"/>
      <c r="H94" s="111"/>
      <c r="I94" s="111"/>
      <c r="J94" s="121" t="s">
        <v>207</v>
      </c>
      <c r="K94" s="111"/>
      <c r="L94" s="4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1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1" customFormat="1" ht="22.9" customHeight="1">
      <c r="A96" s="30"/>
      <c r="B96" s="31"/>
      <c r="C96" s="122" t="s">
        <v>208</v>
      </c>
      <c r="D96" s="30"/>
      <c r="E96" s="30"/>
      <c r="F96" s="30"/>
      <c r="G96" s="30"/>
      <c r="H96" s="30"/>
      <c r="I96" s="30"/>
      <c r="J96" s="103">
        <f>J127</f>
        <v>10023.140000000001</v>
      </c>
      <c r="K96" s="30"/>
      <c r="L96" s="4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7" t="s">
        <v>209</v>
      </c>
    </row>
    <row r="97" spans="1:31" s="8" customFormat="1" ht="24.95" customHeight="1">
      <c r="B97" s="123"/>
      <c r="D97" s="124" t="s">
        <v>210</v>
      </c>
      <c r="E97" s="125"/>
      <c r="F97" s="125"/>
      <c r="G97" s="125"/>
      <c r="H97" s="125"/>
      <c r="I97" s="125"/>
      <c r="J97" s="126">
        <f>J128</f>
        <v>7234.5400000000009</v>
      </c>
      <c r="L97" s="123"/>
    </row>
    <row r="98" spans="1:31" s="9" customFormat="1" ht="19.899999999999999" customHeight="1">
      <c r="B98" s="127"/>
      <c r="D98" s="128" t="s">
        <v>211</v>
      </c>
      <c r="E98" s="129"/>
      <c r="F98" s="129"/>
      <c r="G98" s="129"/>
      <c r="H98" s="129"/>
      <c r="I98" s="129"/>
      <c r="J98" s="130">
        <f>J129</f>
        <v>3028.5799999999995</v>
      </c>
      <c r="L98" s="127"/>
    </row>
    <row r="99" spans="1:31" s="9" customFormat="1" ht="19.899999999999999" customHeight="1">
      <c r="B99" s="127"/>
      <c r="D99" s="128" t="s">
        <v>214</v>
      </c>
      <c r="E99" s="129"/>
      <c r="F99" s="129"/>
      <c r="G99" s="129"/>
      <c r="H99" s="129"/>
      <c r="I99" s="129"/>
      <c r="J99" s="130">
        <f>J144</f>
        <v>172.56</v>
      </c>
      <c r="L99" s="127"/>
    </row>
    <row r="100" spans="1:31" s="9" customFormat="1" ht="19.899999999999999" customHeight="1">
      <c r="B100" s="127"/>
      <c r="D100" s="128" t="s">
        <v>1343</v>
      </c>
      <c r="E100" s="129"/>
      <c r="F100" s="129"/>
      <c r="G100" s="129"/>
      <c r="H100" s="129"/>
      <c r="I100" s="129"/>
      <c r="J100" s="130">
        <f>J146</f>
        <v>1256.3600000000001</v>
      </c>
      <c r="L100" s="127"/>
    </row>
    <row r="101" spans="1:31" s="9" customFormat="1" ht="19.899999999999999" customHeight="1">
      <c r="B101" s="127"/>
      <c r="D101" s="128" t="s">
        <v>2875</v>
      </c>
      <c r="E101" s="129"/>
      <c r="F101" s="129"/>
      <c r="G101" s="129"/>
      <c r="H101" s="129"/>
      <c r="I101" s="129"/>
      <c r="J101" s="130">
        <f>J150</f>
        <v>2278.19</v>
      </c>
      <c r="L101" s="127"/>
    </row>
    <row r="102" spans="1:31" s="9" customFormat="1" ht="19.899999999999999" customHeight="1">
      <c r="B102" s="127"/>
      <c r="D102" s="128" t="s">
        <v>217</v>
      </c>
      <c r="E102" s="129"/>
      <c r="F102" s="129"/>
      <c r="G102" s="129"/>
      <c r="H102" s="129"/>
      <c r="I102" s="129"/>
      <c r="J102" s="130">
        <f>J160</f>
        <v>498.85</v>
      </c>
      <c r="L102" s="127"/>
    </row>
    <row r="103" spans="1:31" s="8" customFormat="1" ht="24.95" customHeight="1">
      <c r="B103" s="123"/>
      <c r="D103" s="124" t="s">
        <v>4408</v>
      </c>
      <c r="E103" s="125"/>
      <c r="F103" s="125"/>
      <c r="G103" s="125"/>
      <c r="H103" s="125"/>
      <c r="I103" s="125"/>
      <c r="J103" s="126">
        <f>J162</f>
        <v>1934.94</v>
      </c>
      <c r="L103" s="123"/>
    </row>
    <row r="104" spans="1:31" s="8" customFormat="1" ht="24.95" customHeight="1">
      <c r="B104" s="123"/>
      <c r="D104" s="124" t="s">
        <v>226</v>
      </c>
      <c r="E104" s="125"/>
      <c r="F104" s="125"/>
      <c r="G104" s="125"/>
      <c r="H104" s="125"/>
      <c r="I104" s="125"/>
      <c r="J104" s="126">
        <f>J168</f>
        <v>853.66</v>
      </c>
      <c r="L104" s="123"/>
    </row>
    <row r="105" spans="1:31" s="9" customFormat="1" ht="19.899999999999999" customHeight="1">
      <c r="B105" s="127"/>
      <c r="D105" s="128" t="s">
        <v>4409</v>
      </c>
      <c r="E105" s="129"/>
      <c r="F105" s="129"/>
      <c r="G105" s="129"/>
      <c r="H105" s="129"/>
      <c r="I105" s="129"/>
      <c r="J105" s="130">
        <f>J169</f>
        <v>205.94</v>
      </c>
      <c r="L105" s="127"/>
    </row>
    <row r="106" spans="1:31" s="9" customFormat="1" ht="19.899999999999999" customHeight="1">
      <c r="B106" s="127"/>
      <c r="D106" s="128" t="s">
        <v>4410</v>
      </c>
      <c r="E106" s="129"/>
      <c r="F106" s="129"/>
      <c r="G106" s="129"/>
      <c r="H106" s="129"/>
      <c r="I106" s="129"/>
      <c r="J106" s="130">
        <f>J174</f>
        <v>601.52</v>
      </c>
      <c r="L106" s="127"/>
    </row>
    <row r="107" spans="1:31" s="9" customFormat="1" ht="19.899999999999999" customHeight="1">
      <c r="B107" s="127"/>
      <c r="D107" s="128" t="s">
        <v>4411</v>
      </c>
      <c r="E107" s="129"/>
      <c r="F107" s="129"/>
      <c r="G107" s="129"/>
      <c r="H107" s="129"/>
      <c r="I107" s="129"/>
      <c r="J107" s="130">
        <f>J176</f>
        <v>46.199999999999996</v>
      </c>
      <c r="L107" s="127"/>
    </row>
    <row r="108" spans="1:31" s="1" customFormat="1" ht="21.7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2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1" customFormat="1" ht="6.95" customHeight="1">
      <c r="A109" s="30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3" spans="1:63" s="1" customFormat="1" ht="6.95" customHeight="1">
      <c r="A113" s="30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3" s="1" customFormat="1" ht="24.95" customHeight="1">
      <c r="A114" s="30"/>
      <c r="B114" s="31"/>
      <c r="C114" s="21" t="s">
        <v>228</v>
      </c>
      <c r="D114" s="30"/>
      <c r="E114" s="30"/>
      <c r="F114" s="30"/>
      <c r="G114" s="30"/>
      <c r="H114" s="30"/>
      <c r="I114" s="30"/>
      <c r="J114" s="30"/>
      <c r="K114" s="30"/>
      <c r="L114" s="4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3" s="1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3" s="1" customFormat="1" ht="12" customHeight="1">
      <c r="A116" s="30"/>
      <c r="B116" s="31"/>
      <c r="C116" s="26" t="s">
        <v>14</v>
      </c>
      <c r="D116" s="30"/>
      <c r="E116" s="30"/>
      <c r="F116" s="30"/>
      <c r="G116" s="30"/>
      <c r="H116" s="30"/>
      <c r="I116" s="30"/>
      <c r="J116" s="30"/>
      <c r="K116" s="30"/>
      <c r="L116" s="4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3" s="1" customFormat="1" ht="16.5" customHeight="1">
      <c r="A117" s="30"/>
      <c r="B117" s="31"/>
      <c r="C117" s="30"/>
      <c r="D117" s="30"/>
      <c r="E117" s="310" t="str">
        <f>E7</f>
        <v xml:space="preserve"> Bratislava  OO PZ,  Rusovce - rekonštrukcia a modernizácia</v>
      </c>
      <c r="F117" s="310"/>
      <c r="G117" s="310"/>
      <c r="H117" s="310"/>
      <c r="I117" s="30"/>
      <c r="J117" s="30"/>
      <c r="K117" s="30"/>
      <c r="L117" s="4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3" s="1" customFormat="1" ht="12" customHeight="1">
      <c r="A118" s="30"/>
      <c r="B118" s="31"/>
      <c r="C118" s="26" t="s">
        <v>159</v>
      </c>
      <c r="D118" s="30"/>
      <c r="E118" s="30"/>
      <c r="F118" s="30"/>
      <c r="G118" s="30"/>
      <c r="H118" s="30"/>
      <c r="I118" s="30"/>
      <c r="J118" s="30"/>
      <c r="K118" s="30"/>
      <c r="L118" s="4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3" s="1" customFormat="1" ht="16.5" customHeight="1">
      <c r="A119" s="30"/>
      <c r="B119" s="31"/>
      <c r="C119" s="30"/>
      <c r="D119" s="30"/>
      <c r="E119" s="297" t="str">
        <f>E9</f>
        <v>SO 02 - Prípojka vody a vodomerná šachta</v>
      </c>
      <c r="F119" s="297"/>
      <c r="G119" s="297"/>
      <c r="H119" s="297"/>
      <c r="I119" s="30"/>
      <c r="J119" s="30"/>
      <c r="K119" s="30"/>
      <c r="L119" s="4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3" s="1" customFormat="1" ht="6.9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3" s="1" customFormat="1" ht="12" customHeight="1">
      <c r="A121" s="30"/>
      <c r="B121" s="31"/>
      <c r="C121" s="26" t="s">
        <v>18</v>
      </c>
      <c r="D121" s="30"/>
      <c r="E121" s="30"/>
      <c r="F121" s="27" t="str">
        <f>F12</f>
        <v>Rusovce</v>
      </c>
      <c r="G121" s="30"/>
      <c r="H121" s="30"/>
      <c r="I121" s="26" t="s">
        <v>20</v>
      </c>
      <c r="J121" s="98" t="str">
        <f>IF(J12="","",J12)</f>
        <v>3. 11. 2023</v>
      </c>
      <c r="K121" s="30"/>
      <c r="L121" s="4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3" s="1" customFormat="1" ht="6.9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3" s="1" customFormat="1" ht="15.2" customHeight="1">
      <c r="A123" s="30"/>
      <c r="B123" s="31"/>
      <c r="C123" s="26" t="s">
        <v>22</v>
      </c>
      <c r="D123" s="30"/>
      <c r="E123" s="30"/>
      <c r="F123" s="27" t="str">
        <f>E15</f>
        <v>Ministerstvo vnútra SR, Pribinova 2, Bratislava</v>
      </c>
      <c r="G123" s="30"/>
      <c r="H123" s="30"/>
      <c r="I123" s="26" t="s">
        <v>28</v>
      </c>
      <c r="J123" s="119" t="str">
        <f>E21</f>
        <v>Ing.František Janega</v>
      </c>
      <c r="K123" s="30"/>
      <c r="L123" s="4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3" s="1" customFormat="1" ht="15.2" customHeight="1">
      <c r="A124" s="30"/>
      <c r="B124" s="31"/>
      <c r="C124" s="26" t="s">
        <v>27</v>
      </c>
      <c r="D124" s="30"/>
      <c r="E124" s="30"/>
      <c r="F124" s="27" t="str">
        <f>IF(E18="","",E18)</f>
        <v/>
      </c>
      <c r="G124" s="30"/>
      <c r="H124" s="30"/>
      <c r="I124" s="26" t="s">
        <v>33</v>
      </c>
      <c r="J124" s="119" t="str">
        <f>E24</f>
        <v>Ing.František Janega</v>
      </c>
      <c r="K124" s="30"/>
      <c r="L124" s="4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3" s="1" customFormat="1" ht="10.3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3" s="10" customFormat="1" ht="29.25" customHeight="1">
      <c r="A126" s="131"/>
      <c r="B126" s="132"/>
      <c r="C126" s="133" t="s">
        <v>229</v>
      </c>
      <c r="D126" s="134" t="s">
        <v>61</v>
      </c>
      <c r="E126" s="134" t="s">
        <v>57</v>
      </c>
      <c r="F126" s="134" t="s">
        <v>58</v>
      </c>
      <c r="G126" s="134" t="s">
        <v>230</v>
      </c>
      <c r="H126" s="134" t="s">
        <v>231</v>
      </c>
      <c r="I126" s="134" t="s">
        <v>232</v>
      </c>
      <c r="J126" s="135" t="s">
        <v>207</v>
      </c>
      <c r="K126" s="136" t="s">
        <v>233</v>
      </c>
      <c r="L126" s="137"/>
      <c r="M126" s="61"/>
      <c r="N126" s="62" t="s">
        <v>40</v>
      </c>
      <c r="O126" s="62" t="s">
        <v>234</v>
      </c>
      <c r="P126" s="62" t="s">
        <v>235</v>
      </c>
      <c r="Q126" s="62" t="s">
        <v>236</v>
      </c>
      <c r="R126" s="62" t="s">
        <v>237</v>
      </c>
      <c r="S126" s="62" t="s">
        <v>238</v>
      </c>
      <c r="T126" s="63" t="s">
        <v>239</v>
      </c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</row>
    <row r="127" spans="1:63" s="1" customFormat="1" ht="22.9" customHeight="1">
      <c r="A127" s="30"/>
      <c r="B127" s="31"/>
      <c r="C127" s="68" t="s">
        <v>208</v>
      </c>
      <c r="D127" s="30"/>
      <c r="E127" s="30"/>
      <c r="F127" s="30"/>
      <c r="G127" s="30"/>
      <c r="H127" s="30"/>
      <c r="I127" s="30"/>
      <c r="J127" s="138">
        <f>SUBTOTAL(9,J128:J178)</f>
        <v>10023.140000000001</v>
      </c>
      <c r="K127" s="30"/>
      <c r="L127" s="31"/>
      <c r="M127" s="64"/>
      <c r="N127" s="55"/>
      <c r="O127" s="65"/>
      <c r="P127" s="139">
        <f>P128+P162+P168</f>
        <v>0</v>
      </c>
      <c r="Q127" s="65"/>
      <c r="R127" s="139">
        <f>R128+R162+R168</f>
        <v>0</v>
      </c>
      <c r="S127" s="65"/>
      <c r="T127" s="140">
        <f>T128+T162+T168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7" t="s">
        <v>75</v>
      </c>
      <c r="AU127" s="17" t="s">
        <v>209</v>
      </c>
      <c r="BK127" s="141">
        <f>BK128+BK162+BK168</f>
        <v>8174.7200000000012</v>
      </c>
    </row>
    <row r="128" spans="1:63" s="11" customFormat="1" ht="25.9" customHeight="1">
      <c r="B128" s="142"/>
      <c r="D128" s="143" t="s">
        <v>75</v>
      </c>
      <c r="E128" s="144" t="s">
        <v>240</v>
      </c>
      <c r="F128" s="144" t="s">
        <v>241</v>
      </c>
      <c r="I128" s="145"/>
      <c r="J128" s="146">
        <f>SUBTOTAL(9,J129:J161)</f>
        <v>7234.5400000000009</v>
      </c>
      <c r="L128" s="142"/>
      <c r="M128" s="147"/>
      <c r="N128" s="148"/>
      <c r="O128" s="148"/>
      <c r="P128" s="149">
        <f>P129+P144+P146+P150+P160</f>
        <v>0</v>
      </c>
      <c r="Q128" s="148"/>
      <c r="R128" s="149">
        <f>R129+R144+R146+R150+R160</f>
        <v>0</v>
      </c>
      <c r="S128" s="148"/>
      <c r="T128" s="150">
        <f>T129+T144+T146+T150+T160</f>
        <v>0</v>
      </c>
      <c r="AR128" s="143" t="s">
        <v>83</v>
      </c>
      <c r="AT128" s="151" t="s">
        <v>75</v>
      </c>
      <c r="AU128" s="151" t="s">
        <v>76</v>
      </c>
      <c r="AY128" s="143" t="s">
        <v>242</v>
      </c>
      <c r="BK128" s="152">
        <f>BK129+BK144+BK146+BK150+BK160</f>
        <v>7234.5400000000009</v>
      </c>
    </row>
    <row r="129" spans="1:65" s="11" customFormat="1" ht="22.9" customHeight="1">
      <c r="B129" s="142"/>
      <c r="D129" s="143" t="s">
        <v>75</v>
      </c>
      <c r="E129" s="153" t="s">
        <v>83</v>
      </c>
      <c r="F129" s="153" t="s">
        <v>243</v>
      </c>
      <c r="I129" s="145"/>
      <c r="J129" s="154">
        <f>SUBTOTAL(9,J130:J143)</f>
        <v>3028.5799999999995</v>
      </c>
      <c r="L129" s="142"/>
      <c r="M129" s="147"/>
      <c r="N129" s="148"/>
      <c r="O129" s="148"/>
      <c r="P129" s="149">
        <f>SUM(P130:P143)</f>
        <v>0</v>
      </c>
      <c r="Q129" s="148"/>
      <c r="R129" s="149">
        <f>SUM(R130:R143)</f>
        <v>0</v>
      </c>
      <c r="S129" s="148"/>
      <c r="T129" s="150">
        <f>SUM(T130:T143)</f>
        <v>0</v>
      </c>
      <c r="AR129" s="143" t="s">
        <v>83</v>
      </c>
      <c r="AT129" s="151" t="s">
        <v>75</v>
      </c>
      <c r="AU129" s="151" t="s">
        <v>83</v>
      </c>
      <c r="AY129" s="143" t="s">
        <v>242</v>
      </c>
      <c r="BK129" s="152">
        <f>SUM(BK130:BK143)</f>
        <v>3028.5799999999995</v>
      </c>
    </row>
    <row r="130" spans="1:65" s="1" customFormat="1" ht="24.2" customHeight="1">
      <c r="A130" s="30"/>
      <c r="B130" s="155"/>
      <c r="C130" s="194" t="s">
        <v>83</v>
      </c>
      <c r="D130" s="194" t="s">
        <v>245</v>
      </c>
      <c r="E130" s="195" t="s">
        <v>4412</v>
      </c>
      <c r="F130" s="196" t="s">
        <v>4413</v>
      </c>
      <c r="G130" s="197" t="s">
        <v>281</v>
      </c>
      <c r="H130" s="198">
        <v>24.5</v>
      </c>
      <c r="I130" s="161">
        <v>2.73</v>
      </c>
      <c r="J130" s="162">
        <f t="shared" ref="J130:J143" si="0">ROUND(I130*H130,2)</f>
        <v>66.89</v>
      </c>
      <c r="K130" s="163"/>
      <c r="L130" s="31"/>
      <c r="M130" s="164"/>
      <c r="N130" s="165" t="s">
        <v>42</v>
      </c>
      <c r="O130" s="57"/>
      <c r="P130" s="166">
        <f t="shared" ref="P130:P143" si="1">O130*H130</f>
        <v>0</v>
      </c>
      <c r="Q130" s="166">
        <v>0</v>
      </c>
      <c r="R130" s="166">
        <f t="shared" ref="R130:R143" si="2">Q130*H130</f>
        <v>0</v>
      </c>
      <c r="S130" s="166">
        <v>0</v>
      </c>
      <c r="T130" s="167">
        <f t="shared" ref="T130:T143" si="3"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8" t="s">
        <v>249</v>
      </c>
      <c r="AT130" s="168" t="s">
        <v>245</v>
      </c>
      <c r="AU130" s="168" t="s">
        <v>88</v>
      </c>
      <c r="AY130" s="17" t="s">
        <v>242</v>
      </c>
      <c r="BE130" s="169">
        <f t="shared" ref="BE130:BE143" si="4">IF(N130="základná",J130,0)</f>
        <v>0</v>
      </c>
      <c r="BF130" s="169">
        <f t="shared" ref="BF130:BF143" si="5">IF(N130="znížená",J130,0)</f>
        <v>66.89</v>
      </c>
      <c r="BG130" s="169">
        <f t="shared" ref="BG130:BG143" si="6">IF(N130="zákl. prenesená",J130,0)</f>
        <v>0</v>
      </c>
      <c r="BH130" s="169">
        <f t="shared" ref="BH130:BH143" si="7">IF(N130="zníž. prenesená",J130,0)</f>
        <v>0</v>
      </c>
      <c r="BI130" s="169">
        <f t="shared" ref="BI130:BI143" si="8">IF(N130="nulová",J130,0)</f>
        <v>0</v>
      </c>
      <c r="BJ130" s="17" t="s">
        <v>88</v>
      </c>
      <c r="BK130" s="169">
        <f t="shared" ref="BK130:BK143" si="9">ROUND(I130*H130,2)</f>
        <v>66.89</v>
      </c>
      <c r="BL130" s="17" t="s">
        <v>249</v>
      </c>
      <c r="BM130" s="168" t="s">
        <v>88</v>
      </c>
    </row>
    <row r="131" spans="1:65" s="1" customFormat="1" ht="33" customHeight="1">
      <c r="A131" s="30"/>
      <c r="B131" s="155"/>
      <c r="C131" s="194" t="s">
        <v>88</v>
      </c>
      <c r="D131" s="194" t="s">
        <v>245</v>
      </c>
      <c r="E131" s="195" t="s">
        <v>4414</v>
      </c>
      <c r="F131" s="196" t="s">
        <v>1352</v>
      </c>
      <c r="G131" s="197" t="s">
        <v>281</v>
      </c>
      <c r="H131" s="198">
        <v>24.5</v>
      </c>
      <c r="I131" s="161">
        <v>22.66</v>
      </c>
      <c r="J131" s="162">
        <f t="shared" si="0"/>
        <v>555.16999999999996</v>
      </c>
      <c r="K131" s="163"/>
      <c r="L131" s="31"/>
      <c r="M131" s="164"/>
      <c r="N131" s="165" t="s">
        <v>42</v>
      </c>
      <c r="O131" s="57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8" t="s">
        <v>249</v>
      </c>
      <c r="AT131" s="168" t="s">
        <v>245</v>
      </c>
      <c r="AU131" s="168" t="s">
        <v>88</v>
      </c>
      <c r="AY131" s="17" t="s">
        <v>242</v>
      </c>
      <c r="BE131" s="169">
        <f t="shared" si="4"/>
        <v>0</v>
      </c>
      <c r="BF131" s="169">
        <f t="shared" si="5"/>
        <v>555.16999999999996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88</v>
      </c>
      <c r="BK131" s="169">
        <f t="shared" si="9"/>
        <v>555.16999999999996</v>
      </c>
      <c r="BL131" s="17" t="s">
        <v>249</v>
      </c>
      <c r="BM131" s="168" t="s">
        <v>249</v>
      </c>
    </row>
    <row r="132" spans="1:65" s="1" customFormat="1" ht="24.2" customHeight="1">
      <c r="A132" s="30"/>
      <c r="B132" s="155"/>
      <c r="C132" s="194" t="s">
        <v>93</v>
      </c>
      <c r="D132" s="194" t="s">
        <v>245</v>
      </c>
      <c r="E132" s="195" t="s">
        <v>4415</v>
      </c>
      <c r="F132" s="196" t="s">
        <v>4416</v>
      </c>
      <c r="G132" s="197" t="s">
        <v>281</v>
      </c>
      <c r="H132" s="198">
        <v>24.5</v>
      </c>
      <c r="I132" s="161">
        <v>1.98</v>
      </c>
      <c r="J132" s="162">
        <f t="shared" si="0"/>
        <v>48.51</v>
      </c>
      <c r="K132" s="163"/>
      <c r="L132" s="31"/>
      <c r="M132" s="164"/>
      <c r="N132" s="165" t="s">
        <v>42</v>
      </c>
      <c r="O132" s="57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8" t="s">
        <v>249</v>
      </c>
      <c r="AT132" s="168" t="s">
        <v>245</v>
      </c>
      <c r="AU132" s="168" t="s">
        <v>88</v>
      </c>
      <c r="AY132" s="17" t="s">
        <v>242</v>
      </c>
      <c r="BE132" s="169">
        <f t="shared" si="4"/>
        <v>0</v>
      </c>
      <c r="BF132" s="169">
        <f t="shared" si="5"/>
        <v>48.51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88</v>
      </c>
      <c r="BK132" s="169">
        <f t="shared" si="9"/>
        <v>48.51</v>
      </c>
      <c r="BL132" s="17" t="s">
        <v>249</v>
      </c>
      <c r="BM132" s="168" t="s">
        <v>318</v>
      </c>
    </row>
    <row r="133" spans="1:65" s="1" customFormat="1" ht="24.2" customHeight="1">
      <c r="A133" s="30"/>
      <c r="B133" s="155"/>
      <c r="C133" s="194" t="s">
        <v>249</v>
      </c>
      <c r="D133" s="194" t="s">
        <v>245</v>
      </c>
      <c r="E133" s="195" t="s">
        <v>4417</v>
      </c>
      <c r="F133" s="196" t="s">
        <v>1377</v>
      </c>
      <c r="G133" s="197" t="s">
        <v>248</v>
      </c>
      <c r="H133" s="198">
        <v>0.78</v>
      </c>
      <c r="I133" s="161">
        <v>27.09</v>
      </c>
      <c r="J133" s="162">
        <f t="shared" si="0"/>
        <v>21.13</v>
      </c>
      <c r="K133" s="163"/>
      <c r="L133" s="31"/>
      <c r="M133" s="164"/>
      <c r="N133" s="165" t="s">
        <v>42</v>
      </c>
      <c r="O133" s="57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8" t="s">
        <v>249</v>
      </c>
      <c r="AT133" s="168" t="s">
        <v>245</v>
      </c>
      <c r="AU133" s="168" t="s">
        <v>88</v>
      </c>
      <c r="AY133" s="17" t="s">
        <v>242</v>
      </c>
      <c r="BE133" s="169">
        <f t="shared" si="4"/>
        <v>0</v>
      </c>
      <c r="BF133" s="169">
        <f t="shared" si="5"/>
        <v>21.13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88</v>
      </c>
      <c r="BK133" s="169">
        <f t="shared" si="9"/>
        <v>21.13</v>
      </c>
      <c r="BL133" s="17" t="s">
        <v>249</v>
      </c>
      <c r="BM133" s="168" t="s">
        <v>316</v>
      </c>
    </row>
    <row r="134" spans="1:65" s="1" customFormat="1" ht="21.75" customHeight="1">
      <c r="A134" s="30"/>
      <c r="B134" s="155"/>
      <c r="C134" s="194" t="s">
        <v>338</v>
      </c>
      <c r="D134" s="194" t="s">
        <v>245</v>
      </c>
      <c r="E134" s="195" t="s">
        <v>4418</v>
      </c>
      <c r="F134" s="196" t="s">
        <v>4419</v>
      </c>
      <c r="G134" s="197" t="s">
        <v>248</v>
      </c>
      <c r="H134" s="198">
        <v>0.78</v>
      </c>
      <c r="I134" s="161">
        <v>12</v>
      </c>
      <c r="J134" s="162">
        <f t="shared" si="0"/>
        <v>9.36</v>
      </c>
      <c r="K134" s="163"/>
      <c r="L134" s="31"/>
      <c r="M134" s="164"/>
      <c r="N134" s="165" t="s">
        <v>42</v>
      </c>
      <c r="O134" s="57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68" t="s">
        <v>249</v>
      </c>
      <c r="AT134" s="168" t="s">
        <v>245</v>
      </c>
      <c r="AU134" s="168" t="s">
        <v>88</v>
      </c>
      <c r="AY134" s="17" t="s">
        <v>242</v>
      </c>
      <c r="BE134" s="169">
        <f t="shared" si="4"/>
        <v>0</v>
      </c>
      <c r="BF134" s="169">
        <f t="shared" si="5"/>
        <v>9.36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88</v>
      </c>
      <c r="BK134" s="169">
        <f t="shared" si="9"/>
        <v>9.36</v>
      </c>
      <c r="BL134" s="17" t="s">
        <v>249</v>
      </c>
      <c r="BM134" s="168" t="s">
        <v>364</v>
      </c>
    </row>
    <row r="135" spans="1:65" s="1" customFormat="1" ht="16.5" customHeight="1">
      <c r="A135" s="30"/>
      <c r="B135" s="155"/>
      <c r="C135" s="194" t="s">
        <v>318</v>
      </c>
      <c r="D135" s="194" t="s">
        <v>245</v>
      </c>
      <c r="E135" s="195" t="s">
        <v>4420</v>
      </c>
      <c r="F135" s="196" t="s">
        <v>4421</v>
      </c>
      <c r="G135" s="197" t="s">
        <v>248</v>
      </c>
      <c r="H135" s="198">
        <v>68.52</v>
      </c>
      <c r="I135" s="161">
        <v>12.48</v>
      </c>
      <c r="J135" s="162">
        <f t="shared" si="0"/>
        <v>855.13</v>
      </c>
      <c r="K135" s="163"/>
      <c r="L135" s="31"/>
      <c r="M135" s="164"/>
      <c r="N135" s="165" t="s">
        <v>42</v>
      </c>
      <c r="O135" s="57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8" t="s">
        <v>249</v>
      </c>
      <c r="AT135" s="168" t="s">
        <v>245</v>
      </c>
      <c r="AU135" s="168" t="s">
        <v>88</v>
      </c>
      <c r="AY135" s="17" t="s">
        <v>242</v>
      </c>
      <c r="BE135" s="169">
        <f t="shared" si="4"/>
        <v>0</v>
      </c>
      <c r="BF135" s="169">
        <f t="shared" si="5"/>
        <v>855.13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88</v>
      </c>
      <c r="BK135" s="169">
        <f t="shared" si="9"/>
        <v>855.13</v>
      </c>
      <c r="BL135" s="17" t="s">
        <v>249</v>
      </c>
      <c r="BM135" s="168" t="s">
        <v>379</v>
      </c>
    </row>
    <row r="136" spans="1:65" s="1" customFormat="1" ht="37.9" customHeight="1">
      <c r="A136" s="30"/>
      <c r="B136" s="155"/>
      <c r="C136" s="194" t="s">
        <v>348</v>
      </c>
      <c r="D136" s="194" t="s">
        <v>245</v>
      </c>
      <c r="E136" s="195" t="s">
        <v>4422</v>
      </c>
      <c r="F136" s="196" t="s">
        <v>4423</v>
      </c>
      <c r="G136" s="197" t="s">
        <v>248</v>
      </c>
      <c r="H136" s="198">
        <v>68.52</v>
      </c>
      <c r="I136" s="161">
        <v>0.69</v>
      </c>
      <c r="J136" s="162">
        <f t="shared" si="0"/>
        <v>47.28</v>
      </c>
      <c r="K136" s="163"/>
      <c r="L136" s="31"/>
      <c r="M136" s="164"/>
      <c r="N136" s="165" t="s">
        <v>42</v>
      </c>
      <c r="O136" s="57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8" t="s">
        <v>249</v>
      </c>
      <c r="AT136" s="168" t="s">
        <v>245</v>
      </c>
      <c r="AU136" s="168" t="s">
        <v>88</v>
      </c>
      <c r="AY136" s="17" t="s">
        <v>242</v>
      </c>
      <c r="BE136" s="169">
        <f t="shared" si="4"/>
        <v>0</v>
      </c>
      <c r="BF136" s="169">
        <f t="shared" si="5"/>
        <v>47.28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88</v>
      </c>
      <c r="BK136" s="169">
        <f t="shared" si="9"/>
        <v>47.28</v>
      </c>
      <c r="BL136" s="17" t="s">
        <v>249</v>
      </c>
      <c r="BM136" s="168" t="s">
        <v>392</v>
      </c>
    </row>
    <row r="137" spans="1:65" s="1" customFormat="1" ht="24.2" customHeight="1">
      <c r="A137" s="30"/>
      <c r="B137" s="155"/>
      <c r="C137" s="194" t="s">
        <v>316</v>
      </c>
      <c r="D137" s="194" t="s">
        <v>245</v>
      </c>
      <c r="E137" s="195" t="s">
        <v>4424</v>
      </c>
      <c r="F137" s="196" t="s">
        <v>4425</v>
      </c>
      <c r="G137" s="197" t="s">
        <v>281</v>
      </c>
      <c r="H137" s="198">
        <v>231</v>
      </c>
      <c r="I137" s="161">
        <v>2.56</v>
      </c>
      <c r="J137" s="162">
        <f t="shared" si="0"/>
        <v>591.36</v>
      </c>
      <c r="K137" s="163"/>
      <c r="L137" s="31"/>
      <c r="M137" s="164"/>
      <c r="N137" s="165" t="s">
        <v>42</v>
      </c>
      <c r="O137" s="57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8" t="s">
        <v>249</v>
      </c>
      <c r="AT137" s="168" t="s">
        <v>245</v>
      </c>
      <c r="AU137" s="168" t="s">
        <v>88</v>
      </c>
      <c r="AY137" s="17" t="s">
        <v>242</v>
      </c>
      <c r="BE137" s="169">
        <f t="shared" si="4"/>
        <v>0</v>
      </c>
      <c r="BF137" s="169">
        <f t="shared" si="5"/>
        <v>591.36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591.36</v>
      </c>
      <c r="BL137" s="17" t="s">
        <v>249</v>
      </c>
      <c r="BM137" s="168" t="s">
        <v>402</v>
      </c>
    </row>
    <row r="138" spans="1:65" s="1" customFormat="1" ht="24.2" customHeight="1">
      <c r="A138" s="30"/>
      <c r="B138" s="155"/>
      <c r="C138" s="194" t="s">
        <v>358</v>
      </c>
      <c r="D138" s="194" t="s">
        <v>245</v>
      </c>
      <c r="E138" s="195" t="s">
        <v>4426</v>
      </c>
      <c r="F138" s="196" t="s">
        <v>4427</v>
      </c>
      <c r="G138" s="197" t="s">
        <v>281</v>
      </c>
      <c r="H138" s="198">
        <v>231</v>
      </c>
      <c r="I138" s="161">
        <v>1.61</v>
      </c>
      <c r="J138" s="162">
        <f t="shared" si="0"/>
        <v>371.91</v>
      </c>
      <c r="K138" s="163"/>
      <c r="L138" s="31"/>
      <c r="M138" s="164"/>
      <c r="N138" s="165" t="s">
        <v>42</v>
      </c>
      <c r="O138" s="57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8" t="s">
        <v>249</v>
      </c>
      <c r="AT138" s="168" t="s">
        <v>245</v>
      </c>
      <c r="AU138" s="168" t="s">
        <v>88</v>
      </c>
      <c r="AY138" s="17" t="s">
        <v>242</v>
      </c>
      <c r="BE138" s="169">
        <f t="shared" si="4"/>
        <v>0</v>
      </c>
      <c r="BF138" s="169">
        <f t="shared" si="5"/>
        <v>371.91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88</v>
      </c>
      <c r="BK138" s="169">
        <f t="shared" si="9"/>
        <v>371.91</v>
      </c>
      <c r="BL138" s="17" t="s">
        <v>249</v>
      </c>
      <c r="BM138" s="168" t="s">
        <v>414</v>
      </c>
    </row>
    <row r="139" spans="1:65" s="1" customFormat="1" ht="24.2" customHeight="1">
      <c r="A139" s="30"/>
      <c r="B139" s="155"/>
      <c r="C139" s="194" t="s">
        <v>364</v>
      </c>
      <c r="D139" s="194" t="s">
        <v>245</v>
      </c>
      <c r="E139" s="195" t="s">
        <v>4428</v>
      </c>
      <c r="F139" s="196" t="s">
        <v>4429</v>
      </c>
      <c r="G139" s="197" t="s">
        <v>248</v>
      </c>
      <c r="H139" s="198">
        <v>0.78</v>
      </c>
      <c r="I139" s="161">
        <v>25.92</v>
      </c>
      <c r="J139" s="162">
        <f t="shared" si="0"/>
        <v>20.22</v>
      </c>
      <c r="K139" s="163"/>
      <c r="L139" s="31"/>
      <c r="M139" s="164"/>
      <c r="N139" s="165" t="s">
        <v>42</v>
      </c>
      <c r="O139" s="57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8" t="s">
        <v>249</v>
      </c>
      <c r="AT139" s="168" t="s">
        <v>245</v>
      </c>
      <c r="AU139" s="168" t="s">
        <v>88</v>
      </c>
      <c r="AY139" s="17" t="s">
        <v>242</v>
      </c>
      <c r="BE139" s="169">
        <f t="shared" si="4"/>
        <v>0</v>
      </c>
      <c r="BF139" s="169">
        <f t="shared" si="5"/>
        <v>20.22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88</v>
      </c>
      <c r="BK139" s="169">
        <f t="shared" si="9"/>
        <v>20.22</v>
      </c>
      <c r="BL139" s="17" t="s">
        <v>249</v>
      </c>
      <c r="BM139" s="168" t="s">
        <v>6</v>
      </c>
    </row>
    <row r="140" spans="1:65" s="1" customFormat="1" ht="33" customHeight="1">
      <c r="A140" s="30"/>
      <c r="B140" s="155"/>
      <c r="C140" s="194" t="s">
        <v>369</v>
      </c>
      <c r="D140" s="194" t="s">
        <v>245</v>
      </c>
      <c r="E140" s="195" t="s">
        <v>4430</v>
      </c>
      <c r="F140" s="196" t="s">
        <v>1412</v>
      </c>
      <c r="G140" s="197" t="s">
        <v>248</v>
      </c>
      <c r="H140" s="198">
        <v>54.6</v>
      </c>
      <c r="I140" s="161">
        <v>2.11</v>
      </c>
      <c r="J140" s="162">
        <f t="shared" si="0"/>
        <v>115.21</v>
      </c>
      <c r="K140" s="163"/>
      <c r="L140" s="31"/>
      <c r="M140" s="164"/>
      <c r="N140" s="165" t="s">
        <v>42</v>
      </c>
      <c r="O140" s="57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8" t="s">
        <v>249</v>
      </c>
      <c r="AT140" s="168" t="s">
        <v>245</v>
      </c>
      <c r="AU140" s="168" t="s">
        <v>88</v>
      </c>
      <c r="AY140" s="17" t="s">
        <v>242</v>
      </c>
      <c r="BE140" s="169">
        <f t="shared" si="4"/>
        <v>0</v>
      </c>
      <c r="BF140" s="169">
        <f t="shared" si="5"/>
        <v>115.21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88</v>
      </c>
      <c r="BK140" s="169">
        <f t="shared" si="9"/>
        <v>115.21</v>
      </c>
      <c r="BL140" s="17" t="s">
        <v>249</v>
      </c>
      <c r="BM140" s="168" t="s">
        <v>432</v>
      </c>
    </row>
    <row r="141" spans="1:65" s="1" customFormat="1" ht="24.2" customHeight="1">
      <c r="A141" s="30"/>
      <c r="B141" s="155"/>
      <c r="C141" s="194" t="s">
        <v>379</v>
      </c>
      <c r="D141" s="194" t="s">
        <v>245</v>
      </c>
      <c r="E141" s="195" t="s">
        <v>4431</v>
      </c>
      <c r="F141" s="196" t="s">
        <v>2916</v>
      </c>
      <c r="G141" s="197" t="s">
        <v>248</v>
      </c>
      <c r="H141" s="198">
        <v>8.4</v>
      </c>
      <c r="I141" s="161">
        <v>10.8</v>
      </c>
      <c r="J141" s="162">
        <f t="shared" si="0"/>
        <v>90.72</v>
      </c>
      <c r="K141" s="163"/>
      <c r="L141" s="31"/>
      <c r="M141" s="164"/>
      <c r="N141" s="165" t="s">
        <v>42</v>
      </c>
      <c r="O141" s="57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8" t="s">
        <v>249</v>
      </c>
      <c r="AT141" s="168" t="s">
        <v>245</v>
      </c>
      <c r="AU141" s="168" t="s">
        <v>88</v>
      </c>
      <c r="AY141" s="17" t="s">
        <v>242</v>
      </c>
      <c r="BE141" s="169">
        <f t="shared" si="4"/>
        <v>0</v>
      </c>
      <c r="BF141" s="169">
        <f t="shared" si="5"/>
        <v>90.72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88</v>
      </c>
      <c r="BK141" s="169">
        <f t="shared" si="9"/>
        <v>90.72</v>
      </c>
      <c r="BL141" s="17" t="s">
        <v>249</v>
      </c>
      <c r="BM141" s="168" t="s">
        <v>445</v>
      </c>
    </row>
    <row r="142" spans="1:65" s="1" customFormat="1" ht="16.5" customHeight="1">
      <c r="A142" s="30"/>
      <c r="B142" s="155"/>
      <c r="C142" s="218" t="s">
        <v>383</v>
      </c>
      <c r="D142" s="218" t="s">
        <v>313</v>
      </c>
      <c r="E142" s="219" t="s">
        <v>4432</v>
      </c>
      <c r="F142" s="220" t="s">
        <v>4433</v>
      </c>
      <c r="G142" s="221" t="s">
        <v>291</v>
      </c>
      <c r="H142" s="222">
        <v>14.28</v>
      </c>
      <c r="I142" s="204">
        <v>12.74</v>
      </c>
      <c r="J142" s="205">
        <f t="shared" si="0"/>
        <v>181.93</v>
      </c>
      <c r="K142" s="206"/>
      <c r="L142" s="207"/>
      <c r="M142" s="208"/>
      <c r="N142" s="209" t="s">
        <v>42</v>
      </c>
      <c r="O142" s="57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8" t="s">
        <v>316</v>
      </c>
      <c r="AT142" s="168" t="s">
        <v>313</v>
      </c>
      <c r="AU142" s="168" t="s">
        <v>88</v>
      </c>
      <c r="AY142" s="17" t="s">
        <v>242</v>
      </c>
      <c r="BE142" s="169">
        <f t="shared" si="4"/>
        <v>0</v>
      </c>
      <c r="BF142" s="169">
        <f t="shared" si="5"/>
        <v>181.93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88</v>
      </c>
      <c r="BK142" s="169">
        <f t="shared" si="9"/>
        <v>181.93</v>
      </c>
      <c r="BL142" s="17" t="s">
        <v>249</v>
      </c>
      <c r="BM142" s="168" t="s">
        <v>459</v>
      </c>
    </row>
    <row r="143" spans="1:65" s="1" customFormat="1" ht="16.5" customHeight="1">
      <c r="A143" s="30"/>
      <c r="B143" s="155"/>
      <c r="C143" s="194" t="s">
        <v>392</v>
      </c>
      <c r="D143" s="194" t="s">
        <v>245</v>
      </c>
      <c r="E143" s="195" t="s">
        <v>4434</v>
      </c>
      <c r="F143" s="196" t="s">
        <v>4435</v>
      </c>
      <c r="G143" s="197" t="s">
        <v>248</v>
      </c>
      <c r="H143" s="198">
        <v>8.4</v>
      </c>
      <c r="I143" s="161">
        <v>6.4</v>
      </c>
      <c r="J143" s="162">
        <f t="shared" si="0"/>
        <v>53.76</v>
      </c>
      <c r="K143" s="163"/>
      <c r="L143" s="31"/>
      <c r="M143" s="164"/>
      <c r="N143" s="165" t="s">
        <v>42</v>
      </c>
      <c r="O143" s="57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8" t="s">
        <v>249</v>
      </c>
      <c r="AT143" s="168" t="s">
        <v>245</v>
      </c>
      <c r="AU143" s="168" t="s">
        <v>88</v>
      </c>
      <c r="AY143" s="17" t="s">
        <v>242</v>
      </c>
      <c r="BE143" s="169">
        <f t="shared" si="4"/>
        <v>0</v>
      </c>
      <c r="BF143" s="169">
        <f t="shared" si="5"/>
        <v>53.76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88</v>
      </c>
      <c r="BK143" s="169">
        <f t="shared" si="9"/>
        <v>53.76</v>
      </c>
      <c r="BL143" s="17" t="s">
        <v>249</v>
      </c>
      <c r="BM143" s="168" t="s">
        <v>473</v>
      </c>
    </row>
    <row r="144" spans="1:65" s="11" customFormat="1" ht="22.9" customHeight="1">
      <c r="B144" s="142"/>
      <c r="D144" s="143" t="s">
        <v>75</v>
      </c>
      <c r="E144" s="153" t="s">
        <v>249</v>
      </c>
      <c r="F144" s="153" t="s">
        <v>306</v>
      </c>
      <c r="I144" s="145"/>
      <c r="J144" s="154">
        <f>SUBTOTAL(9,J145)</f>
        <v>172.56</v>
      </c>
      <c r="L144" s="142"/>
      <c r="M144" s="147"/>
      <c r="N144" s="148"/>
      <c r="O144" s="148"/>
      <c r="P144" s="149">
        <f>P145</f>
        <v>0</v>
      </c>
      <c r="Q144" s="148"/>
      <c r="R144" s="149">
        <f>R145</f>
        <v>0</v>
      </c>
      <c r="S144" s="148"/>
      <c r="T144" s="150">
        <f>T145</f>
        <v>0</v>
      </c>
      <c r="AR144" s="143" t="s">
        <v>83</v>
      </c>
      <c r="AT144" s="151" t="s">
        <v>75</v>
      </c>
      <c r="AU144" s="151" t="s">
        <v>83</v>
      </c>
      <c r="AY144" s="143" t="s">
        <v>242</v>
      </c>
      <c r="BK144" s="152">
        <f>BK145</f>
        <v>172.56</v>
      </c>
    </row>
    <row r="145" spans="1:65" s="1" customFormat="1" ht="33" customHeight="1">
      <c r="A145" s="30"/>
      <c r="B145" s="155"/>
      <c r="C145" s="194" t="s">
        <v>397</v>
      </c>
      <c r="D145" s="194" t="s">
        <v>245</v>
      </c>
      <c r="E145" s="195" t="s">
        <v>4436</v>
      </c>
      <c r="F145" s="196" t="s">
        <v>4437</v>
      </c>
      <c r="G145" s="197" t="s">
        <v>248</v>
      </c>
      <c r="H145" s="198">
        <v>6.3</v>
      </c>
      <c r="I145" s="161">
        <v>27.39</v>
      </c>
      <c r="J145" s="162">
        <f>ROUND(I145*H145,2)</f>
        <v>172.56</v>
      </c>
      <c r="K145" s="163"/>
      <c r="L145" s="31"/>
      <c r="M145" s="164"/>
      <c r="N145" s="165" t="s">
        <v>42</v>
      </c>
      <c r="O145" s="57"/>
      <c r="P145" s="166">
        <f>O145*H145</f>
        <v>0</v>
      </c>
      <c r="Q145" s="166">
        <v>0</v>
      </c>
      <c r="R145" s="166">
        <f>Q145*H145</f>
        <v>0</v>
      </c>
      <c r="S145" s="166">
        <v>0</v>
      </c>
      <c r="T145" s="167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8" t="s">
        <v>249</v>
      </c>
      <c r="AT145" s="168" t="s">
        <v>245</v>
      </c>
      <c r="AU145" s="168" t="s">
        <v>88</v>
      </c>
      <c r="AY145" s="17" t="s">
        <v>242</v>
      </c>
      <c r="BE145" s="169">
        <f>IF(N145="základná",J145,0)</f>
        <v>0</v>
      </c>
      <c r="BF145" s="169">
        <f>IF(N145="znížená",J145,0)</f>
        <v>172.56</v>
      </c>
      <c r="BG145" s="169">
        <f>IF(N145="zákl. prenesená",J145,0)</f>
        <v>0</v>
      </c>
      <c r="BH145" s="169">
        <f>IF(N145="zníž. prenesená",J145,0)</f>
        <v>0</v>
      </c>
      <c r="BI145" s="169">
        <f>IF(N145="nulová",J145,0)</f>
        <v>0</v>
      </c>
      <c r="BJ145" s="17" t="s">
        <v>88</v>
      </c>
      <c r="BK145" s="169">
        <f>ROUND(I145*H145,2)</f>
        <v>172.56</v>
      </c>
      <c r="BL145" s="17" t="s">
        <v>249</v>
      </c>
      <c r="BM145" s="168" t="s">
        <v>489</v>
      </c>
    </row>
    <row r="146" spans="1:65" s="11" customFormat="1" ht="22.9" customHeight="1">
      <c r="B146" s="142"/>
      <c r="D146" s="143" t="s">
        <v>75</v>
      </c>
      <c r="E146" s="153" t="s">
        <v>338</v>
      </c>
      <c r="F146" s="153" t="s">
        <v>1506</v>
      </c>
      <c r="I146" s="145"/>
      <c r="J146" s="154">
        <f>SUBTOTAL(9,J147:J149)</f>
        <v>1256.3600000000001</v>
      </c>
      <c r="L146" s="142"/>
      <c r="M146" s="147"/>
      <c r="N146" s="148"/>
      <c r="O146" s="148"/>
      <c r="P146" s="149">
        <f>SUM(P147:P149)</f>
        <v>0</v>
      </c>
      <c r="Q146" s="148"/>
      <c r="R146" s="149">
        <f>SUM(R147:R149)</f>
        <v>0</v>
      </c>
      <c r="S146" s="148"/>
      <c r="T146" s="150">
        <f>SUM(T147:T149)</f>
        <v>0</v>
      </c>
      <c r="AR146" s="143" t="s">
        <v>83</v>
      </c>
      <c r="AT146" s="151" t="s">
        <v>75</v>
      </c>
      <c r="AU146" s="151" t="s">
        <v>83</v>
      </c>
      <c r="AY146" s="143" t="s">
        <v>242</v>
      </c>
      <c r="BK146" s="152">
        <f>SUM(BK147:BK149)</f>
        <v>1256.3600000000001</v>
      </c>
    </row>
    <row r="147" spans="1:65" s="1" customFormat="1" ht="33" customHeight="1">
      <c r="A147" s="30"/>
      <c r="B147" s="155"/>
      <c r="C147" s="194" t="s">
        <v>402</v>
      </c>
      <c r="D147" s="194" t="s">
        <v>245</v>
      </c>
      <c r="E147" s="195" t="s">
        <v>4438</v>
      </c>
      <c r="F147" s="196" t="s">
        <v>4439</v>
      </c>
      <c r="G147" s="197" t="s">
        <v>281</v>
      </c>
      <c r="H147" s="198">
        <v>24.5</v>
      </c>
      <c r="I147" s="161">
        <v>10.08</v>
      </c>
      <c r="J147" s="162">
        <f>ROUND(I147*H147,2)</f>
        <v>246.96</v>
      </c>
      <c r="K147" s="163"/>
      <c r="L147" s="31"/>
      <c r="M147" s="164"/>
      <c r="N147" s="165" t="s">
        <v>42</v>
      </c>
      <c r="O147" s="57"/>
      <c r="P147" s="166">
        <f>O147*H147</f>
        <v>0</v>
      </c>
      <c r="Q147" s="166">
        <v>0</v>
      </c>
      <c r="R147" s="166">
        <f>Q147*H147</f>
        <v>0</v>
      </c>
      <c r="S147" s="166">
        <v>0</v>
      </c>
      <c r="T147" s="167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8" t="s">
        <v>249</v>
      </c>
      <c r="AT147" s="168" t="s">
        <v>245</v>
      </c>
      <c r="AU147" s="168" t="s">
        <v>88</v>
      </c>
      <c r="AY147" s="17" t="s">
        <v>242</v>
      </c>
      <c r="BE147" s="169">
        <f>IF(N147="základná",J147,0)</f>
        <v>0</v>
      </c>
      <c r="BF147" s="169">
        <f>IF(N147="znížená",J147,0)</f>
        <v>246.96</v>
      </c>
      <c r="BG147" s="169">
        <f>IF(N147="zákl. prenesená",J147,0)</f>
        <v>0</v>
      </c>
      <c r="BH147" s="169">
        <f>IF(N147="zníž. prenesená",J147,0)</f>
        <v>0</v>
      </c>
      <c r="BI147" s="169">
        <f>IF(N147="nulová",J147,0)</f>
        <v>0</v>
      </c>
      <c r="BJ147" s="17" t="s">
        <v>88</v>
      </c>
      <c r="BK147" s="169">
        <f>ROUND(I147*H147,2)</f>
        <v>246.96</v>
      </c>
      <c r="BL147" s="17" t="s">
        <v>249</v>
      </c>
      <c r="BM147" s="168" t="s">
        <v>500</v>
      </c>
    </row>
    <row r="148" spans="1:65" s="1" customFormat="1" ht="21.75" customHeight="1">
      <c r="A148" s="30"/>
      <c r="B148" s="155"/>
      <c r="C148" s="194" t="s">
        <v>410</v>
      </c>
      <c r="D148" s="194" t="s">
        <v>245</v>
      </c>
      <c r="E148" s="195" t="s">
        <v>4440</v>
      </c>
      <c r="F148" s="196" t="s">
        <v>4441</v>
      </c>
      <c r="G148" s="197" t="s">
        <v>281</v>
      </c>
      <c r="H148" s="198">
        <v>24.5</v>
      </c>
      <c r="I148" s="161">
        <v>12.42</v>
      </c>
      <c r="J148" s="162">
        <f>ROUND(I148*H148,2)</f>
        <v>304.29000000000002</v>
      </c>
      <c r="K148" s="163"/>
      <c r="L148" s="31"/>
      <c r="M148" s="164"/>
      <c r="N148" s="165" t="s">
        <v>42</v>
      </c>
      <c r="O148" s="57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8" t="s">
        <v>249</v>
      </c>
      <c r="AT148" s="168" t="s">
        <v>245</v>
      </c>
      <c r="AU148" s="168" t="s">
        <v>88</v>
      </c>
      <c r="AY148" s="17" t="s">
        <v>242</v>
      </c>
      <c r="BE148" s="169">
        <f>IF(N148="základná",J148,0)</f>
        <v>0</v>
      </c>
      <c r="BF148" s="169">
        <f>IF(N148="znížená",J148,0)</f>
        <v>304.29000000000002</v>
      </c>
      <c r="BG148" s="169">
        <f>IF(N148="zákl. prenesená",J148,0)</f>
        <v>0</v>
      </c>
      <c r="BH148" s="169">
        <f>IF(N148="zníž. prenesená",J148,0)</f>
        <v>0</v>
      </c>
      <c r="BI148" s="169">
        <f>IF(N148="nulová",J148,0)</f>
        <v>0</v>
      </c>
      <c r="BJ148" s="17" t="s">
        <v>88</v>
      </c>
      <c r="BK148" s="169">
        <f>ROUND(I148*H148,2)</f>
        <v>304.29000000000002</v>
      </c>
      <c r="BL148" s="17" t="s">
        <v>249</v>
      </c>
      <c r="BM148" s="168" t="s">
        <v>509</v>
      </c>
    </row>
    <row r="149" spans="1:65" s="1" customFormat="1" ht="33" customHeight="1">
      <c r="A149" s="30"/>
      <c r="B149" s="155"/>
      <c r="C149" s="194" t="s">
        <v>414</v>
      </c>
      <c r="D149" s="194" t="s">
        <v>245</v>
      </c>
      <c r="E149" s="195" t="s">
        <v>4442</v>
      </c>
      <c r="F149" s="196" t="s">
        <v>4443</v>
      </c>
      <c r="G149" s="197" t="s">
        <v>281</v>
      </c>
      <c r="H149" s="198">
        <v>24.5</v>
      </c>
      <c r="I149" s="161">
        <v>28.78</v>
      </c>
      <c r="J149" s="162">
        <f>ROUND(I149*H149,2)</f>
        <v>705.11</v>
      </c>
      <c r="K149" s="163"/>
      <c r="L149" s="31"/>
      <c r="M149" s="164"/>
      <c r="N149" s="165" t="s">
        <v>42</v>
      </c>
      <c r="O149" s="57"/>
      <c r="P149" s="166">
        <f>O149*H149</f>
        <v>0</v>
      </c>
      <c r="Q149" s="166">
        <v>0</v>
      </c>
      <c r="R149" s="166">
        <f>Q149*H149</f>
        <v>0</v>
      </c>
      <c r="S149" s="166">
        <v>0</v>
      </c>
      <c r="T149" s="167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8" t="s">
        <v>249</v>
      </c>
      <c r="AT149" s="168" t="s">
        <v>245</v>
      </c>
      <c r="AU149" s="168" t="s">
        <v>88</v>
      </c>
      <c r="AY149" s="17" t="s">
        <v>242</v>
      </c>
      <c r="BE149" s="169">
        <f>IF(N149="základná",J149,0)</f>
        <v>0</v>
      </c>
      <c r="BF149" s="169">
        <f>IF(N149="znížená",J149,0)</f>
        <v>705.11</v>
      </c>
      <c r="BG149" s="169">
        <f>IF(N149="zákl. prenesená",J149,0)</f>
        <v>0</v>
      </c>
      <c r="BH149" s="169">
        <f>IF(N149="zníž. prenesená",J149,0)</f>
        <v>0</v>
      </c>
      <c r="BI149" s="169">
        <f>IF(N149="nulová",J149,0)</f>
        <v>0</v>
      </c>
      <c r="BJ149" s="17" t="s">
        <v>88</v>
      </c>
      <c r="BK149" s="169">
        <f>ROUND(I149*H149,2)</f>
        <v>705.11</v>
      </c>
      <c r="BL149" s="17" t="s">
        <v>249</v>
      </c>
      <c r="BM149" s="168" t="s">
        <v>519</v>
      </c>
    </row>
    <row r="150" spans="1:65" s="11" customFormat="1" ht="22.9" customHeight="1">
      <c r="B150" s="142"/>
      <c r="D150" s="143" t="s">
        <v>75</v>
      </c>
      <c r="E150" s="153" t="s">
        <v>316</v>
      </c>
      <c r="F150" s="153" t="s">
        <v>3240</v>
      </c>
      <c r="I150" s="145"/>
      <c r="J150" s="154">
        <f>SUBTOTAL(9,J151:J159)</f>
        <v>2278.19</v>
      </c>
      <c r="L150" s="142"/>
      <c r="M150" s="147"/>
      <c r="N150" s="148"/>
      <c r="O150" s="148"/>
      <c r="P150" s="149">
        <f>SUM(P151:P159)</f>
        <v>0</v>
      </c>
      <c r="Q150" s="148"/>
      <c r="R150" s="149">
        <f>SUM(R151:R159)</f>
        <v>0</v>
      </c>
      <c r="S150" s="148"/>
      <c r="T150" s="150">
        <f>SUM(T151:T159)</f>
        <v>0</v>
      </c>
      <c r="AR150" s="143" t="s">
        <v>83</v>
      </c>
      <c r="AT150" s="151" t="s">
        <v>75</v>
      </c>
      <c r="AU150" s="151" t="s">
        <v>83</v>
      </c>
      <c r="AY150" s="143" t="s">
        <v>242</v>
      </c>
      <c r="BK150" s="152">
        <f>SUM(BK151:BK159)</f>
        <v>2278.19</v>
      </c>
    </row>
    <row r="151" spans="1:65" s="1" customFormat="1" ht="24.2" customHeight="1">
      <c r="A151" s="30"/>
      <c r="B151" s="155"/>
      <c r="C151" s="194" t="s">
        <v>418</v>
      </c>
      <c r="D151" s="194" t="s">
        <v>245</v>
      </c>
      <c r="E151" s="195" t="s">
        <v>4444</v>
      </c>
      <c r="F151" s="196" t="s">
        <v>4445</v>
      </c>
      <c r="G151" s="197" t="s">
        <v>310</v>
      </c>
      <c r="H151" s="198">
        <v>1</v>
      </c>
      <c r="I151" s="161">
        <v>21.68</v>
      </c>
      <c r="J151" s="162">
        <f t="shared" ref="J151:J159" si="10">ROUND(I151*H151,2)</f>
        <v>21.68</v>
      </c>
      <c r="K151" s="163"/>
      <c r="L151" s="31"/>
      <c r="M151" s="164"/>
      <c r="N151" s="165" t="s">
        <v>42</v>
      </c>
      <c r="O151" s="57"/>
      <c r="P151" s="166">
        <f t="shared" ref="P151:P159" si="11">O151*H151</f>
        <v>0</v>
      </c>
      <c r="Q151" s="166">
        <v>0</v>
      </c>
      <c r="R151" s="166">
        <f t="shared" ref="R151:R159" si="12">Q151*H151</f>
        <v>0</v>
      </c>
      <c r="S151" s="166">
        <v>0</v>
      </c>
      <c r="T151" s="167">
        <f t="shared" ref="T151:T159" si="13"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8" t="s">
        <v>249</v>
      </c>
      <c r="AT151" s="168" t="s">
        <v>245</v>
      </c>
      <c r="AU151" s="168" t="s">
        <v>88</v>
      </c>
      <c r="AY151" s="17" t="s">
        <v>242</v>
      </c>
      <c r="BE151" s="169">
        <f t="shared" ref="BE151:BE159" si="14">IF(N151="základná",J151,0)</f>
        <v>0</v>
      </c>
      <c r="BF151" s="169">
        <f t="shared" ref="BF151:BF159" si="15">IF(N151="znížená",J151,0)</f>
        <v>21.68</v>
      </c>
      <c r="BG151" s="169">
        <f t="shared" ref="BG151:BG159" si="16">IF(N151="zákl. prenesená",J151,0)</f>
        <v>0</v>
      </c>
      <c r="BH151" s="169">
        <f t="shared" ref="BH151:BH159" si="17">IF(N151="zníž. prenesená",J151,0)</f>
        <v>0</v>
      </c>
      <c r="BI151" s="169">
        <f t="shared" ref="BI151:BI159" si="18">IF(N151="nulová",J151,0)</f>
        <v>0</v>
      </c>
      <c r="BJ151" s="17" t="s">
        <v>88</v>
      </c>
      <c r="BK151" s="169">
        <f t="shared" ref="BK151:BK159" si="19">ROUND(I151*H151,2)</f>
        <v>21.68</v>
      </c>
      <c r="BL151" s="17" t="s">
        <v>249</v>
      </c>
      <c r="BM151" s="168" t="s">
        <v>531</v>
      </c>
    </row>
    <row r="152" spans="1:65" s="1" customFormat="1" ht="21.75" customHeight="1">
      <c r="A152" s="30"/>
      <c r="B152" s="155"/>
      <c r="C152" s="218" t="s">
        <v>6</v>
      </c>
      <c r="D152" s="218" t="s">
        <v>313</v>
      </c>
      <c r="E152" s="219" t="s">
        <v>4446</v>
      </c>
      <c r="F152" s="220" t="s">
        <v>4447</v>
      </c>
      <c r="G152" s="221" t="s">
        <v>310</v>
      </c>
      <c r="H152" s="222">
        <v>1</v>
      </c>
      <c r="I152" s="204">
        <v>67.64</v>
      </c>
      <c r="J152" s="205">
        <f t="shared" si="10"/>
        <v>67.64</v>
      </c>
      <c r="K152" s="206"/>
      <c r="L152" s="207"/>
      <c r="M152" s="208"/>
      <c r="N152" s="209" t="s">
        <v>42</v>
      </c>
      <c r="O152" s="57"/>
      <c r="P152" s="166">
        <f t="shared" si="11"/>
        <v>0</v>
      </c>
      <c r="Q152" s="166">
        <v>0</v>
      </c>
      <c r="R152" s="166">
        <f t="shared" si="12"/>
        <v>0</v>
      </c>
      <c r="S152" s="166">
        <v>0</v>
      </c>
      <c r="T152" s="167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8" t="s">
        <v>316</v>
      </c>
      <c r="AT152" s="168" t="s">
        <v>313</v>
      </c>
      <c r="AU152" s="168" t="s">
        <v>88</v>
      </c>
      <c r="AY152" s="17" t="s">
        <v>242</v>
      </c>
      <c r="BE152" s="169">
        <f t="shared" si="14"/>
        <v>0</v>
      </c>
      <c r="BF152" s="169">
        <f t="shared" si="15"/>
        <v>67.64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88</v>
      </c>
      <c r="BK152" s="169">
        <f t="shared" si="19"/>
        <v>67.64</v>
      </c>
      <c r="BL152" s="17" t="s">
        <v>249</v>
      </c>
      <c r="BM152" s="168" t="s">
        <v>540</v>
      </c>
    </row>
    <row r="153" spans="1:65" s="1" customFormat="1" ht="33" customHeight="1">
      <c r="A153" s="30"/>
      <c r="B153" s="155"/>
      <c r="C153" s="194" t="s">
        <v>425</v>
      </c>
      <c r="D153" s="194" t="s">
        <v>245</v>
      </c>
      <c r="E153" s="195" t="s">
        <v>4448</v>
      </c>
      <c r="F153" s="196" t="s">
        <v>4449</v>
      </c>
      <c r="G153" s="197" t="s">
        <v>297</v>
      </c>
      <c r="H153" s="198">
        <v>70</v>
      </c>
      <c r="I153" s="161">
        <v>2.1800000000000002</v>
      </c>
      <c r="J153" s="162">
        <f t="shared" si="10"/>
        <v>152.6</v>
      </c>
      <c r="K153" s="163"/>
      <c r="L153" s="31"/>
      <c r="M153" s="164"/>
      <c r="N153" s="165" t="s">
        <v>42</v>
      </c>
      <c r="O153" s="57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8" t="s">
        <v>249</v>
      </c>
      <c r="AT153" s="168" t="s">
        <v>245</v>
      </c>
      <c r="AU153" s="168" t="s">
        <v>88</v>
      </c>
      <c r="AY153" s="17" t="s">
        <v>242</v>
      </c>
      <c r="BE153" s="169">
        <f t="shared" si="14"/>
        <v>0</v>
      </c>
      <c r="BF153" s="169">
        <f t="shared" si="15"/>
        <v>152.6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88</v>
      </c>
      <c r="BK153" s="169">
        <f t="shared" si="19"/>
        <v>152.6</v>
      </c>
      <c r="BL153" s="17" t="s">
        <v>249</v>
      </c>
      <c r="BM153" s="168" t="s">
        <v>550</v>
      </c>
    </row>
    <row r="154" spans="1:65" s="1" customFormat="1" ht="21.75" customHeight="1">
      <c r="A154" s="30"/>
      <c r="B154" s="155"/>
      <c r="C154" s="218" t="s">
        <v>432</v>
      </c>
      <c r="D154" s="218" t="s">
        <v>313</v>
      </c>
      <c r="E154" s="219" t="s">
        <v>4450</v>
      </c>
      <c r="F154" s="220" t="s">
        <v>4451</v>
      </c>
      <c r="G154" s="221" t="s">
        <v>297</v>
      </c>
      <c r="H154" s="222">
        <v>70</v>
      </c>
      <c r="I154" s="204">
        <v>8.3800000000000008</v>
      </c>
      <c r="J154" s="205">
        <f t="shared" si="10"/>
        <v>586.6</v>
      </c>
      <c r="K154" s="206"/>
      <c r="L154" s="207"/>
      <c r="M154" s="208"/>
      <c r="N154" s="209" t="s">
        <v>42</v>
      </c>
      <c r="O154" s="57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8" t="s">
        <v>316</v>
      </c>
      <c r="AT154" s="168" t="s">
        <v>313</v>
      </c>
      <c r="AU154" s="168" t="s">
        <v>88</v>
      </c>
      <c r="AY154" s="17" t="s">
        <v>242</v>
      </c>
      <c r="BE154" s="169">
        <f t="shared" si="14"/>
        <v>0</v>
      </c>
      <c r="BF154" s="169">
        <f t="shared" si="15"/>
        <v>586.6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88</v>
      </c>
      <c r="BK154" s="169">
        <f t="shared" si="19"/>
        <v>586.6</v>
      </c>
      <c r="BL154" s="17" t="s">
        <v>249</v>
      </c>
      <c r="BM154" s="168" t="s">
        <v>564</v>
      </c>
    </row>
    <row r="155" spans="1:65" s="1" customFormat="1" ht="33" customHeight="1">
      <c r="A155" s="30"/>
      <c r="B155" s="155"/>
      <c r="C155" s="194" t="s">
        <v>438</v>
      </c>
      <c r="D155" s="194" t="s">
        <v>245</v>
      </c>
      <c r="E155" s="195" t="s">
        <v>4452</v>
      </c>
      <c r="F155" s="196" t="s">
        <v>4453</v>
      </c>
      <c r="G155" s="197" t="s">
        <v>310</v>
      </c>
      <c r="H155" s="198">
        <v>1</v>
      </c>
      <c r="I155" s="161">
        <v>52.67</v>
      </c>
      <c r="J155" s="162">
        <f t="shared" si="10"/>
        <v>52.67</v>
      </c>
      <c r="K155" s="163"/>
      <c r="L155" s="31"/>
      <c r="M155" s="164"/>
      <c r="N155" s="165" t="s">
        <v>42</v>
      </c>
      <c r="O155" s="57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8" t="s">
        <v>249</v>
      </c>
      <c r="AT155" s="168" t="s">
        <v>245</v>
      </c>
      <c r="AU155" s="168" t="s">
        <v>88</v>
      </c>
      <c r="AY155" s="17" t="s">
        <v>242</v>
      </c>
      <c r="BE155" s="169">
        <f t="shared" si="14"/>
        <v>0</v>
      </c>
      <c r="BF155" s="169">
        <f t="shared" si="15"/>
        <v>52.67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88</v>
      </c>
      <c r="BK155" s="169">
        <f t="shared" si="19"/>
        <v>52.67</v>
      </c>
      <c r="BL155" s="17" t="s">
        <v>249</v>
      </c>
      <c r="BM155" s="168" t="s">
        <v>575</v>
      </c>
    </row>
    <row r="156" spans="1:65" s="1" customFormat="1" ht="33" customHeight="1">
      <c r="A156" s="30"/>
      <c r="B156" s="155"/>
      <c r="C156" s="218" t="s">
        <v>445</v>
      </c>
      <c r="D156" s="218" t="s">
        <v>313</v>
      </c>
      <c r="E156" s="219" t="s">
        <v>4454</v>
      </c>
      <c r="F156" s="220" t="s">
        <v>4455</v>
      </c>
      <c r="G156" s="221" t="s">
        <v>310</v>
      </c>
      <c r="H156" s="222">
        <v>1</v>
      </c>
      <c r="I156" s="204">
        <v>146.91</v>
      </c>
      <c r="J156" s="205">
        <f t="shared" si="10"/>
        <v>146.91</v>
      </c>
      <c r="K156" s="206"/>
      <c r="L156" s="207"/>
      <c r="M156" s="208"/>
      <c r="N156" s="209" t="s">
        <v>42</v>
      </c>
      <c r="O156" s="57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8" t="s">
        <v>316</v>
      </c>
      <c r="AT156" s="168" t="s">
        <v>313</v>
      </c>
      <c r="AU156" s="168" t="s">
        <v>88</v>
      </c>
      <c r="AY156" s="17" t="s">
        <v>242</v>
      </c>
      <c r="BE156" s="169">
        <f t="shared" si="14"/>
        <v>0</v>
      </c>
      <c r="BF156" s="169">
        <f t="shared" si="15"/>
        <v>146.91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88</v>
      </c>
      <c r="BK156" s="169">
        <f t="shared" si="19"/>
        <v>146.91</v>
      </c>
      <c r="BL156" s="17" t="s">
        <v>249</v>
      </c>
      <c r="BM156" s="168" t="s">
        <v>586</v>
      </c>
    </row>
    <row r="157" spans="1:65" s="1" customFormat="1" ht="24.2" customHeight="1">
      <c r="A157" s="30"/>
      <c r="B157" s="155"/>
      <c r="C157" s="194" t="s">
        <v>451</v>
      </c>
      <c r="D157" s="194" t="s">
        <v>245</v>
      </c>
      <c r="E157" s="195" t="s">
        <v>4456</v>
      </c>
      <c r="F157" s="196" t="s">
        <v>4457</v>
      </c>
      <c r="G157" s="197" t="s">
        <v>297</v>
      </c>
      <c r="H157" s="198">
        <v>70</v>
      </c>
      <c r="I157" s="161">
        <v>0.77</v>
      </c>
      <c r="J157" s="162">
        <f t="shared" si="10"/>
        <v>53.9</v>
      </c>
      <c r="K157" s="163"/>
      <c r="L157" s="31"/>
      <c r="M157" s="164"/>
      <c r="N157" s="165" t="s">
        <v>42</v>
      </c>
      <c r="O157" s="57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8" t="s">
        <v>249</v>
      </c>
      <c r="AT157" s="168" t="s">
        <v>245</v>
      </c>
      <c r="AU157" s="168" t="s">
        <v>88</v>
      </c>
      <c r="AY157" s="17" t="s">
        <v>242</v>
      </c>
      <c r="BE157" s="169">
        <f t="shared" si="14"/>
        <v>0</v>
      </c>
      <c r="BF157" s="169">
        <f t="shared" si="15"/>
        <v>53.9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88</v>
      </c>
      <c r="BK157" s="169">
        <f t="shared" si="19"/>
        <v>53.9</v>
      </c>
      <c r="BL157" s="17" t="s">
        <v>249</v>
      </c>
      <c r="BM157" s="168" t="s">
        <v>597</v>
      </c>
    </row>
    <row r="158" spans="1:65" s="1" customFormat="1" ht="24.2" customHeight="1">
      <c r="A158" s="30"/>
      <c r="B158" s="155"/>
      <c r="C158" s="194" t="s">
        <v>459</v>
      </c>
      <c r="D158" s="194" t="s">
        <v>245</v>
      </c>
      <c r="E158" s="195" t="s">
        <v>4458</v>
      </c>
      <c r="F158" s="196" t="s">
        <v>4459</v>
      </c>
      <c r="G158" s="197" t="s">
        <v>297</v>
      </c>
      <c r="H158" s="198">
        <v>70</v>
      </c>
      <c r="I158" s="161">
        <v>3.53</v>
      </c>
      <c r="J158" s="162">
        <f t="shared" si="10"/>
        <v>247.1</v>
      </c>
      <c r="K158" s="163"/>
      <c r="L158" s="31"/>
      <c r="M158" s="164"/>
      <c r="N158" s="165" t="s">
        <v>42</v>
      </c>
      <c r="O158" s="57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8" t="s">
        <v>249</v>
      </c>
      <c r="AT158" s="168" t="s">
        <v>245</v>
      </c>
      <c r="AU158" s="168" t="s">
        <v>88</v>
      </c>
      <c r="AY158" s="17" t="s">
        <v>242</v>
      </c>
      <c r="BE158" s="169">
        <f t="shared" si="14"/>
        <v>0</v>
      </c>
      <c r="BF158" s="169">
        <f t="shared" si="15"/>
        <v>247.1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88</v>
      </c>
      <c r="BK158" s="169">
        <f t="shared" si="19"/>
        <v>247.1</v>
      </c>
      <c r="BL158" s="17" t="s">
        <v>249</v>
      </c>
      <c r="BM158" s="168" t="s">
        <v>607</v>
      </c>
    </row>
    <row r="159" spans="1:65" s="1" customFormat="1" ht="33" customHeight="1">
      <c r="A159" s="30"/>
      <c r="B159" s="155"/>
      <c r="C159" s="194" t="s">
        <v>468</v>
      </c>
      <c r="D159" s="194" t="s">
        <v>245</v>
      </c>
      <c r="E159" s="195" t="s">
        <v>4460</v>
      </c>
      <c r="F159" s="196" t="s">
        <v>4461</v>
      </c>
      <c r="G159" s="197" t="s">
        <v>4055</v>
      </c>
      <c r="H159" s="198">
        <v>1</v>
      </c>
      <c r="I159" s="161">
        <v>949.09</v>
      </c>
      <c r="J159" s="162">
        <f t="shared" si="10"/>
        <v>949.09</v>
      </c>
      <c r="K159" s="163"/>
      <c r="L159" s="31"/>
      <c r="M159" s="164"/>
      <c r="N159" s="165" t="s">
        <v>42</v>
      </c>
      <c r="O159" s="57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68" t="s">
        <v>249</v>
      </c>
      <c r="AT159" s="168" t="s">
        <v>245</v>
      </c>
      <c r="AU159" s="168" t="s">
        <v>88</v>
      </c>
      <c r="AY159" s="17" t="s">
        <v>242</v>
      </c>
      <c r="BE159" s="169">
        <f t="shared" si="14"/>
        <v>0</v>
      </c>
      <c r="BF159" s="169">
        <f t="shared" si="15"/>
        <v>949.09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88</v>
      </c>
      <c r="BK159" s="169">
        <f t="shared" si="19"/>
        <v>949.09</v>
      </c>
      <c r="BL159" s="17" t="s">
        <v>249</v>
      </c>
      <c r="BM159" s="168" t="s">
        <v>616</v>
      </c>
    </row>
    <row r="160" spans="1:65" s="11" customFormat="1" ht="22.9" customHeight="1">
      <c r="B160" s="142"/>
      <c r="D160" s="143" t="s">
        <v>75</v>
      </c>
      <c r="E160" s="153" t="s">
        <v>638</v>
      </c>
      <c r="F160" s="153" t="s">
        <v>639</v>
      </c>
      <c r="I160" s="145"/>
      <c r="J160" s="154">
        <f>SUBTOTAL(9,J161)</f>
        <v>498.85</v>
      </c>
      <c r="L160" s="142"/>
      <c r="M160" s="147"/>
      <c r="N160" s="148"/>
      <c r="O160" s="148"/>
      <c r="P160" s="149">
        <f>P161</f>
        <v>0</v>
      </c>
      <c r="Q160" s="148"/>
      <c r="R160" s="149">
        <f>R161</f>
        <v>0</v>
      </c>
      <c r="S160" s="148"/>
      <c r="T160" s="150">
        <f>T161</f>
        <v>0</v>
      </c>
      <c r="AR160" s="143" t="s">
        <v>83</v>
      </c>
      <c r="AT160" s="151" t="s">
        <v>75</v>
      </c>
      <c r="AU160" s="151" t="s">
        <v>83</v>
      </c>
      <c r="AY160" s="143" t="s">
        <v>242</v>
      </c>
      <c r="BK160" s="152">
        <f>BK161</f>
        <v>498.85</v>
      </c>
    </row>
    <row r="161" spans="1:65" s="1" customFormat="1" ht="33" customHeight="1">
      <c r="A161" s="30"/>
      <c r="B161" s="155"/>
      <c r="C161" s="194" t="s">
        <v>473</v>
      </c>
      <c r="D161" s="194" t="s">
        <v>245</v>
      </c>
      <c r="E161" s="195" t="s">
        <v>4462</v>
      </c>
      <c r="F161" s="196" t="s">
        <v>4463</v>
      </c>
      <c r="G161" s="197" t="s">
        <v>291</v>
      </c>
      <c r="H161" s="198">
        <v>42.82</v>
      </c>
      <c r="I161" s="161">
        <v>11.65</v>
      </c>
      <c r="J161" s="162">
        <f>ROUND(I161*H161,2)</f>
        <v>498.85</v>
      </c>
      <c r="K161" s="163"/>
      <c r="L161" s="31"/>
      <c r="M161" s="164"/>
      <c r="N161" s="165" t="s">
        <v>42</v>
      </c>
      <c r="O161" s="57"/>
      <c r="P161" s="166">
        <f>O161*H161</f>
        <v>0</v>
      </c>
      <c r="Q161" s="166">
        <v>0</v>
      </c>
      <c r="R161" s="166">
        <f>Q161*H161</f>
        <v>0</v>
      </c>
      <c r="S161" s="166">
        <v>0</v>
      </c>
      <c r="T161" s="167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8" t="s">
        <v>249</v>
      </c>
      <c r="AT161" s="168" t="s">
        <v>245</v>
      </c>
      <c r="AU161" s="168" t="s">
        <v>88</v>
      </c>
      <c r="AY161" s="17" t="s">
        <v>242</v>
      </c>
      <c r="BE161" s="169">
        <f>IF(N161="základná",J161,0)</f>
        <v>0</v>
      </c>
      <c r="BF161" s="169">
        <f>IF(N161="znížená",J161,0)</f>
        <v>498.85</v>
      </c>
      <c r="BG161" s="169">
        <f>IF(N161="zákl. prenesená",J161,0)</f>
        <v>0</v>
      </c>
      <c r="BH161" s="169">
        <f>IF(N161="zníž. prenesená",J161,0)</f>
        <v>0</v>
      </c>
      <c r="BI161" s="169">
        <f>IF(N161="nulová",J161,0)</f>
        <v>0</v>
      </c>
      <c r="BJ161" s="17" t="s">
        <v>88</v>
      </c>
      <c r="BK161" s="169">
        <f>ROUND(I161*H161,2)</f>
        <v>498.85</v>
      </c>
      <c r="BL161" s="17" t="s">
        <v>249</v>
      </c>
      <c r="BM161" s="168" t="s">
        <v>624</v>
      </c>
    </row>
    <row r="162" spans="1:65" s="11" customFormat="1" ht="25.9" customHeight="1">
      <c r="B162" s="142"/>
      <c r="D162" s="143" t="s">
        <v>75</v>
      </c>
      <c r="E162" s="144" t="s">
        <v>2156</v>
      </c>
      <c r="F162" s="144" t="s">
        <v>2157</v>
      </c>
      <c r="I162" s="145"/>
      <c r="J162" s="146">
        <f>SUBTOTAL(9,J163:J167)</f>
        <v>1934.94</v>
      </c>
      <c r="L162" s="142"/>
      <c r="M162" s="147"/>
      <c r="N162" s="148"/>
      <c r="O162" s="148"/>
      <c r="P162" s="149">
        <f>SUM(P163:P165)</f>
        <v>0</v>
      </c>
      <c r="Q162" s="148"/>
      <c r="R162" s="149">
        <f>SUM(R163:R165)</f>
        <v>0</v>
      </c>
      <c r="S162" s="148"/>
      <c r="T162" s="150">
        <f>SUM(T163:T165)</f>
        <v>0</v>
      </c>
      <c r="AR162" s="143" t="s">
        <v>88</v>
      </c>
      <c r="AT162" s="151" t="s">
        <v>75</v>
      </c>
      <c r="AU162" s="151" t="s">
        <v>76</v>
      </c>
      <c r="AY162" s="143" t="s">
        <v>242</v>
      </c>
      <c r="BK162" s="152">
        <f>SUM(BK163:BK165)</f>
        <v>86.52000000000001</v>
      </c>
    </row>
    <row r="163" spans="1:65" s="1" customFormat="1" ht="33" customHeight="1">
      <c r="A163" s="30"/>
      <c r="B163" s="155"/>
      <c r="C163" s="194" t="s">
        <v>481</v>
      </c>
      <c r="D163" s="194" t="s">
        <v>245</v>
      </c>
      <c r="E163" s="195" t="s">
        <v>4117</v>
      </c>
      <c r="F163" s="196" t="s">
        <v>4118</v>
      </c>
      <c r="G163" s="197" t="s">
        <v>297</v>
      </c>
      <c r="H163" s="198">
        <v>0.5</v>
      </c>
      <c r="I163" s="161">
        <v>32.82</v>
      </c>
      <c r="J163" s="162">
        <f>ROUND(I163*H163,2)</f>
        <v>16.41</v>
      </c>
      <c r="K163" s="163"/>
      <c r="L163" s="31"/>
      <c r="M163" s="164"/>
      <c r="N163" s="165" t="s">
        <v>42</v>
      </c>
      <c r="O163" s="57"/>
      <c r="P163" s="166">
        <f>O163*H163</f>
        <v>0</v>
      </c>
      <c r="Q163" s="166">
        <v>0</v>
      </c>
      <c r="R163" s="166">
        <f>Q163*H163</f>
        <v>0</v>
      </c>
      <c r="S163" s="166">
        <v>0</v>
      </c>
      <c r="T163" s="167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68" t="s">
        <v>402</v>
      </c>
      <c r="AT163" s="168" t="s">
        <v>245</v>
      </c>
      <c r="AU163" s="168" t="s">
        <v>83</v>
      </c>
      <c r="AY163" s="17" t="s">
        <v>242</v>
      </c>
      <c r="BE163" s="169">
        <f>IF(N163="základná",J163,0)</f>
        <v>0</v>
      </c>
      <c r="BF163" s="169">
        <f>IF(N163="znížená",J163,0)</f>
        <v>16.41</v>
      </c>
      <c r="BG163" s="169">
        <f>IF(N163="zákl. prenesená",J163,0)</f>
        <v>0</v>
      </c>
      <c r="BH163" s="169">
        <f>IF(N163="zníž. prenesená",J163,0)</f>
        <v>0</v>
      </c>
      <c r="BI163" s="169">
        <f>IF(N163="nulová",J163,0)</f>
        <v>0</v>
      </c>
      <c r="BJ163" s="17" t="s">
        <v>88</v>
      </c>
      <c r="BK163" s="169">
        <f>ROUND(I163*H163,2)</f>
        <v>16.41</v>
      </c>
      <c r="BL163" s="17" t="s">
        <v>402</v>
      </c>
      <c r="BM163" s="168" t="s">
        <v>634</v>
      </c>
    </row>
    <row r="164" spans="1:65" s="1" customFormat="1" ht="16.5" customHeight="1">
      <c r="A164" s="30"/>
      <c r="B164" s="155"/>
      <c r="C164" s="194" t="s">
        <v>489</v>
      </c>
      <c r="D164" s="194" t="s">
        <v>245</v>
      </c>
      <c r="E164" s="195" t="s">
        <v>4148</v>
      </c>
      <c r="F164" s="196" t="s">
        <v>4149</v>
      </c>
      <c r="G164" s="197" t="s">
        <v>310</v>
      </c>
      <c r="H164" s="198">
        <v>1</v>
      </c>
      <c r="I164" s="161">
        <v>5.77</v>
      </c>
      <c r="J164" s="162">
        <f>ROUND(I164*H164,2)</f>
        <v>5.77</v>
      </c>
      <c r="K164" s="163"/>
      <c r="L164" s="31"/>
      <c r="M164" s="164"/>
      <c r="N164" s="165" t="s">
        <v>42</v>
      </c>
      <c r="O164" s="57"/>
      <c r="P164" s="166">
        <f>O164*H164</f>
        <v>0</v>
      </c>
      <c r="Q164" s="166">
        <v>0</v>
      </c>
      <c r="R164" s="166">
        <f>Q164*H164</f>
        <v>0</v>
      </c>
      <c r="S164" s="166">
        <v>0</v>
      </c>
      <c r="T164" s="167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8" t="s">
        <v>402</v>
      </c>
      <c r="AT164" s="168" t="s">
        <v>245</v>
      </c>
      <c r="AU164" s="168" t="s">
        <v>83</v>
      </c>
      <c r="AY164" s="17" t="s">
        <v>242</v>
      </c>
      <c r="BE164" s="169">
        <f>IF(N164="základná",J164,0)</f>
        <v>0</v>
      </c>
      <c r="BF164" s="169">
        <f>IF(N164="znížená",J164,0)</f>
        <v>5.77</v>
      </c>
      <c r="BG164" s="169">
        <f>IF(N164="zákl. prenesená",J164,0)</f>
        <v>0</v>
      </c>
      <c r="BH164" s="169">
        <f>IF(N164="zníž. prenesená",J164,0)</f>
        <v>0</v>
      </c>
      <c r="BI164" s="169">
        <f>IF(N164="nulová",J164,0)</f>
        <v>0</v>
      </c>
      <c r="BJ164" s="17" t="s">
        <v>88</v>
      </c>
      <c r="BK164" s="169">
        <f>ROUND(I164*H164,2)</f>
        <v>5.77</v>
      </c>
      <c r="BL164" s="17" t="s">
        <v>402</v>
      </c>
      <c r="BM164" s="168" t="s">
        <v>648</v>
      </c>
    </row>
    <row r="165" spans="1:65" s="1" customFormat="1" ht="24.2" customHeight="1">
      <c r="A165" s="30"/>
      <c r="B165" s="155"/>
      <c r="C165" s="218" t="s">
        <v>494</v>
      </c>
      <c r="D165" s="218" t="s">
        <v>313</v>
      </c>
      <c r="E165" s="219" t="s">
        <v>4150</v>
      </c>
      <c r="F165" s="220" t="s">
        <v>4151</v>
      </c>
      <c r="G165" s="221" t="s">
        <v>310</v>
      </c>
      <c r="H165" s="222">
        <v>1</v>
      </c>
      <c r="I165" s="204">
        <v>64.34</v>
      </c>
      <c r="J165" s="205">
        <f>ROUND(I165*H165,2)</f>
        <v>64.34</v>
      </c>
      <c r="K165" s="206"/>
      <c r="L165" s="207"/>
      <c r="M165" s="208"/>
      <c r="N165" s="209" t="s">
        <v>42</v>
      </c>
      <c r="O165" s="57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8" t="s">
        <v>500</v>
      </c>
      <c r="AT165" s="168" t="s">
        <v>313</v>
      </c>
      <c r="AU165" s="168" t="s">
        <v>83</v>
      </c>
      <c r="AY165" s="17" t="s">
        <v>242</v>
      </c>
      <c r="BE165" s="169">
        <f>IF(N165="základná",J165,0)</f>
        <v>0</v>
      </c>
      <c r="BF165" s="169">
        <f>IF(N165="znížená",J165,0)</f>
        <v>64.34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7" t="s">
        <v>88</v>
      </c>
      <c r="BK165" s="169">
        <f>ROUND(I165*H165,2)</f>
        <v>64.34</v>
      </c>
      <c r="BL165" s="17" t="s">
        <v>402</v>
      </c>
      <c r="BM165" s="168" t="s">
        <v>659</v>
      </c>
    </row>
    <row r="166" spans="1:65" s="1" customFormat="1" ht="24.2" customHeight="1">
      <c r="A166" s="30"/>
      <c r="B166" s="155"/>
      <c r="C166" s="156" t="s">
        <v>244</v>
      </c>
      <c r="D166" s="156" t="s">
        <v>245</v>
      </c>
      <c r="E166" s="157" t="s">
        <v>4464</v>
      </c>
      <c r="F166" s="158" t="s">
        <v>4465</v>
      </c>
      <c r="G166" s="159" t="s">
        <v>310</v>
      </c>
      <c r="H166" s="160">
        <v>1</v>
      </c>
      <c r="I166" s="161">
        <v>58.08</v>
      </c>
      <c r="J166" s="162">
        <f>ROUND(I166*H166,2)</f>
        <v>58.08</v>
      </c>
      <c r="K166" s="265"/>
      <c r="L166" s="207"/>
      <c r="M166" s="208"/>
      <c r="N166" s="209"/>
      <c r="O166" s="57"/>
      <c r="P166" s="166"/>
      <c r="Q166" s="166"/>
      <c r="R166" s="166"/>
      <c r="S166" s="166"/>
      <c r="T166" s="167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8"/>
      <c r="AT166" s="168"/>
      <c r="AU166" s="168"/>
      <c r="AY166" s="17"/>
      <c r="BE166" s="169"/>
      <c r="BF166" s="169"/>
      <c r="BG166" s="169"/>
      <c r="BH166" s="169"/>
      <c r="BI166" s="169"/>
      <c r="BJ166" s="17"/>
      <c r="BK166" s="169"/>
      <c r="BL166" s="17"/>
      <c r="BM166" s="168"/>
    </row>
    <row r="167" spans="1:65" s="1" customFormat="1" ht="39.75" customHeight="1">
      <c r="A167" s="30"/>
      <c r="B167" s="155"/>
      <c r="C167" s="199" t="s">
        <v>255</v>
      </c>
      <c r="D167" s="199" t="s">
        <v>313</v>
      </c>
      <c r="E167" s="200" t="s">
        <v>4466</v>
      </c>
      <c r="F167" s="201" t="s">
        <v>4467</v>
      </c>
      <c r="G167" s="202" t="s">
        <v>310</v>
      </c>
      <c r="H167" s="203">
        <v>1</v>
      </c>
      <c r="I167" s="204">
        <v>1790.34</v>
      </c>
      <c r="J167" s="205">
        <f>ROUND(I167*H167,2)</f>
        <v>1790.34</v>
      </c>
      <c r="K167" s="265"/>
      <c r="L167" s="207"/>
      <c r="M167" s="208"/>
      <c r="N167" s="209"/>
      <c r="O167" s="57"/>
      <c r="P167" s="166"/>
      <c r="Q167" s="166"/>
      <c r="R167" s="166"/>
      <c r="S167" s="166"/>
      <c r="T167" s="167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8"/>
      <c r="AT167" s="168"/>
      <c r="AU167" s="168"/>
      <c r="AY167" s="17"/>
      <c r="BE167" s="169"/>
      <c r="BF167" s="169"/>
      <c r="BG167" s="169"/>
      <c r="BH167" s="169"/>
      <c r="BI167" s="169"/>
      <c r="BJ167" s="17"/>
      <c r="BK167" s="169"/>
      <c r="BL167" s="17"/>
      <c r="BM167" s="168"/>
    </row>
    <row r="168" spans="1:65" s="11" customFormat="1" ht="25.9" customHeight="1">
      <c r="B168" s="142"/>
      <c r="D168" s="143" t="s">
        <v>75</v>
      </c>
      <c r="E168" s="144" t="s">
        <v>313</v>
      </c>
      <c r="F168" s="144" t="s">
        <v>879</v>
      </c>
      <c r="I168" s="145"/>
      <c r="J168" s="146">
        <f>SUBTOTAL(9,J169:J178)</f>
        <v>853.66</v>
      </c>
      <c r="L168" s="142"/>
      <c r="M168" s="147"/>
      <c r="N168" s="148"/>
      <c r="O168" s="148"/>
      <c r="P168" s="149">
        <f>P169+P174+P176</f>
        <v>0</v>
      </c>
      <c r="Q168" s="148"/>
      <c r="R168" s="149">
        <f>R169+R174+R176</f>
        <v>0</v>
      </c>
      <c r="S168" s="148"/>
      <c r="T168" s="150">
        <f>T169+T174+T176</f>
        <v>0</v>
      </c>
      <c r="AR168" s="143" t="s">
        <v>93</v>
      </c>
      <c r="AT168" s="151" t="s">
        <v>75</v>
      </c>
      <c r="AU168" s="151" t="s">
        <v>76</v>
      </c>
      <c r="AY168" s="143" t="s">
        <v>242</v>
      </c>
      <c r="BK168" s="152">
        <f>BK169+BK174+BK176</f>
        <v>853.66000000000008</v>
      </c>
    </row>
    <row r="169" spans="1:65" s="11" customFormat="1" ht="22.9" customHeight="1">
      <c r="B169" s="142"/>
      <c r="D169" s="143" t="s">
        <v>75</v>
      </c>
      <c r="E169" s="153" t="s">
        <v>4468</v>
      </c>
      <c r="F169" s="153" t="s">
        <v>4469</v>
      </c>
      <c r="I169" s="145"/>
      <c r="J169" s="154">
        <f>SUBTOTAL(9,J170:J173)</f>
        <v>205.94</v>
      </c>
      <c r="L169" s="142"/>
      <c r="M169" s="147"/>
      <c r="N169" s="148"/>
      <c r="O169" s="148"/>
      <c r="P169" s="149">
        <f>SUM(P170:P173)</f>
        <v>0</v>
      </c>
      <c r="Q169" s="148"/>
      <c r="R169" s="149">
        <f>SUM(R170:R173)</f>
        <v>0</v>
      </c>
      <c r="S169" s="148"/>
      <c r="T169" s="150">
        <f>SUM(T170:T173)</f>
        <v>0</v>
      </c>
      <c r="AR169" s="143" t="s">
        <v>93</v>
      </c>
      <c r="AT169" s="151" t="s">
        <v>75</v>
      </c>
      <c r="AU169" s="151" t="s">
        <v>83</v>
      </c>
      <c r="AY169" s="143" t="s">
        <v>242</v>
      </c>
      <c r="BK169" s="152">
        <f>SUM(BK170:BK173)</f>
        <v>205.94</v>
      </c>
    </row>
    <row r="170" spans="1:65" s="1" customFormat="1" ht="16.5" customHeight="1">
      <c r="A170" s="30"/>
      <c r="B170" s="155"/>
      <c r="C170" s="194" t="s">
        <v>500</v>
      </c>
      <c r="D170" s="194" t="s">
        <v>245</v>
      </c>
      <c r="E170" s="195" t="s">
        <v>4470</v>
      </c>
      <c r="F170" s="196" t="s">
        <v>4471</v>
      </c>
      <c r="G170" s="197" t="s">
        <v>310</v>
      </c>
      <c r="H170" s="198">
        <v>2</v>
      </c>
      <c r="I170" s="161">
        <v>4.22</v>
      </c>
      <c r="J170" s="162">
        <f>ROUND(I170*H170,2)</f>
        <v>8.44</v>
      </c>
      <c r="K170" s="163"/>
      <c r="L170" s="31"/>
      <c r="M170" s="164"/>
      <c r="N170" s="165" t="s">
        <v>42</v>
      </c>
      <c r="O170" s="57"/>
      <c r="P170" s="166">
        <f>O170*H170</f>
        <v>0</v>
      </c>
      <c r="Q170" s="166">
        <v>0</v>
      </c>
      <c r="R170" s="166">
        <f>Q170*H170</f>
        <v>0</v>
      </c>
      <c r="S170" s="166">
        <v>0</v>
      </c>
      <c r="T170" s="167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8" t="s">
        <v>668</v>
      </c>
      <c r="AT170" s="168" t="s">
        <v>245</v>
      </c>
      <c r="AU170" s="168" t="s">
        <v>88</v>
      </c>
      <c r="AY170" s="17" t="s">
        <v>242</v>
      </c>
      <c r="BE170" s="169">
        <f>IF(N170="základná",J170,0)</f>
        <v>0</v>
      </c>
      <c r="BF170" s="169">
        <f>IF(N170="znížená",J170,0)</f>
        <v>8.44</v>
      </c>
      <c r="BG170" s="169">
        <f>IF(N170="zákl. prenesená",J170,0)</f>
        <v>0</v>
      </c>
      <c r="BH170" s="169">
        <f>IF(N170="zníž. prenesená",J170,0)</f>
        <v>0</v>
      </c>
      <c r="BI170" s="169">
        <f>IF(N170="nulová",J170,0)</f>
        <v>0</v>
      </c>
      <c r="BJ170" s="17" t="s">
        <v>88</v>
      </c>
      <c r="BK170" s="169">
        <f>ROUND(I170*H170,2)</f>
        <v>8.44</v>
      </c>
      <c r="BL170" s="17" t="s">
        <v>668</v>
      </c>
      <c r="BM170" s="168" t="s">
        <v>668</v>
      </c>
    </row>
    <row r="171" spans="1:65" s="1" customFormat="1" ht="24.2" customHeight="1">
      <c r="A171" s="30"/>
      <c r="B171" s="155"/>
      <c r="C171" s="218" t="s">
        <v>505</v>
      </c>
      <c r="D171" s="218" t="s">
        <v>313</v>
      </c>
      <c r="E171" s="219" t="s">
        <v>4472</v>
      </c>
      <c r="F171" s="220" t="s">
        <v>4473</v>
      </c>
      <c r="G171" s="221" t="s">
        <v>297</v>
      </c>
      <c r="H171" s="222">
        <v>70</v>
      </c>
      <c r="I171" s="204">
        <v>0.68</v>
      </c>
      <c r="J171" s="205">
        <f>ROUND(I171*H171,2)</f>
        <v>47.6</v>
      </c>
      <c r="K171" s="206"/>
      <c r="L171" s="207"/>
      <c r="M171" s="208"/>
      <c r="N171" s="209" t="s">
        <v>42</v>
      </c>
      <c r="O171" s="57"/>
      <c r="P171" s="166">
        <f>O171*H171</f>
        <v>0</v>
      </c>
      <c r="Q171" s="166">
        <v>0</v>
      </c>
      <c r="R171" s="166">
        <f>Q171*H171</f>
        <v>0</v>
      </c>
      <c r="S171" s="166">
        <v>0</v>
      </c>
      <c r="T171" s="167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8" t="s">
        <v>2519</v>
      </c>
      <c r="AT171" s="168" t="s">
        <v>313</v>
      </c>
      <c r="AU171" s="168" t="s">
        <v>88</v>
      </c>
      <c r="AY171" s="17" t="s">
        <v>242</v>
      </c>
      <c r="BE171" s="169">
        <f>IF(N171="základná",J171,0)</f>
        <v>0</v>
      </c>
      <c r="BF171" s="169">
        <f>IF(N171="znížená",J171,0)</f>
        <v>47.6</v>
      </c>
      <c r="BG171" s="169">
        <f>IF(N171="zákl. prenesená",J171,0)</f>
        <v>0</v>
      </c>
      <c r="BH171" s="169">
        <f>IF(N171="zníž. prenesená",J171,0)</f>
        <v>0</v>
      </c>
      <c r="BI171" s="169">
        <f>IF(N171="nulová",J171,0)</f>
        <v>0</v>
      </c>
      <c r="BJ171" s="17" t="s">
        <v>88</v>
      </c>
      <c r="BK171" s="169">
        <f>ROUND(I171*H171,2)</f>
        <v>47.6</v>
      </c>
      <c r="BL171" s="17" t="s">
        <v>668</v>
      </c>
      <c r="BM171" s="168" t="s">
        <v>681</v>
      </c>
    </row>
    <row r="172" spans="1:65" s="1" customFormat="1" ht="24.2" customHeight="1">
      <c r="A172" s="30"/>
      <c r="B172" s="155"/>
      <c r="C172" s="194" t="s">
        <v>509</v>
      </c>
      <c r="D172" s="194" t="s">
        <v>245</v>
      </c>
      <c r="E172" s="195" t="s">
        <v>4474</v>
      </c>
      <c r="F172" s="196" t="s">
        <v>4475</v>
      </c>
      <c r="G172" s="197" t="s">
        <v>310</v>
      </c>
      <c r="H172" s="198">
        <v>1</v>
      </c>
      <c r="I172" s="161">
        <v>6.5</v>
      </c>
      <c r="J172" s="162">
        <f>ROUND(I172*H172,2)</f>
        <v>6.5</v>
      </c>
      <c r="K172" s="163"/>
      <c r="L172" s="31"/>
      <c r="M172" s="164"/>
      <c r="N172" s="165" t="s">
        <v>42</v>
      </c>
      <c r="O172" s="57"/>
      <c r="P172" s="166">
        <f>O172*H172</f>
        <v>0</v>
      </c>
      <c r="Q172" s="166">
        <v>0</v>
      </c>
      <c r="R172" s="166">
        <f>Q172*H172</f>
        <v>0</v>
      </c>
      <c r="S172" s="166">
        <v>0</v>
      </c>
      <c r="T172" s="167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8" t="s">
        <v>668</v>
      </c>
      <c r="AT172" s="168" t="s">
        <v>245</v>
      </c>
      <c r="AU172" s="168" t="s">
        <v>88</v>
      </c>
      <c r="AY172" s="17" t="s">
        <v>242</v>
      </c>
      <c r="BE172" s="169">
        <f>IF(N172="základná",J172,0)</f>
        <v>0</v>
      </c>
      <c r="BF172" s="169">
        <f>IF(N172="znížená",J172,0)</f>
        <v>6.5</v>
      </c>
      <c r="BG172" s="169">
        <f>IF(N172="zákl. prenesená",J172,0)</f>
        <v>0</v>
      </c>
      <c r="BH172" s="169">
        <f>IF(N172="zníž. prenesená",J172,0)</f>
        <v>0</v>
      </c>
      <c r="BI172" s="169">
        <f>IF(N172="nulová",J172,0)</f>
        <v>0</v>
      </c>
      <c r="BJ172" s="17" t="s">
        <v>88</v>
      </c>
      <c r="BK172" s="169">
        <f>ROUND(I172*H172,2)</f>
        <v>6.5</v>
      </c>
      <c r="BL172" s="17" t="s">
        <v>668</v>
      </c>
      <c r="BM172" s="168" t="s">
        <v>692</v>
      </c>
    </row>
    <row r="173" spans="1:65" s="1" customFormat="1" ht="24.2" customHeight="1">
      <c r="A173" s="30"/>
      <c r="B173" s="155"/>
      <c r="C173" s="218" t="s">
        <v>514</v>
      </c>
      <c r="D173" s="218" t="s">
        <v>313</v>
      </c>
      <c r="E173" s="219" t="s">
        <v>4476</v>
      </c>
      <c r="F173" s="220" t="s">
        <v>4477</v>
      </c>
      <c r="G173" s="221" t="s">
        <v>310</v>
      </c>
      <c r="H173" s="222">
        <v>1</v>
      </c>
      <c r="I173" s="204">
        <v>143.4</v>
      </c>
      <c r="J173" s="205">
        <f>ROUND(I173*H173,2)</f>
        <v>143.4</v>
      </c>
      <c r="K173" s="206"/>
      <c r="L173" s="207"/>
      <c r="M173" s="208"/>
      <c r="N173" s="209" t="s">
        <v>42</v>
      </c>
      <c r="O173" s="57"/>
      <c r="P173" s="166">
        <f>O173*H173</f>
        <v>0</v>
      </c>
      <c r="Q173" s="166">
        <v>0</v>
      </c>
      <c r="R173" s="166">
        <f>Q173*H173</f>
        <v>0</v>
      </c>
      <c r="S173" s="166">
        <v>0</v>
      </c>
      <c r="T173" s="167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8" t="s">
        <v>2519</v>
      </c>
      <c r="AT173" s="168" t="s">
        <v>313</v>
      </c>
      <c r="AU173" s="168" t="s">
        <v>88</v>
      </c>
      <c r="AY173" s="17" t="s">
        <v>242</v>
      </c>
      <c r="BE173" s="169">
        <f>IF(N173="základná",J173,0)</f>
        <v>0</v>
      </c>
      <c r="BF173" s="169">
        <f>IF(N173="znížená",J173,0)</f>
        <v>143.4</v>
      </c>
      <c r="BG173" s="169">
        <f>IF(N173="zákl. prenesená",J173,0)</f>
        <v>0</v>
      </c>
      <c r="BH173" s="169">
        <f>IF(N173="zníž. prenesená",J173,0)</f>
        <v>0</v>
      </c>
      <c r="BI173" s="169">
        <f>IF(N173="nulová",J173,0)</f>
        <v>0</v>
      </c>
      <c r="BJ173" s="17" t="s">
        <v>88</v>
      </c>
      <c r="BK173" s="169">
        <f>ROUND(I173*H173,2)</f>
        <v>143.4</v>
      </c>
      <c r="BL173" s="17" t="s">
        <v>668</v>
      </c>
      <c r="BM173" s="168" t="s">
        <v>701</v>
      </c>
    </row>
    <row r="174" spans="1:65" s="11" customFormat="1" ht="22.9" customHeight="1">
      <c r="B174" s="142"/>
      <c r="D174" s="143" t="s">
        <v>75</v>
      </c>
      <c r="E174" s="153" t="s">
        <v>4478</v>
      </c>
      <c r="F174" s="153" t="s">
        <v>2760</v>
      </c>
      <c r="I174" s="145"/>
      <c r="J174" s="154">
        <f>SUBTOTAL(9,J175)</f>
        <v>601.52</v>
      </c>
      <c r="L174" s="142"/>
      <c r="M174" s="147"/>
      <c r="N174" s="148"/>
      <c r="O174" s="148"/>
      <c r="P174" s="149">
        <f>P175</f>
        <v>0</v>
      </c>
      <c r="Q174" s="148"/>
      <c r="R174" s="149">
        <f>R175</f>
        <v>0</v>
      </c>
      <c r="S174" s="148"/>
      <c r="T174" s="150">
        <f>T175</f>
        <v>0</v>
      </c>
      <c r="AR174" s="143" t="s">
        <v>93</v>
      </c>
      <c r="AT174" s="151" t="s">
        <v>75</v>
      </c>
      <c r="AU174" s="151" t="s">
        <v>83</v>
      </c>
      <c r="AY174" s="143" t="s">
        <v>242</v>
      </c>
      <c r="BK174" s="152">
        <f>BK175</f>
        <v>601.52</v>
      </c>
    </row>
    <row r="175" spans="1:65" s="1" customFormat="1" ht="16.5" customHeight="1">
      <c r="A175" s="30"/>
      <c r="B175" s="155"/>
      <c r="C175" s="194" t="s">
        <v>519</v>
      </c>
      <c r="D175" s="194" t="s">
        <v>245</v>
      </c>
      <c r="E175" s="195" t="s">
        <v>4479</v>
      </c>
      <c r="F175" s="196" t="s">
        <v>4480</v>
      </c>
      <c r="G175" s="197" t="s">
        <v>4055</v>
      </c>
      <c r="H175" s="198">
        <v>1</v>
      </c>
      <c r="I175" s="161">
        <v>601.52</v>
      </c>
      <c r="J175" s="162">
        <f>ROUND(I175*H175,2)</f>
        <v>601.52</v>
      </c>
      <c r="K175" s="163"/>
      <c r="L175" s="31"/>
      <c r="M175" s="164"/>
      <c r="N175" s="165" t="s">
        <v>42</v>
      </c>
      <c r="O175" s="57"/>
      <c r="P175" s="166">
        <f>O175*H175</f>
        <v>0</v>
      </c>
      <c r="Q175" s="166">
        <v>0</v>
      </c>
      <c r="R175" s="166">
        <f>Q175*H175</f>
        <v>0</v>
      </c>
      <c r="S175" s="166">
        <v>0</v>
      </c>
      <c r="T175" s="167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68" t="s">
        <v>668</v>
      </c>
      <c r="AT175" s="168" t="s">
        <v>245</v>
      </c>
      <c r="AU175" s="168" t="s">
        <v>88</v>
      </c>
      <c r="AY175" s="17" t="s">
        <v>242</v>
      </c>
      <c r="BE175" s="169">
        <f>IF(N175="základná",J175,0)</f>
        <v>0</v>
      </c>
      <c r="BF175" s="169">
        <f>IF(N175="znížená",J175,0)</f>
        <v>601.52</v>
      </c>
      <c r="BG175" s="169">
        <f>IF(N175="zákl. prenesená",J175,0)</f>
        <v>0</v>
      </c>
      <c r="BH175" s="169">
        <f>IF(N175="zníž. prenesená",J175,0)</f>
        <v>0</v>
      </c>
      <c r="BI175" s="169">
        <f>IF(N175="nulová",J175,0)</f>
        <v>0</v>
      </c>
      <c r="BJ175" s="17" t="s">
        <v>88</v>
      </c>
      <c r="BK175" s="169">
        <f>ROUND(I175*H175,2)</f>
        <v>601.52</v>
      </c>
      <c r="BL175" s="17" t="s">
        <v>668</v>
      </c>
      <c r="BM175" s="168" t="s">
        <v>710</v>
      </c>
    </row>
    <row r="176" spans="1:65" s="11" customFormat="1" ht="22.9" customHeight="1">
      <c r="B176" s="142"/>
      <c r="D176" s="143" t="s">
        <v>75</v>
      </c>
      <c r="E176" s="153" t="s">
        <v>4481</v>
      </c>
      <c r="F176" s="153" t="s">
        <v>4482</v>
      </c>
      <c r="I176" s="145"/>
      <c r="J176" s="154">
        <f>SUBTOTAL(9,J177:J178)</f>
        <v>46.199999999999996</v>
      </c>
      <c r="L176" s="142"/>
      <c r="M176" s="147"/>
      <c r="N176" s="148"/>
      <c r="O176" s="148"/>
      <c r="P176" s="149">
        <f>SUM(P177:P178)</f>
        <v>0</v>
      </c>
      <c r="Q176" s="148"/>
      <c r="R176" s="149">
        <f>SUM(R177:R178)</f>
        <v>0</v>
      </c>
      <c r="S176" s="148"/>
      <c r="T176" s="150">
        <f>SUM(T177:T178)</f>
        <v>0</v>
      </c>
      <c r="AR176" s="143" t="s">
        <v>93</v>
      </c>
      <c r="AT176" s="151" t="s">
        <v>75</v>
      </c>
      <c r="AU176" s="151" t="s">
        <v>83</v>
      </c>
      <c r="AY176" s="143" t="s">
        <v>242</v>
      </c>
      <c r="BK176" s="152">
        <f>SUM(BK177:BK178)</f>
        <v>46.199999999999996</v>
      </c>
    </row>
    <row r="177" spans="1:65" s="1" customFormat="1" ht="24.2" customHeight="1">
      <c r="A177" s="30"/>
      <c r="B177" s="155"/>
      <c r="C177" s="194" t="s">
        <v>525</v>
      </c>
      <c r="D177" s="194" t="s">
        <v>245</v>
      </c>
      <c r="E177" s="195" t="s">
        <v>4483</v>
      </c>
      <c r="F177" s="196" t="s">
        <v>4484</v>
      </c>
      <c r="G177" s="197" t="s">
        <v>297</v>
      </c>
      <c r="H177" s="198">
        <v>70</v>
      </c>
      <c r="I177" s="161">
        <v>0.54</v>
      </c>
      <c r="J177" s="162">
        <f>ROUND(I177*H177,2)</f>
        <v>37.799999999999997</v>
      </c>
      <c r="K177" s="163"/>
      <c r="L177" s="31"/>
      <c r="M177" s="164"/>
      <c r="N177" s="165" t="s">
        <v>42</v>
      </c>
      <c r="O177" s="57"/>
      <c r="P177" s="166">
        <f>O177*H177</f>
        <v>0</v>
      </c>
      <c r="Q177" s="166">
        <v>0</v>
      </c>
      <c r="R177" s="166">
        <f>Q177*H177</f>
        <v>0</v>
      </c>
      <c r="S177" s="166">
        <v>0</v>
      </c>
      <c r="T177" s="167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68" t="s">
        <v>668</v>
      </c>
      <c r="AT177" s="168" t="s">
        <v>245</v>
      </c>
      <c r="AU177" s="168" t="s">
        <v>88</v>
      </c>
      <c r="AY177" s="17" t="s">
        <v>242</v>
      </c>
      <c r="BE177" s="169">
        <f>IF(N177="základná",J177,0)</f>
        <v>0</v>
      </c>
      <c r="BF177" s="169">
        <f>IF(N177="znížená",J177,0)</f>
        <v>37.799999999999997</v>
      </c>
      <c r="BG177" s="169">
        <f>IF(N177="zákl. prenesená",J177,0)</f>
        <v>0</v>
      </c>
      <c r="BH177" s="169">
        <f>IF(N177="zníž. prenesená",J177,0)</f>
        <v>0</v>
      </c>
      <c r="BI177" s="169">
        <f>IF(N177="nulová",J177,0)</f>
        <v>0</v>
      </c>
      <c r="BJ177" s="17" t="s">
        <v>88</v>
      </c>
      <c r="BK177" s="169">
        <f>ROUND(I177*H177,2)</f>
        <v>37.799999999999997</v>
      </c>
      <c r="BL177" s="17" t="s">
        <v>668</v>
      </c>
      <c r="BM177" s="168" t="s">
        <v>722</v>
      </c>
    </row>
    <row r="178" spans="1:65" s="1" customFormat="1" ht="21.75" customHeight="1">
      <c r="A178" s="30"/>
      <c r="B178" s="155"/>
      <c r="C178" s="218" t="s">
        <v>531</v>
      </c>
      <c r="D178" s="218" t="s">
        <v>313</v>
      </c>
      <c r="E178" s="219" t="s">
        <v>4485</v>
      </c>
      <c r="F178" s="220" t="s">
        <v>4486</v>
      </c>
      <c r="G178" s="221" t="s">
        <v>297</v>
      </c>
      <c r="H178" s="222">
        <v>70</v>
      </c>
      <c r="I178" s="204">
        <v>0.12</v>
      </c>
      <c r="J178" s="205">
        <f>ROUND(I178*H178,2)</f>
        <v>8.4</v>
      </c>
      <c r="K178" s="206"/>
      <c r="L178" s="207"/>
      <c r="M178" s="238"/>
      <c r="N178" s="239" t="s">
        <v>42</v>
      </c>
      <c r="O178" s="240"/>
      <c r="P178" s="241">
        <f>O178*H178</f>
        <v>0</v>
      </c>
      <c r="Q178" s="241">
        <v>0</v>
      </c>
      <c r="R178" s="241">
        <f>Q178*H178</f>
        <v>0</v>
      </c>
      <c r="S178" s="241">
        <v>0</v>
      </c>
      <c r="T178" s="242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68" t="s">
        <v>2519</v>
      </c>
      <c r="AT178" s="168" t="s">
        <v>313</v>
      </c>
      <c r="AU178" s="168" t="s">
        <v>88</v>
      </c>
      <c r="AY178" s="17" t="s">
        <v>242</v>
      </c>
      <c r="BE178" s="169">
        <f>IF(N178="základná",J178,0)</f>
        <v>0</v>
      </c>
      <c r="BF178" s="169">
        <f>IF(N178="znížená",J178,0)</f>
        <v>8.4</v>
      </c>
      <c r="BG178" s="169">
        <f>IF(N178="zákl. prenesená",J178,0)</f>
        <v>0</v>
      </c>
      <c r="BH178" s="169">
        <f>IF(N178="zníž. prenesená",J178,0)</f>
        <v>0</v>
      </c>
      <c r="BI178" s="169">
        <f>IF(N178="nulová",J178,0)</f>
        <v>0</v>
      </c>
      <c r="BJ178" s="17" t="s">
        <v>88</v>
      </c>
      <c r="BK178" s="169">
        <f>ROUND(I178*H178,2)</f>
        <v>8.4</v>
      </c>
      <c r="BL178" s="17" t="s">
        <v>668</v>
      </c>
      <c r="BM178" s="168" t="s">
        <v>741</v>
      </c>
    </row>
    <row r="179" spans="1:65" s="1" customFormat="1" ht="6.95" customHeight="1">
      <c r="A179" s="30"/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31"/>
      <c r="M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</row>
  </sheetData>
  <autoFilter ref="C126:K178"/>
  <mergeCells count="9">
    <mergeCell ref="E85:H85"/>
    <mergeCell ref="E87:H87"/>
    <mergeCell ref="E117:H117"/>
    <mergeCell ref="E119:H119"/>
    <mergeCell ref="L2:V2"/>
    <mergeCell ref="E7:H7"/>
    <mergeCell ref="E9:H9"/>
    <mergeCell ref="E18:H18"/>
    <mergeCell ref="E27:H27"/>
  </mergeCells>
  <pageMargins left="0.39374999999999999" right="0.39374999999999999" top="0.39374999999999999" bottom="0.39374999999999999" header="0.51180550000000002" footer="0"/>
  <pageSetup paperSize="9" fitToHeight="100" orientation="portrait" horizontalDpi="300" verticalDpi="300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zoomScaleNormal="100" workbookViewId="0">
      <selection activeCell="E9" sqref="E9:H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32" max="43" width="8.83203125" customWidth="1"/>
    <col min="44" max="65" width="9.33203125" hidden="1" customWidth="1"/>
    <col min="66" max="1025" width="8.83203125" customWidth="1"/>
  </cols>
  <sheetData>
    <row r="2" spans="1:46" ht="36.950000000000003" customHeight="1">
      <c r="L2" s="280" t="s">
        <v>4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133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1:46" ht="24.95" customHeight="1">
      <c r="B4" s="20"/>
      <c r="D4" s="21" t="s">
        <v>150</v>
      </c>
      <c r="L4" s="20"/>
      <c r="M4" s="97" t="s">
        <v>8</v>
      </c>
      <c r="AT4" s="17" t="s">
        <v>2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310" t="str">
        <f>'Rekapitulácia stavby'!K6</f>
        <v xml:space="preserve"> Bratislava  OO PZ,  Rusovce - rekonštrukcia a modernizácia</v>
      </c>
      <c r="F7" s="310"/>
      <c r="G7" s="310"/>
      <c r="H7" s="310"/>
      <c r="L7" s="20"/>
    </row>
    <row r="8" spans="1:46" s="1" customFormat="1" ht="12" customHeight="1">
      <c r="A8" s="30"/>
      <c r="B8" s="31"/>
      <c r="C8" s="30"/>
      <c r="D8" s="26" t="s">
        <v>159</v>
      </c>
      <c r="E8" s="30"/>
      <c r="F8" s="30"/>
      <c r="G8" s="30"/>
      <c r="H8" s="30"/>
      <c r="I8" s="30"/>
      <c r="J8" s="30"/>
      <c r="K8" s="30"/>
      <c r="L8" s="42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1" customFormat="1" ht="16.5" customHeight="1">
      <c r="A9" s="30"/>
      <c r="B9" s="31"/>
      <c r="C9" s="30"/>
      <c r="D9" s="30"/>
      <c r="E9" s="297" t="s">
        <v>4487</v>
      </c>
      <c r="F9" s="297"/>
      <c r="G9" s="297"/>
      <c r="H9" s="297"/>
      <c r="I9" s="30"/>
      <c r="J9" s="30"/>
      <c r="K9" s="30"/>
      <c r="L9" s="42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1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2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1" customFormat="1" ht="12" customHeight="1">
      <c r="A11" s="30"/>
      <c r="B11" s="31"/>
      <c r="C11" s="30"/>
      <c r="D11" s="26" t="s">
        <v>16</v>
      </c>
      <c r="E11" s="30"/>
      <c r="F11" s="27"/>
      <c r="G11" s="30"/>
      <c r="H11" s="30"/>
      <c r="I11" s="26" t="s">
        <v>17</v>
      </c>
      <c r="J11" s="27"/>
      <c r="K11" s="30"/>
      <c r="L11" s="4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1" customFormat="1" ht="12" customHeight="1">
      <c r="A12" s="30"/>
      <c r="B12" s="31"/>
      <c r="C12" s="30"/>
      <c r="D12" s="26" t="s">
        <v>18</v>
      </c>
      <c r="E12" s="30"/>
      <c r="F12" s="27" t="s">
        <v>19</v>
      </c>
      <c r="G12" s="30"/>
      <c r="H12" s="30"/>
      <c r="I12" s="26" t="s">
        <v>20</v>
      </c>
      <c r="J12" s="98" t="str">
        <f>'Rekapitulácia stavby'!AN8</f>
        <v>3. 11. 2023</v>
      </c>
      <c r="K12" s="30"/>
      <c r="L12" s="4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1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1" customFormat="1" ht="12" customHeight="1">
      <c r="A14" s="30"/>
      <c r="B14" s="31"/>
      <c r="C14" s="30"/>
      <c r="D14" s="26" t="s">
        <v>22</v>
      </c>
      <c r="E14" s="30"/>
      <c r="F14" s="30"/>
      <c r="G14" s="30"/>
      <c r="H14" s="30"/>
      <c r="I14" s="26" t="s">
        <v>23</v>
      </c>
      <c r="J14" s="27" t="s">
        <v>24</v>
      </c>
      <c r="K14" s="30"/>
      <c r="L14" s="4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1" customFormat="1" ht="18" customHeight="1">
      <c r="A15" s="30"/>
      <c r="B15" s="31"/>
      <c r="C15" s="30"/>
      <c r="D15" s="30"/>
      <c r="E15" s="27" t="s">
        <v>25</v>
      </c>
      <c r="F15" s="30"/>
      <c r="G15" s="30"/>
      <c r="H15" s="30"/>
      <c r="I15" s="26" t="s">
        <v>26</v>
      </c>
      <c r="J15" s="27"/>
      <c r="K15" s="30"/>
      <c r="L15" s="4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1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2" customHeight="1">
      <c r="A17" s="30"/>
      <c r="B17" s="31"/>
      <c r="C17" s="30"/>
      <c r="D17" s="26" t="s">
        <v>27</v>
      </c>
      <c r="E17" s="30"/>
      <c r="F17" s="30"/>
      <c r="G17" s="30"/>
      <c r="H17" s="30"/>
      <c r="I17" s="26" t="s">
        <v>23</v>
      </c>
      <c r="J17" s="28"/>
      <c r="K17" s="30"/>
      <c r="L17" s="4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8" customHeight="1">
      <c r="A18" s="30"/>
      <c r="B18" s="31"/>
      <c r="C18" s="30"/>
      <c r="D18" s="30"/>
      <c r="E18" s="312"/>
      <c r="F18" s="312"/>
      <c r="G18" s="312"/>
      <c r="H18" s="312"/>
      <c r="I18" s="26" t="s">
        <v>26</v>
      </c>
      <c r="J18" s="28"/>
      <c r="K18" s="30"/>
      <c r="L18" s="4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2" customHeight="1">
      <c r="A20" s="30"/>
      <c r="B20" s="31"/>
      <c r="C20" s="30"/>
      <c r="D20" s="26" t="s">
        <v>28</v>
      </c>
      <c r="E20" s="30"/>
      <c r="F20" s="30"/>
      <c r="G20" s="30"/>
      <c r="H20" s="30"/>
      <c r="I20" s="26" t="s">
        <v>23</v>
      </c>
      <c r="J20" s="27"/>
      <c r="K20" s="30"/>
      <c r="L20" s="4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8" customHeight="1">
      <c r="A21" s="30"/>
      <c r="B21" s="31"/>
      <c r="C21" s="30"/>
      <c r="D21" s="30"/>
      <c r="E21" s="27" t="s">
        <v>2145</v>
      </c>
      <c r="F21" s="30"/>
      <c r="G21" s="30"/>
      <c r="H21" s="30"/>
      <c r="I21" s="26" t="s">
        <v>26</v>
      </c>
      <c r="J21" s="27"/>
      <c r="K21" s="30"/>
      <c r="L21" s="4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2" customHeight="1">
      <c r="A23" s="30"/>
      <c r="B23" s="31"/>
      <c r="C23" s="30"/>
      <c r="D23" s="26" t="s">
        <v>33</v>
      </c>
      <c r="E23" s="30"/>
      <c r="F23" s="30"/>
      <c r="G23" s="30"/>
      <c r="H23" s="30"/>
      <c r="I23" s="26" t="s">
        <v>23</v>
      </c>
      <c r="J23" s="27"/>
      <c r="K23" s="30"/>
      <c r="L23" s="4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8" customHeight="1">
      <c r="A24" s="30"/>
      <c r="B24" s="31"/>
      <c r="C24" s="30"/>
      <c r="D24" s="30"/>
      <c r="E24" s="27" t="s">
        <v>2145</v>
      </c>
      <c r="F24" s="30"/>
      <c r="G24" s="30"/>
      <c r="H24" s="30"/>
      <c r="I24" s="26" t="s">
        <v>26</v>
      </c>
      <c r="J24" s="27"/>
      <c r="K24" s="30"/>
      <c r="L24" s="4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2" customHeight="1">
      <c r="A26" s="30"/>
      <c r="B26" s="31"/>
      <c r="C26" s="30"/>
      <c r="D26" s="26" t="s">
        <v>35</v>
      </c>
      <c r="E26" s="30"/>
      <c r="F26" s="30"/>
      <c r="G26" s="30"/>
      <c r="H26" s="30"/>
      <c r="I26" s="30"/>
      <c r="J26" s="30"/>
      <c r="K26" s="30"/>
      <c r="L26" s="4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7" customFormat="1" ht="16.5" customHeight="1">
      <c r="A27" s="99"/>
      <c r="B27" s="100"/>
      <c r="C27" s="99"/>
      <c r="D27" s="99"/>
      <c r="E27" s="286"/>
      <c r="F27" s="286"/>
      <c r="G27" s="286"/>
      <c r="H27" s="286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1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95" customHeight="1">
      <c r="A29" s="30"/>
      <c r="B29" s="31"/>
      <c r="C29" s="30"/>
      <c r="D29" s="65"/>
      <c r="E29" s="65"/>
      <c r="F29" s="65"/>
      <c r="G29" s="65"/>
      <c r="H29" s="65"/>
      <c r="I29" s="65"/>
      <c r="J29" s="65"/>
      <c r="K29" s="65"/>
      <c r="L29" s="4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25.35" customHeight="1">
      <c r="A30" s="30"/>
      <c r="B30" s="31"/>
      <c r="C30" s="30"/>
      <c r="D30" s="102" t="s">
        <v>36</v>
      </c>
      <c r="E30" s="30"/>
      <c r="F30" s="30"/>
      <c r="G30" s="30"/>
      <c r="H30" s="30"/>
      <c r="I30" s="30"/>
      <c r="J30" s="103">
        <f>ROUND(J124, 2)</f>
        <v>18494.32</v>
      </c>
      <c r="K30" s="30"/>
      <c r="L30" s="4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95" customHeight="1">
      <c r="A31" s="30"/>
      <c r="B31" s="31"/>
      <c r="C31" s="30"/>
      <c r="D31" s="65"/>
      <c r="E31" s="65"/>
      <c r="F31" s="65"/>
      <c r="G31" s="65"/>
      <c r="H31" s="65"/>
      <c r="I31" s="65"/>
      <c r="J31" s="65"/>
      <c r="K31" s="65"/>
      <c r="L31" s="42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14.45" customHeight="1">
      <c r="A32" s="30"/>
      <c r="B32" s="31"/>
      <c r="C32" s="30"/>
      <c r="D32" s="30"/>
      <c r="E32" s="30"/>
      <c r="F32" s="104" t="s">
        <v>38</v>
      </c>
      <c r="G32" s="30"/>
      <c r="H32" s="30"/>
      <c r="I32" s="104" t="s">
        <v>37</v>
      </c>
      <c r="J32" s="104" t="s">
        <v>39</v>
      </c>
      <c r="K32" s="30"/>
      <c r="L32" s="4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14.45" customHeight="1">
      <c r="A33" s="30"/>
      <c r="B33" s="31"/>
      <c r="C33" s="30"/>
      <c r="D33" s="105" t="s">
        <v>40</v>
      </c>
      <c r="E33" s="35" t="s">
        <v>41</v>
      </c>
      <c r="F33" s="106">
        <f>ROUND((SUM(BE124:BE175)),  2)</f>
        <v>0</v>
      </c>
      <c r="G33" s="107"/>
      <c r="H33" s="107"/>
      <c r="I33" s="108">
        <v>0.2</v>
      </c>
      <c r="J33" s="106">
        <f>ROUND(((SUM(BE124:BE175))*I33),  2)</f>
        <v>0</v>
      </c>
      <c r="K33" s="30"/>
      <c r="L33" s="4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45" customHeight="1">
      <c r="A34" s="30"/>
      <c r="B34" s="31"/>
      <c r="C34" s="30"/>
      <c r="D34" s="30"/>
      <c r="E34" s="266" t="s">
        <v>42</v>
      </c>
      <c r="F34" s="267">
        <f>ROUND((SUM(BF124:BF175)),  2)</f>
        <v>18494.32</v>
      </c>
      <c r="G34" s="268"/>
      <c r="H34" s="268"/>
      <c r="I34" s="269">
        <v>0.2</v>
      </c>
      <c r="J34" s="267">
        <f>ROUND(((SUM(BF124:BF175))*I34),  2)</f>
        <v>3698.86</v>
      </c>
      <c r="K34" s="30"/>
      <c r="L34" s="4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45" hidden="1" customHeight="1">
      <c r="A35" s="30"/>
      <c r="B35" s="31"/>
      <c r="C35" s="30"/>
      <c r="D35" s="30"/>
      <c r="E35" s="26" t="s">
        <v>43</v>
      </c>
      <c r="F35" s="109">
        <f>ROUND((SUM(BG124:BG175)),  2)</f>
        <v>0</v>
      </c>
      <c r="G35" s="30"/>
      <c r="H35" s="30"/>
      <c r="I35" s="110">
        <v>0.2</v>
      </c>
      <c r="J35" s="109">
        <f>0</f>
        <v>0</v>
      </c>
      <c r="K35" s="30"/>
      <c r="L35" s="4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45" hidden="1" customHeight="1">
      <c r="A36" s="30"/>
      <c r="B36" s="31"/>
      <c r="C36" s="30"/>
      <c r="D36" s="30"/>
      <c r="E36" s="26" t="s">
        <v>44</v>
      </c>
      <c r="F36" s="109">
        <f>ROUND((SUM(BH124:BH175)),  2)</f>
        <v>0</v>
      </c>
      <c r="G36" s="30"/>
      <c r="H36" s="30"/>
      <c r="I36" s="110">
        <v>0.2</v>
      </c>
      <c r="J36" s="109">
        <f>0</f>
        <v>0</v>
      </c>
      <c r="K36" s="30"/>
      <c r="L36" s="4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45" hidden="1" customHeight="1">
      <c r="A37" s="30"/>
      <c r="B37" s="31"/>
      <c r="C37" s="30"/>
      <c r="D37" s="30"/>
      <c r="E37" s="35" t="s">
        <v>45</v>
      </c>
      <c r="F37" s="106">
        <f>ROUND((SUM(BI124:BI175)),  2)</f>
        <v>0</v>
      </c>
      <c r="G37" s="107"/>
      <c r="H37" s="107"/>
      <c r="I37" s="108">
        <v>0</v>
      </c>
      <c r="J37" s="106">
        <f>0</f>
        <v>0</v>
      </c>
      <c r="K37" s="30"/>
      <c r="L37" s="4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25.35" customHeight="1">
      <c r="A39" s="30"/>
      <c r="B39" s="31"/>
      <c r="C39" s="111"/>
      <c r="D39" s="112" t="s">
        <v>46</v>
      </c>
      <c r="E39" s="59"/>
      <c r="F39" s="59"/>
      <c r="G39" s="113" t="s">
        <v>47</v>
      </c>
      <c r="H39" s="114" t="s">
        <v>48</v>
      </c>
      <c r="I39" s="59"/>
      <c r="J39" s="115">
        <f>SUM(J30:J37)</f>
        <v>22193.18</v>
      </c>
      <c r="K39" s="116"/>
      <c r="L39" s="4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ht="14.45" customHeight="1">
      <c r="B41" s="20"/>
      <c r="L41" s="20"/>
    </row>
    <row r="42" spans="1:31" ht="14.45" customHeight="1">
      <c r="B42" s="20"/>
      <c r="L42" s="20"/>
    </row>
    <row r="43" spans="1:31" ht="14.45" customHeight="1">
      <c r="B43" s="20"/>
      <c r="L43" s="20"/>
    </row>
    <row r="44" spans="1:31" ht="14.45" customHeight="1">
      <c r="B44" s="20"/>
      <c r="L44" s="2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1" customFormat="1" ht="12.75">
      <c r="A61" s="30"/>
      <c r="B61" s="31"/>
      <c r="C61" s="30"/>
      <c r="D61" s="45" t="s">
        <v>51</v>
      </c>
      <c r="E61" s="33"/>
      <c r="F61" s="117" t="s">
        <v>52</v>
      </c>
      <c r="G61" s="45" t="s">
        <v>51</v>
      </c>
      <c r="H61" s="33"/>
      <c r="I61" s="33"/>
      <c r="J61" s="118" t="s">
        <v>52</v>
      </c>
      <c r="K61" s="33"/>
      <c r="L61" s="4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1" customFormat="1" ht="12.75">
      <c r="A65" s="30"/>
      <c r="B65" s="31"/>
      <c r="C65" s="30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1" customFormat="1" ht="12.75">
      <c r="A76" s="30"/>
      <c r="B76" s="31"/>
      <c r="C76" s="30"/>
      <c r="D76" s="45" t="s">
        <v>51</v>
      </c>
      <c r="E76" s="33"/>
      <c r="F76" s="117" t="s">
        <v>52</v>
      </c>
      <c r="G76" s="45" t="s">
        <v>51</v>
      </c>
      <c r="H76" s="33"/>
      <c r="I76" s="33"/>
      <c r="J76" s="118" t="s">
        <v>52</v>
      </c>
      <c r="K76" s="33"/>
      <c r="L76" s="4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45" customHeight="1">
      <c r="A77" s="30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1" customFormat="1" ht="6.95" customHeight="1">
      <c r="A81" s="30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1" customFormat="1" ht="24.95" customHeight="1">
      <c r="A82" s="30"/>
      <c r="B82" s="31"/>
      <c r="C82" s="21" t="s">
        <v>205</v>
      </c>
      <c r="D82" s="30"/>
      <c r="E82" s="30"/>
      <c r="F82" s="30"/>
      <c r="G82" s="30"/>
      <c r="H82" s="30"/>
      <c r="I82" s="30"/>
      <c r="J82" s="30"/>
      <c r="K82" s="30"/>
      <c r="L82" s="4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1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1" customFormat="1" ht="12" customHeight="1">
      <c r="A84" s="30"/>
      <c r="B84" s="31"/>
      <c r="C84" s="26" t="s">
        <v>14</v>
      </c>
      <c r="D84" s="30"/>
      <c r="E84" s="30"/>
      <c r="F84" s="30"/>
      <c r="G84" s="30"/>
      <c r="H84" s="30"/>
      <c r="I84" s="30"/>
      <c r="J84" s="30"/>
      <c r="K84" s="30"/>
      <c r="L84" s="4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1" customFormat="1" ht="16.5" customHeight="1">
      <c r="A85" s="30"/>
      <c r="B85" s="31"/>
      <c r="C85" s="30"/>
      <c r="D85" s="30"/>
      <c r="E85" s="310" t="str">
        <f>E7</f>
        <v xml:space="preserve"> Bratislava  OO PZ,  Rusovce - rekonštrukcia a modernizácia</v>
      </c>
      <c r="F85" s="310"/>
      <c r="G85" s="310"/>
      <c r="H85" s="310"/>
      <c r="I85" s="30"/>
      <c r="J85" s="30"/>
      <c r="K85" s="30"/>
      <c r="L85" s="4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1" customFormat="1" ht="12" customHeight="1">
      <c r="A86" s="30"/>
      <c r="B86" s="31"/>
      <c r="C86" s="26" t="s">
        <v>159</v>
      </c>
      <c r="D86" s="30"/>
      <c r="E86" s="30"/>
      <c r="F86" s="30"/>
      <c r="G86" s="30"/>
      <c r="H86" s="30"/>
      <c r="I86" s="30"/>
      <c r="J86" s="30"/>
      <c r="K86" s="30"/>
      <c r="L86" s="42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1" customFormat="1" ht="16.5" customHeight="1">
      <c r="A87" s="30"/>
      <c r="B87" s="31"/>
      <c r="C87" s="30"/>
      <c r="D87" s="30"/>
      <c r="E87" s="297" t="str">
        <f>E9</f>
        <v xml:space="preserve">SO 03 - Areálový vodovod </v>
      </c>
      <c r="F87" s="297"/>
      <c r="G87" s="297"/>
      <c r="H87" s="297"/>
      <c r="I87" s="30"/>
      <c r="J87" s="30"/>
      <c r="K87" s="30"/>
      <c r="L87" s="42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1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1" customFormat="1" ht="12" customHeight="1">
      <c r="A89" s="30"/>
      <c r="B89" s="31"/>
      <c r="C89" s="26" t="s">
        <v>18</v>
      </c>
      <c r="D89" s="30"/>
      <c r="E89" s="30"/>
      <c r="F89" s="27" t="str">
        <f>F12</f>
        <v>Rusovce</v>
      </c>
      <c r="G89" s="30"/>
      <c r="H89" s="30"/>
      <c r="I89" s="26" t="s">
        <v>20</v>
      </c>
      <c r="J89" s="98" t="str">
        <f>IF(J12="","",J12)</f>
        <v>3. 11. 2023</v>
      </c>
      <c r="K89" s="30"/>
      <c r="L89" s="4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1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1" customFormat="1" ht="15.2" customHeight="1">
      <c r="A91" s="30"/>
      <c r="B91" s="31"/>
      <c r="C91" s="26" t="s">
        <v>22</v>
      </c>
      <c r="D91" s="30"/>
      <c r="E91" s="30"/>
      <c r="F91" s="27" t="str">
        <f>E15</f>
        <v>Ministerstvo vnútra SR, Pribinova 2, Bratislava</v>
      </c>
      <c r="G91" s="30"/>
      <c r="H91" s="30"/>
      <c r="I91" s="26" t="s">
        <v>28</v>
      </c>
      <c r="J91" s="119" t="str">
        <f>E21</f>
        <v>Ing.František Janega</v>
      </c>
      <c r="K91" s="30"/>
      <c r="L91" s="4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1" customFormat="1" ht="15.2" customHeight="1">
      <c r="A92" s="30"/>
      <c r="B92" s="31"/>
      <c r="C92" s="26" t="s">
        <v>27</v>
      </c>
      <c r="D92" s="30"/>
      <c r="E92" s="30"/>
      <c r="F92" s="27" t="str">
        <f>IF(E18="","",E18)</f>
        <v/>
      </c>
      <c r="G92" s="30"/>
      <c r="H92" s="30"/>
      <c r="I92" s="26" t="s">
        <v>33</v>
      </c>
      <c r="J92" s="119" t="str">
        <f>E24</f>
        <v>Ing.František Janega</v>
      </c>
      <c r="K92" s="30"/>
      <c r="L92" s="4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1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1" customFormat="1" ht="29.25" customHeight="1">
      <c r="A94" s="30"/>
      <c r="B94" s="31"/>
      <c r="C94" s="120" t="s">
        <v>206</v>
      </c>
      <c r="D94" s="111"/>
      <c r="E94" s="111"/>
      <c r="F94" s="111"/>
      <c r="G94" s="111"/>
      <c r="H94" s="111"/>
      <c r="I94" s="111"/>
      <c r="J94" s="121" t="s">
        <v>207</v>
      </c>
      <c r="K94" s="111"/>
      <c r="L94" s="4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1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1" customFormat="1" ht="22.9" customHeight="1">
      <c r="A96" s="30"/>
      <c r="B96" s="31"/>
      <c r="C96" s="122" t="s">
        <v>208</v>
      </c>
      <c r="D96" s="30"/>
      <c r="E96" s="30"/>
      <c r="F96" s="30"/>
      <c r="G96" s="30"/>
      <c r="H96" s="30"/>
      <c r="I96" s="30"/>
      <c r="J96" s="103">
        <f>J124</f>
        <v>18494.32</v>
      </c>
      <c r="K96" s="30"/>
      <c r="L96" s="4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7" t="s">
        <v>209</v>
      </c>
    </row>
    <row r="97" spans="1:31" s="8" customFormat="1" ht="24.95" customHeight="1">
      <c r="B97" s="123"/>
      <c r="D97" s="124" t="s">
        <v>210</v>
      </c>
      <c r="E97" s="125"/>
      <c r="F97" s="125"/>
      <c r="G97" s="125"/>
      <c r="H97" s="125"/>
      <c r="I97" s="125"/>
      <c r="J97" s="126">
        <f>J125</f>
        <v>17708.5</v>
      </c>
      <c r="L97" s="123"/>
    </row>
    <row r="98" spans="1:31" s="9" customFormat="1" ht="19.899999999999999" customHeight="1">
      <c r="B98" s="127"/>
      <c r="D98" s="128" t="s">
        <v>211</v>
      </c>
      <c r="E98" s="129"/>
      <c r="F98" s="129"/>
      <c r="G98" s="129"/>
      <c r="H98" s="129"/>
      <c r="I98" s="129"/>
      <c r="J98" s="130">
        <f>J126</f>
        <v>7971.6</v>
      </c>
      <c r="L98" s="127"/>
    </row>
    <row r="99" spans="1:31" s="9" customFormat="1" ht="19.899999999999999" customHeight="1">
      <c r="B99" s="127"/>
      <c r="D99" s="128" t="s">
        <v>214</v>
      </c>
      <c r="E99" s="129"/>
      <c r="F99" s="129"/>
      <c r="G99" s="129"/>
      <c r="H99" s="129"/>
      <c r="I99" s="129"/>
      <c r="J99" s="130">
        <f>J138</f>
        <v>714.88</v>
      </c>
      <c r="L99" s="127"/>
    </row>
    <row r="100" spans="1:31" s="9" customFormat="1" ht="19.899999999999999" customHeight="1">
      <c r="B100" s="127"/>
      <c r="D100" s="128" t="s">
        <v>2875</v>
      </c>
      <c r="E100" s="129"/>
      <c r="F100" s="129"/>
      <c r="G100" s="129"/>
      <c r="H100" s="129"/>
      <c r="I100" s="129"/>
      <c r="J100" s="130">
        <f>J140</f>
        <v>7733.4399999999987</v>
      </c>
      <c r="L100" s="127"/>
    </row>
    <row r="101" spans="1:31" s="9" customFormat="1" ht="19.899999999999999" customHeight="1">
      <c r="B101" s="127"/>
      <c r="D101" s="128" t="s">
        <v>217</v>
      </c>
      <c r="E101" s="129"/>
      <c r="F101" s="129"/>
      <c r="G101" s="129"/>
      <c r="H101" s="129"/>
      <c r="I101" s="129"/>
      <c r="J101" s="130">
        <f>J163</f>
        <v>1288.58</v>
      </c>
      <c r="L101" s="127"/>
    </row>
    <row r="102" spans="1:31" s="8" customFormat="1" ht="24.95" customHeight="1">
      <c r="B102" s="123"/>
      <c r="D102" s="124" t="s">
        <v>226</v>
      </c>
      <c r="E102" s="125"/>
      <c r="F102" s="125"/>
      <c r="G102" s="125"/>
      <c r="H102" s="125"/>
      <c r="I102" s="125"/>
      <c r="J102" s="126">
        <f>J165</f>
        <v>785.82000000000016</v>
      </c>
      <c r="L102" s="123"/>
    </row>
    <row r="103" spans="1:31" s="9" customFormat="1" ht="19.899999999999999" customHeight="1">
      <c r="B103" s="127"/>
      <c r="D103" s="128" t="s">
        <v>4409</v>
      </c>
      <c r="E103" s="129"/>
      <c r="F103" s="129"/>
      <c r="G103" s="129"/>
      <c r="H103" s="129"/>
      <c r="I103" s="129"/>
      <c r="J103" s="130">
        <f>J166</f>
        <v>594.88000000000011</v>
      </c>
      <c r="L103" s="127"/>
    </row>
    <row r="104" spans="1:31" s="9" customFormat="1" ht="19.899999999999999" customHeight="1">
      <c r="B104" s="127"/>
      <c r="D104" s="128" t="s">
        <v>4411</v>
      </c>
      <c r="E104" s="129"/>
      <c r="F104" s="129"/>
      <c r="G104" s="129"/>
      <c r="H104" s="129"/>
      <c r="I104" s="129"/>
      <c r="J104" s="130">
        <f>J173</f>
        <v>190.94</v>
      </c>
      <c r="L104" s="127"/>
    </row>
    <row r="105" spans="1:31" s="1" customFormat="1" ht="21.7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2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1" customFormat="1" ht="6.95" customHeight="1">
      <c r="A106" s="30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1" customFormat="1" ht="6.95" customHeight="1">
      <c r="A110" s="30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1" customFormat="1" ht="24.95" customHeight="1">
      <c r="A111" s="30"/>
      <c r="B111" s="31"/>
      <c r="C111" s="21" t="s">
        <v>228</v>
      </c>
      <c r="D111" s="30"/>
      <c r="E111" s="30"/>
      <c r="F111" s="30"/>
      <c r="G111" s="30"/>
      <c r="H111" s="30"/>
      <c r="I111" s="30"/>
      <c r="J111" s="30"/>
      <c r="K111" s="30"/>
      <c r="L111" s="4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1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1" customFormat="1" ht="12" customHeight="1">
      <c r="A113" s="30"/>
      <c r="B113" s="31"/>
      <c r="C113" s="26" t="s">
        <v>14</v>
      </c>
      <c r="D113" s="30"/>
      <c r="E113" s="30"/>
      <c r="F113" s="30"/>
      <c r="G113" s="30"/>
      <c r="H113" s="30"/>
      <c r="I113" s="30"/>
      <c r="J113" s="30"/>
      <c r="K113" s="30"/>
      <c r="L113" s="4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1" customFormat="1" ht="16.5" customHeight="1">
      <c r="A114" s="30"/>
      <c r="B114" s="31"/>
      <c r="C114" s="30"/>
      <c r="D114" s="30"/>
      <c r="E114" s="310" t="str">
        <f>E7</f>
        <v xml:space="preserve"> Bratislava  OO PZ,  Rusovce - rekonštrukcia a modernizácia</v>
      </c>
      <c r="F114" s="310"/>
      <c r="G114" s="310"/>
      <c r="H114" s="310"/>
      <c r="I114" s="30"/>
      <c r="J114" s="30"/>
      <c r="K114" s="30"/>
      <c r="L114" s="4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1" customFormat="1" ht="12" customHeight="1">
      <c r="A115" s="30"/>
      <c r="B115" s="31"/>
      <c r="C115" s="26" t="s">
        <v>159</v>
      </c>
      <c r="D115" s="30"/>
      <c r="E115" s="30"/>
      <c r="F115" s="30"/>
      <c r="G115" s="30"/>
      <c r="H115" s="30"/>
      <c r="I115" s="30"/>
      <c r="J115" s="30"/>
      <c r="K115" s="30"/>
      <c r="L115" s="4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1" customFormat="1" ht="16.5" customHeight="1">
      <c r="A116" s="30"/>
      <c r="B116" s="31"/>
      <c r="C116" s="30"/>
      <c r="D116" s="30"/>
      <c r="E116" s="297" t="str">
        <f>E9</f>
        <v xml:space="preserve">SO 03 - Areálový vodovod </v>
      </c>
      <c r="F116" s="297"/>
      <c r="G116" s="297"/>
      <c r="H116" s="297"/>
      <c r="I116" s="30"/>
      <c r="J116" s="30"/>
      <c r="K116" s="30"/>
      <c r="L116" s="4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1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1" customFormat="1" ht="12" customHeight="1">
      <c r="A118" s="30"/>
      <c r="B118" s="31"/>
      <c r="C118" s="26" t="s">
        <v>18</v>
      </c>
      <c r="D118" s="30"/>
      <c r="E118" s="30"/>
      <c r="F118" s="27" t="str">
        <f>F12</f>
        <v>Rusovce</v>
      </c>
      <c r="G118" s="30"/>
      <c r="H118" s="30"/>
      <c r="I118" s="26" t="s">
        <v>20</v>
      </c>
      <c r="J118" s="98" t="str">
        <f>IF(J12="","",J12)</f>
        <v>3. 11. 2023</v>
      </c>
      <c r="K118" s="30"/>
      <c r="L118" s="4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1" customFormat="1" ht="6.9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1" customFormat="1" ht="15.2" customHeight="1">
      <c r="A120" s="30"/>
      <c r="B120" s="31"/>
      <c r="C120" s="26" t="s">
        <v>22</v>
      </c>
      <c r="D120" s="30"/>
      <c r="E120" s="30"/>
      <c r="F120" s="27" t="str">
        <f>E15</f>
        <v>Ministerstvo vnútra SR, Pribinova 2, Bratislava</v>
      </c>
      <c r="G120" s="30"/>
      <c r="H120" s="30"/>
      <c r="I120" s="26" t="s">
        <v>28</v>
      </c>
      <c r="J120" s="119" t="str">
        <f>E21</f>
        <v>Ing.František Janega</v>
      </c>
      <c r="K120" s="30"/>
      <c r="L120" s="4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1" customFormat="1" ht="15.2" customHeight="1">
      <c r="A121" s="30"/>
      <c r="B121" s="31"/>
      <c r="C121" s="26" t="s">
        <v>27</v>
      </c>
      <c r="D121" s="30"/>
      <c r="E121" s="30"/>
      <c r="F121" s="27" t="str">
        <f>IF(E18="","",E18)</f>
        <v/>
      </c>
      <c r="G121" s="30"/>
      <c r="H121" s="30"/>
      <c r="I121" s="26" t="s">
        <v>33</v>
      </c>
      <c r="J121" s="119" t="str">
        <f>E24</f>
        <v>Ing.František Janega</v>
      </c>
      <c r="K121" s="30"/>
      <c r="L121" s="4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1" customFormat="1" ht="10.3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10" customFormat="1" ht="29.25" customHeight="1">
      <c r="A123" s="131"/>
      <c r="B123" s="132"/>
      <c r="C123" s="133" t="s">
        <v>229</v>
      </c>
      <c r="D123" s="134" t="s">
        <v>61</v>
      </c>
      <c r="E123" s="134" t="s">
        <v>57</v>
      </c>
      <c r="F123" s="134" t="s">
        <v>58</v>
      </c>
      <c r="G123" s="134" t="s">
        <v>230</v>
      </c>
      <c r="H123" s="134" t="s">
        <v>231</v>
      </c>
      <c r="I123" s="134" t="s">
        <v>232</v>
      </c>
      <c r="J123" s="135" t="s">
        <v>207</v>
      </c>
      <c r="K123" s="136" t="s">
        <v>233</v>
      </c>
      <c r="L123" s="137"/>
      <c r="M123" s="61"/>
      <c r="N123" s="62" t="s">
        <v>40</v>
      </c>
      <c r="O123" s="62" t="s">
        <v>234</v>
      </c>
      <c r="P123" s="62" t="s">
        <v>235</v>
      </c>
      <c r="Q123" s="62" t="s">
        <v>236</v>
      </c>
      <c r="R123" s="62" t="s">
        <v>237</v>
      </c>
      <c r="S123" s="62" t="s">
        <v>238</v>
      </c>
      <c r="T123" s="63" t="s">
        <v>239</v>
      </c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</row>
    <row r="124" spans="1:65" s="1" customFormat="1" ht="22.9" customHeight="1">
      <c r="A124" s="30"/>
      <c r="B124" s="31"/>
      <c r="C124" s="68" t="s">
        <v>208</v>
      </c>
      <c r="D124" s="30"/>
      <c r="E124" s="30"/>
      <c r="F124" s="30"/>
      <c r="G124" s="30"/>
      <c r="H124" s="30"/>
      <c r="I124" s="30"/>
      <c r="J124" s="138">
        <f>BK124</f>
        <v>18494.32</v>
      </c>
      <c r="K124" s="30"/>
      <c r="L124" s="31"/>
      <c r="M124" s="64"/>
      <c r="N124" s="55"/>
      <c r="O124" s="65"/>
      <c r="P124" s="139">
        <f>P125+P165</f>
        <v>0</v>
      </c>
      <c r="Q124" s="65"/>
      <c r="R124" s="139">
        <f>R125+R165</f>
        <v>0</v>
      </c>
      <c r="S124" s="65"/>
      <c r="T124" s="140">
        <f>T125+T165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7" t="s">
        <v>75</v>
      </c>
      <c r="AU124" s="17" t="s">
        <v>209</v>
      </c>
      <c r="BK124" s="141">
        <f>BK125+BK165</f>
        <v>18494.32</v>
      </c>
    </row>
    <row r="125" spans="1:65" s="11" customFormat="1" ht="25.9" customHeight="1">
      <c r="B125" s="142"/>
      <c r="D125" s="143" t="s">
        <v>75</v>
      </c>
      <c r="E125" s="144" t="s">
        <v>240</v>
      </c>
      <c r="F125" s="144" t="s">
        <v>241</v>
      </c>
      <c r="I125" s="145"/>
      <c r="J125" s="146">
        <f>BK125</f>
        <v>17708.5</v>
      </c>
      <c r="L125" s="142"/>
      <c r="M125" s="147"/>
      <c r="N125" s="148"/>
      <c r="O125" s="148"/>
      <c r="P125" s="149">
        <f>P126+P138+P140+P163</f>
        <v>0</v>
      </c>
      <c r="Q125" s="148"/>
      <c r="R125" s="149">
        <f>R126+R138+R140+R163</f>
        <v>0</v>
      </c>
      <c r="S125" s="148"/>
      <c r="T125" s="150">
        <f>T126+T138+T140+T163</f>
        <v>0</v>
      </c>
      <c r="AR125" s="143" t="s">
        <v>83</v>
      </c>
      <c r="AT125" s="151" t="s">
        <v>75</v>
      </c>
      <c r="AU125" s="151" t="s">
        <v>76</v>
      </c>
      <c r="AY125" s="143" t="s">
        <v>242</v>
      </c>
      <c r="BK125" s="152">
        <f>BK126+BK138+BK140+BK163</f>
        <v>17708.5</v>
      </c>
    </row>
    <row r="126" spans="1:65" s="11" customFormat="1" ht="22.9" customHeight="1">
      <c r="B126" s="142"/>
      <c r="D126" s="143" t="s">
        <v>75</v>
      </c>
      <c r="E126" s="153" t="s">
        <v>83</v>
      </c>
      <c r="F126" s="153" t="s">
        <v>243</v>
      </c>
      <c r="I126" s="145"/>
      <c r="J126" s="154">
        <f>BK126</f>
        <v>7971.6</v>
      </c>
      <c r="L126" s="142"/>
      <c r="M126" s="147"/>
      <c r="N126" s="148"/>
      <c r="O126" s="148"/>
      <c r="P126" s="149">
        <f>SUM(P127:P137)</f>
        <v>0</v>
      </c>
      <c r="Q126" s="148"/>
      <c r="R126" s="149">
        <f>SUM(R127:R137)</f>
        <v>0</v>
      </c>
      <c r="S126" s="148"/>
      <c r="T126" s="150">
        <f>SUM(T127:T137)</f>
        <v>0</v>
      </c>
      <c r="AR126" s="143" t="s">
        <v>83</v>
      </c>
      <c r="AT126" s="151" t="s">
        <v>75</v>
      </c>
      <c r="AU126" s="151" t="s">
        <v>83</v>
      </c>
      <c r="AY126" s="143" t="s">
        <v>242</v>
      </c>
      <c r="BK126" s="152">
        <f>SUM(BK127:BK137)</f>
        <v>7971.6</v>
      </c>
    </row>
    <row r="127" spans="1:65" s="1" customFormat="1" ht="24.2" customHeight="1">
      <c r="A127" s="30"/>
      <c r="B127" s="155"/>
      <c r="C127" s="194" t="s">
        <v>83</v>
      </c>
      <c r="D127" s="194" t="s">
        <v>245</v>
      </c>
      <c r="E127" s="195" t="s">
        <v>4417</v>
      </c>
      <c r="F127" s="196" t="s">
        <v>1377</v>
      </c>
      <c r="G127" s="197" t="s">
        <v>248</v>
      </c>
      <c r="H127" s="198">
        <v>1.379</v>
      </c>
      <c r="I127" s="161">
        <v>27.09</v>
      </c>
      <c r="J127" s="162">
        <f t="shared" ref="J127:J137" si="0">ROUND(I127*H127,2)</f>
        <v>37.36</v>
      </c>
      <c r="K127" s="163"/>
      <c r="L127" s="31"/>
      <c r="M127" s="164"/>
      <c r="N127" s="165" t="s">
        <v>42</v>
      </c>
      <c r="O127" s="57"/>
      <c r="P127" s="166">
        <f t="shared" ref="P127:P137" si="1">O127*H127</f>
        <v>0</v>
      </c>
      <c r="Q127" s="166">
        <v>0</v>
      </c>
      <c r="R127" s="166">
        <f t="shared" ref="R127:R137" si="2">Q127*H127</f>
        <v>0</v>
      </c>
      <c r="S127" s="166">
        <v>0</v>
      </c>
      <c r="T127" s="167">
        <f t="shared" ref="T127:T137" si="3"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68" t="s">
        <v>249</v>
      </c>
      <c r="AT127" s="168" t="s">
        <v>245</v>
      </c>
      <c r="AU127" s="168" t="s">
        <v>88</v>
      </c>
      <c r="AY127" s="17" t="s">
        <v>242</v>
      </c>
      <c r="BE127" s="169">
        <f t="shared" ref="BE127:BE137" si="4">IF(N127="základná",J127,0)</f>
        <v>0</v>
      </c>
      <c r="BF127" s="169">
        <f t="shared" ref="BF127:BF137" si="5">IF(N127="znížená",J127,0)</f>
        <v>37.36</v>
      </c>
      <c r="BG127" s="169">
        <f t="shared" ref="BG127:BG137" si="6">IF(N127="zákl. prenesená",J127,0)</f>
        <v>0</v>
      </c>
      <c r="BH127" s="169">
        <f t="shared" ref="BH127:BH137" si="7">IF(N127="zníž. prenesená",J127,0)</f>
        <v>0</v>
      </c>
      <c r="BI127" s="169">
        <f t="shared" ref="BI127:BI137" si="8">IF(N127="nulová",J127,0)</f>
        <v>0</v>
      </c>
      <c r="BJ127" s="17" t="s">
        <v>88</v>
      </c>
      <c r="BK127" s="169">
        <f t="shared" ref="BK127:BK137" si="9">ROUND(I127*H127,2)</f>
        <v>37.36</v>
      </c>
      <c r="BL127" s="17" t="s">
        <v>249</v>
      </c>
      <c r="BM127" s="168" t="s">
        <v>88</v>
      </c>
    </row>
    <row r="128" spans="1:65" s="1" customFormat="1" ht="21.75" customHeight="1">
      <c r="A128" s="30"/>
      <c r="B128" s="155"/>
      <c r="C128" s="194" t="s">
        <v>88</v>
      </c>
      <c r="D128" s="194" t="s">
        <v>245</v>
      </c>
      <c r="E128" s="195" t="s">
        <v>4418</v>
      </c>
      <c r="F128" s="196" t="s">
        <v>4419</v>
      </c>
      <c r="G128" s="197" t="s">
        <v>248</v>
      </c>
      <c r="H128" s="198">
        <v>1.379</v>
      </c>
      <c r="I128" s="161">
        <v>12</v>
      </c>
      <c r="J128" s="162">
        <f t="shared" si="0"/>
        <v>16.55</v>
      </c>
      <c r="K128" s="163"/>
      <c r="L128" s="31"/>
      <c r="M128" s="164"/>
      <c r="N128" s="165" t="s">
        <v>42</v>
      </c>
      <c r="O128" s="57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68" t="s">
        <v>249</v>
      </c>
      <c r="AT128" s="168" t="s">
        <v>245</v>
      </c>
      <c r="AU128" s="168" t="s">
        <v>88</v>
      </c>
      <c r="AY128" s="17" t="s">
        <v>242</v>
      </c>
      <c r="BE128" s="169">
        <f t="shared" si="4"/>
        <v>0</v>
      </c>
      <c r="BF128" s="169">
        <f t="shared" si="5"/>
        <v>16.55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88</v>
      </c>
      <c r="BK128" s="169">
        <f t="shared" si="9"/>
        <v>16.55</v>
      </c>
      <c r="BL128" s="17" t="s">
        <v>249</v>
      </c>
      <c r="BM128" s="168" t="s">
        <v>249</v>
      </c>
    </row>
    <row r="129" spans="1:65" s="1" customFormat="1" ht="24.2" customHeight="1">
      <c r="A129" s="30"/>
      <c r="B129" s="155"/>
      <c r="C129" s="194" t="s">
        <v>93</v>
      </c>
      <c r="D129" s="194" t="s">
        <v>245</v>
      </c>
      <c r="E129" s="195" t="s">
        <v>1381</v>
      </c>
      <c r="F129" s="196" t="s">
        <v>1382</v>
      </c>
      <c r="G129" s="197" t="s">
        <v>248</v>
      </c>
      <c r="H129" s="198">
        <v>270.22000000000003</v>
      </c>
      <c r="I129" s="161">
        <v>6.94</v>
      </c>
      <c r="J129" s="162">
        <f t="shared" si="0"/>
        <v>1875.33</v>
      </c>
      <c r="K129" s="163"/>
      <c r="L129" s="31"/>
      <c r="M129" s="164"/>
      <c r="N129" s="165" t="s">
        <v>42</v>
      </c>
      <c r="O129" s="57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68" t="s">
        <v>249</v>
      </c>
      <c r="AT129" s="168" t="s">
        <v>245</v>
      </c>
      <c r="AU129" s="168" t="s">
        <v>88</v>
      </c>
      <c r="AY129" s="17" t="s">
        <v>242</v>
      </c>
      <c r="BE129" s="169">
        <f t="shared" si="4"/>
        <v>0</v>
      </c>
      <c r="BF129" s="169">
        <f t="shared" si="5"/>
        <v>1875.33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88</v>
      </c>
      <c r="BK129" s="169">
        <f t="shared" si="9"/>
        <v>1875.33</v>
      </c>
      <c r="BL129" s="17" t="s">
        <v>249</v>
      </c>
      <c r="BM129" s="168" t="s">
        <v>318</v>
      </c>
    </row>
    <row r="130" spans="1:65" s="1" customFormat="1" ht="37.9" customHeight="1">
      <c r="A130" s="30"/>
      <c r="B130" s="155"/>
      <c r="C130" s="194" t="s">
        <v>249</v>
      </c>
      <c r="D130" s="194" t="s">
        <v>245</v>
      </c>
      <c r="E130" s="195" t="s">
        <v>4422</v>
      </c>
      <c r="F130" s="196" t="s">
        <v>4423</v>
      </c>
      <c r="G130" s="197" t="s">
        <v>248</v>
      </c>
      <c r="H130" s="198">
        <v>270.22000000000003</v>
      </c>
      <c r="I130" s="161">
        <v>0.69</v>
      </c>
      <c r="J130" s="162">
        <f t="shared" si="0"/>
        <v>186.45</v>
      </c>
      <c r="K130" s="163"/>
      <c r="L130" s="31"/>
      <c r="M130" s="164"/>
      <c r="N130" s="165" t="s">
        <v>42</v>
      </c>
      <c r="O130" s="57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8" t="s">
        <v>249</v>
      </c>
      <c r="AT130" s="168" t="s">
        <v>245</v>
      </c>
      <c r="AU130" s="168" t="s">
        <v>88</v>
      </c>
      <c r="AY130" s="17" t="s">
        <v>242</v>
      </c>
      <c r="BE130" s="169">
        <f t="shared" si="4"/>
        <v>0</v>
      </c>
      <c r="BF130" s="169">
        <f t="shared" si="5"/>
        <v>186.45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88</v>
      </c>
      <c r="BK130" s="169">
        <f t="shared" si="9"/>
        <v>186.45</v>
      </c>
      <c r="BL130" s="17" t="s">
        <v>249</v>
      </c>
      <c r="BM130" s="168" t="s">
        <v>316</v>
      </c>
    </row>
    <row r="131" spans="1:65" s="1" customFormat="1" ht="24.2" customHeight="1">
      <c r="A131" s="30"/>
      <c r="B131" s="155"/>
      <c r="C131" s="194" t="s">
        <v>338</v>
      </c>
      <c r="D131" s="194" t="s">
        <v>245</v>
      </c>
      <c r="E131" s="195" t="s">
        <v>4424</v>
      </c>
      <c r="F131" s="196" t="s">
        <v>4425</v>
      </c>
      <c r="G131" s="197" t="s">
        <v>281</v>
      </c>
      <c r="H131" s="198">
        <v>966.23</v>
      </c>
      <c r="I131" s="161">
        <v>2.56</v>
      </c>
      <c r="J131" s="162">
        <f t="shared" si="0"/>
        <v>2473.5500000000002</v>
      </c>
      <c r="K131" s="163"/>
      <c r="L131" s="31"/>
      <c r="M131" s="164"/>
      <c r="N131" s="165" t="s">
        <v>42</v>
      </c>
      <c r="O131" s="57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8" t="s">
        <v>249</v>
      </c>
      <c r="AT131" s="168" t="s">
        <v>245</v>
      </c>
      <c r="AU131" s="168" t="s">
        <v>88</v>
      </c>
      <c r="AY131" s="17" t="s">
        <v>242</v>
      </c>
      <c r="BE131" s="169">
        <f t="shared" si="4"/>
        <v>0</v>
      </c>
      <c r="BF131" s="169">
        <f t="shared" si="5"/>
        <v>2473.5500000000002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88</v>
      </c>
      <c r="BK131" s="169">
        <f t="shared" si="9"/>
        <v>2473.5500000000002</v>
      </c>
      <c r="BL131" s="17" t="s">
        <v>249</v>
      </c>
      <c r="BM131" s="168" t="s">
        <v>364</v>
      </c>
    </row>
    <row r="132" spans="1:65" s="1" customFormat="1" ht="24.2" customHeight="1">
      <c r="A132" s="30"/>
      <c r="B132" s="155"/>
      <c r="C132" s="194" t="s">
        <v>318</v>
      </c>
      <c r="D132" s="194" t="s">
        <v>245</v>
      </c>
      <c r="E132" s="195" t="s">
        <v>4426</v>
      </c>
      <c r="F132" s="196" t="s">
        <v>4427</v>
      </c>
      <c r="G132" s="197" t="s">
        <v>281</v>
      </c>
      <c r="H132" s="198">
        <v>966.23</v>
      </c>
      <c r="I132" s="161">
        <v>1.61</v>
      </c>
      <c r="J132" s="162">
        <f t="shared" si="0"/>
        <v>1555.63</v>
      </c>
      <c r="K132" s="163"/>
      <c r="L132" s="31"/>
      <c r="M132" s="164"/>
      <c r="N132" s="165" t="s">
        <v>42</v>
      </c>
      <c r="O132" s="57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8" t="s">
        <v>249</v>
      </c>
      <c r="AT132" s="168" t="s">
        <v>245</v>
      </c>
      <c r="AU132" s="168" t="s">
        <v>88</v>
      </c>
      <c r="AY132" s="17" t="s">
        <v>242</v>
      </c>
      <c r="BE132" s="169">
        <f t="shared" si="4"/>
        <v>0</v>
      </c>
      <c r="BF132" s="169">
        <f t="shared" si="5"/>
        <v>1555.63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88</v>
      </c>
      <c r="BK132" s="169">
        <f t="shared" si="9"/>
        <v>1555.63</v>
      </c>
      <c r="BL132" s="17" t="s">
        <v>249</v>
      </c>
      <c r="BM132" s="168" t="s">
        <v>379</v>
      </c>
    </row>
    <row r="133" spans="1:65" s="1" customFormat="1" ht="24.2" customHeight="1">
      <c r="A133" s="30"/>
      <c r="B133" s="155"/>
      <c r="C133" s="194" t="s">
        <v>348</v>
      </c>
      <c r="D133" s="194" t="s">
        <v>245</v>
      </c>
      <c r="E133" s="195" t="s">
        <v>4428</v>
      </c>
      <c r="F133" s="196" t="s">
        <v>4429</v>
      </c>
      <c r="G133" s="197" t="s">
        <v>248</v>
      </c>
      <c r="H133" s="198">
        <v>1.379</v>
      </c>
      <c r="I133" s="161">
        <v>25.92</v>
      </c>
      <c r="J133" s="162">
        <f t="shared" si="0"/>
        <v>35.74</v>
      </c>
      <c r="K133" s="163"/>
      <c r="L133" s="31"/>
      <c r="M133" s="164"/>
      <c r="N133" s="165" t="s">
        <v>42</v>
      </c>
      <c r="O133" s="57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8" t="s">
        <v>249</v>
      </c>
      <c r="AT133" s="168" t="s">
        <v>245</v>
      </c>
      <c r="AU133" s="168" t="s">
        <v>88</v>
      </c>
      <c r="AY133" s="17" t="s">
        <v>242</v>
      </c>
      <c r="BE133" s="169">
        <f t="shared" si="4"/>
        <v>0</v>
      </c>
      <c r="BF133" s="169">
        <f t="shared" si="5"/>
        <v>35.74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88</v>
      </c>
      <c r="BK133" s="169">
        <f t="shared" si="9"/>
        <v>35.74</v>
      </c>
      <c r="BL133" s="17" t="s">
        <v>249</v>
      </c>
      <c r="BM133" s="168" t="s">
        <v>392</v>
      </c>
    </row>
    <row r="134" spans="1:65" s="1" customFormat="1" ht="33" customHeight="1">
      <c r="A134" s="30"/>
      <c r="B134" s="155"/>
      <c r="C134" s="194" t="s">
        <v>316</v>
      </c>
      <c r="D134" s="194" t="s">
        <v>245</v>
      </c>
      <c r="E134" s="195" t="s">
        <v>4430</v>
      </c>
      <c r="F134" s="196" t="s">
        <v>1412</v>
      </c>
      <c r="G134" s="197" t="s">
        <v>248</v>
      </c>
      <c r="H134" s="198">
        <v>209.4</v>
      </c>
      <c r="I134" s="161">
        <v>2.11</v>
      </c>
      <c r="J134" s="162">
        <f t="shared" si="0"/>
        <v>441.83</v>
      </c>
      <c r="K134" s="163"/>
      <c r="L134" s="31"/>
      <c r="M134" s="164"/>
      <c r="N134" s="165" t="s">
        <v>42</v>
      </c>
      <c r="O134" s="57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68" t="s">
        <v>249</v>
      </c>
      <c r="AT134" s="168" t="s">
        <v>245</v>
      </c>
      <c r="AU134" s="168" t="s">
        <v>88</v>
      </c>
      <c r="AY134" s="17" t="s">
        <v>242</v>
      </c>
      <c r="BE134" s="169">
        <f t="shared" si="4"/>
        <v>0</v>
      </c>
      <c r="BF134" s="169">
        <f t="shared" si="5"/>
        <v>441.83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88</v>
      </c>
      <c r="BK134" s="169">
        <f t="shared" si="9"/>
        <v>441.83</v>
      </c>
      <c r="BL134" s="17" t="s">
        <v>249</v>
      </c>
      <c r="BM134" s="168" t="s">
        <v>402</v>
      </c>
    </row>
    <row r="135" spans="1:65" s="1" customFormat="1" ht="24.2" customHeight="1">
      <c r="A135" s="30"/>
      <c r="B135" s="155"/>
      <c r="C135" s="194" t="s">
        <v>358</v>
      </c>
      <c r="D135" s="194" t="s">
        <v>245</v>
      </c>
      <c r="E135" s="195" t="s">
        <v>4431</v>
      </c>
      <c r="F135" s="196" t="s">
        <v>2916</v>
      </c>
      <c r="G135" s="197" t="s">
        <v>248</v>
      </c>
      <c r="H135" s="198">
        <v>34.72</v>
      </c>
      <c r="I135" s="161">
        <v>10.8</v>
      </c>
      <c r="J135" s="162">
        <f t="shared" si="0"/>
        <v>374.98</v>
      </c>
      <c r="K135" s="163"/>
      <c r="L135" s="31"/>
      <c r="M135" s="164"/>
      <c r="N135" s="165" t="s">
        <v>42</v>
      </c>
      <c r="O135" s="57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8" t="s">
        <v>249</v>
      </c>
      <c r="AT135" s="168" t="s">
        <v>245</v>
      </c>
      <c r="AU135" s="168" t="s">
        <v>88</v>
      </c>
      <c r="AY135" s="17" t="s">
        <v>242</v>
      </c>
      <c r="BE135" s="169">
        <f t="shared" si="4"/>
        <v>0</v>
      </c>
      <c r="BF135" s="169">
        <f t="shared" si="5"/>
        <v>374.98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88</v>
      </c>
      <c r="BK135" s="169">
        <f t="shared" si="9"/>
        <v>374.98</v>
      </c>
      <c r="BL135" s="17" t="s">
        <v>249</v>
      </c>
      <c r="BM135" s="168" t="s">
        <v>414</v>
      </c>
    </row>
    <row r="136" spans="1:65" s="1" customFormat="1" ht="16.5" customHeight="1">
      <c r="A136" s="30"/>
      <c r="B136" s="155"/>
      <c r="C136" s="218" t="s">
        <v>364</v>
      </c>
      <c r="D136" s="218" t="s">
        <v>313</v>
      </c>
      <c r="E136" s="219" t="s">
        <v>4432</v>
      </c>
      <c r="F136" s="220" t="s">
        <v>4433</v>
      </c>
      <c r="G136" s="221" t="s">
        <v>291</v>
      </c>
      <c r="H136" s="222">
        <v>59.024000000000001</v>
      </c>
      <c r="I136" s="204">
        <v>12.74</v>
      </c>
      <c r="J136" s="205">
        <f t="shared" si="0"/>
        <v>751.97</v>
      </c>
      <c r="K136" s="206"/>
      <c r="L136" s="207"/>
      <c r="M136" s="208"/>
      <c r="N136" s="209" t="s">
        <v>42</v>
      </c>
      <c r="O136" s="57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8" t="s">
        <v>316</v>
      </c>
      <c r="AT136" s="168" t="s">
        <v>313</v>
      </c>
      <c r="AU136" s="168" t="s">
        <v>88</v>
      </c>
      <c r="AY136" s="17" t="s">
        <v>242</v>
      </c>
      <c r="BE136" s="169">
        <f t="shared" si="4"/>
        <v>0</v>
      </c>
      <c r="BF136" s="169">
        <f t="shared" si="5"/>
        <v>751.97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88</v>
      </c>
      <c r="BK136" s="169">
        <f t="shared" si="9"/>
        <v>751.97</v>
      </c>
      <c r="BL136" s="17" t="s">
        <v>249</v>
      </c>
      <c r="BM136" s="168" t="s">
        <v>6</v>
      </c>
    </row>
    <row r="137" spans="1:65" s="1" customFormat="1" ht="16.5" customHeight="1">
      <c r="A137" s="30"/>
      <c r="B137" s="155"/>
      <c r="C137" s="194" t="s">
        <v>369</v>
      </c>
      <c r="D137" s="194" t="s">
        <v>245</v>
      </c>
      <c r="E137" s="195" t="s">
        <v>4434</v>
      </c>
      <c r="F137" s="196" t="s">
        <v>4435</v>
      </c>
      <c r="G137" s="197" t="s">
        <v>248</v>
      </c>
      <c r="H137" s="198">
        <v>34.72</v>
      </c>
      <c r="I137" s="161">
        <v>6.4</v>
      </c>
      <c r="J137" s="162">
        <f t="shared" si="0"/>
        <v>222.21</v>
      </c>
      <c r="K137" s="163"/>
      <c r="L137" s="31"/>
      <c r="M137" s="164"/>
      <c r="N137" s="165" t="s">
        <v>42</v>
      </c>
      <c r="O137" s="57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8" t="s">
        <v>249</v>
      </c>
      <c r="AT137" s="168" t="s">
        <v>245</v>
      </c>
      <c r="AU137" s="168" t="s">
        <v>88</v>
      </c>
      <c r="AY137" s="17" t="s">
        <v>242</v>
      </c>
      <c r="BE137" s="169">
        <f t="shared" si="4"/>
        <v>0</v>
      </c>
      <c r="BF137" s="169">
        <f t="shared" si="5"/>
        <v>222.21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222.21</v>
      </c>
      <c r="BL137" s="17" t="s">
        <v>249</v>
      </c>
      <c r="BM137" s="168" t="s">
        <v>432</v>
      </c>
    </row>
    <row r="138" spans="1:65" s="11" customFormat="1" ht="22.9" customHeight="1">
      <c r="B138" s="142"/>
      <c r="D138" s="143" t="s">
        <v>75</v>
      </c>
      <c r="E138" s="153" t="s">
        <v>249</v>
      </c>
      <c r="F138" s="153" t="s">
        <v>306</v>
      </c>
      <c r="I138" s="145"/>
      <c r="J138" s="154">
        <f>BK138</f>
        <v>714.88</v>
      </c>
      <c r="L138" s="142"/>
      <c r="M138" s="147"/>
      <c r="N138" s="148"/>
      <c r="O138" s="148"/>
      <c r="P138" s="149">
        <f>P139</f>
        <v>0</v>
      </c>
      <c r="Q138" s="148"/>
      <c r="R138" s="149">
        <f>R139</f>
        <v>0</v>
      </c>
      <c r="S138" s="148"/>
      <c r="T138" s="150">
        <f>T139</f>
        <v>0</v>
      </c>
      <c r="AR138" s="143" t="s">
        <v>83</v>
      </c>
      <c r="AT138" s="151" t="s">
        <v>75</v>
      </c>
      <c r="AU138" s="151" t="s">
        <v>83</v>
      </c>
      <c r="AY138" s="143" t="s">
        <v>242</v>
      </c>
      <c r="BK138" s="152">
        <f>BK139</f>
        <v>714.88</v>
      </c>
    </row>
    <row r="139" spans="1:65" s="1" customFormat="1" ht="33" customHeight="1">
      <c r="A139" s="30"/>
      <c r="B139" s="155"/>
      <c r="C139" s="194" t="s">
        <v>379</v>
      </c>
      <c r="D139" s="194" t="s">
        <v>245</v>
      </c>
      <c r="E139" s="195" t="s">
        <v>4436</v>
      </c>
      <c r="F139" s="196" t="s">
        <v>4437</v>
      </c>
      <c r="G139" s="197" t="s">
        <v>248</v>
      </c>
      <c r="H139" s="198">
        <v>26.1</v>
      </c>
      <c r="I139" s="161">
        <v>27.39</v>
      </c>
      <c r="J139" s="162">
        <f>ROUND(I139*H139,2)</f>
        <v>714.88</v>
      </c>
      <c r="K139" s="163"/>
      <c r="L139" s="31"/>
      <c r="M139" s="164"/>
      <c r="N139" s="165" t="s">
        <v>42</v>
      </c>
      <c r="O139" s="57"/>
      <c r="P139" s="166">
        <f>O139*H139</f>
        <v>0</v>
      </c>
      <c r="Q139" s="166">
        <v>0</v>
      </c>
      <c r="R139" s="166">
        <f>Q139*H139</f>
        <v>0</v>
      </c>
      <c r="S139" s="166">
        <v>0</v>
      </c>
      <c r="T139" s="167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8" t="s">
        <v>249</v>
      </c>
      <c r="AT139" s="168" t="s">
        <v>245</v>
      </c>
      <c r="AU139" s="168" t="s">
        <v>88</v>
      </c>
      <c r="AY139" s="17" t="s">
        <v>242</v>
      </c>
      <c r="BE139" s="169">
        <f>IF(N139="základná",J139,0)</f>
        <v>0</v>
      </c>
      <c r="BF139" s="169">
        <f>IF(N139="znížená",J139,0)</f>
        <v>714.88</v>
      </c>
      <c r="BG139" s="169">
        <f>IF(N139="zákl. prenesená",J139,0)</f>
        <v>0</v>
      </c>
      <c r="BH139" s="169">
        <f>IF(N139="zníž. prenesená",J139,0)</f>
        <v>0</v>
      </c>
      <c r="BI139" s="169">
        <f>IF(N139="nulová",J139,0)</f>
        <v>0</v>
      </c>
      <c r="BJ139" s="17" t="s">
        <v>88</v>
      </c>
      <c r="BK139" s="169">
        <f>ROUND(I139*H139,2)</f>
        <v>714.88</v>
      </c>
      <c r="BL139" s="17" t="s">
        <v>249</v>
      </c>
      <c r="BM139" s="168" t="s">
        <v>445</v>
      </c>
    </row>
    <row r="140" spans="1:65" s="11" customFormat="1" ht="22.9" customHeight="1">
      <c r="B140" s="142"/>
      <c r="D140" s="143" t="s">
        <v>75</v>
      </c>
      <c r="E140" s="153" t="s">
        <v>316</v>
      </c>
      <c r="F140" s="153" t="s">
        <v>3240</v>
      </c>
      <c r="I140" s="145"/>
      <c r="J140" s="154">
        <f>BK140</f>
        <v>7733.4399999999987</v>
      </c>
      <c r="L140" s="142"/>
      <c r="M140" s="147"/>
      <c r="N140" s="148"/>
      <c r="O140" s="148"/>
      <c r="P140" s="149">
        <f>SUM(P141:P162)</f>
        <v>0</v>
      </c>
      <c r="Q140" s="148"/>
      <c r="R140" s="149">
        <f>SUM(R141:R162)</f>
        <v>0</v>
      </c>
      <c r="S140" s="148"/>
      <c r="T140" s="150">
        <f>SUM(T141:T162)</f>
        <v>0</v>
      </c>
      <c r="AR140" s="143" t="s">
        <v>83</v>
      </c>
      <c r="AT140" s="151" t="s">
        <v>75</v>
      </c>
      <c r="AU140" s="151" t="s">
        <v>83</v>
      </c>
      <c r="AY140" s="143" t="s">
        <v>242</v>
      </c>
      <c r="BK140" s="152">
        <f>SUM(BK141:BK162)</f>
        <v>7733.4399999999987</v>
      </c>
    </row>
    <row r="141" spans="1:65" s="1" customFormat="1" ht="24.2" customHeight="1">
      <c r="A141" s="30"/>
      <c r="B141" s="155"/>
      <c r="C141" s="194" t="s">
        <v>383</v>
      </c>
      <c r="D141" s="194" t="s">
        <v>245</v>
      </c>
      <c r="E141" s="195" t="s">
        <v>4444</v>
      </c>
      <c r="F141" s="196" t="s">
        <v>4445</v>
      </c>
      <c r="G141" s="197" t="s">
        <v>310</v>
      </c>
      <c r="H141" s="198">
        <v>6</v>
      </c>
      <c r="I141" s="161">
        <v>21.68</v>
      </c>
      <c r="J141" s="162">
        <f t="shared" ref="J141:J162" si="10">ROUND(I141*H141,2)</f>
        <v>130.08000000000001</v>
      </c>
      <c r="K141" s="163"/>
      <c r="L141" s="31"/>
      <c r="M141" s="164"/>
      <c r="N141" s="165" t="s">
        <v>42</v>
      </c>
      <c r="O141" s="57"/>
      <c r="P141" s="166">
        <f t="shared" ref="P141:P162" si="11">O141*H141</f>
        <v>0</v>
      </c>
      <c r="Q141" s="166">
        <v>0</v>
      </c>
      <c r="R141" s="166">
        <f t="shared" ref="R141:R162" si="12">Q141*H141</f>
        <v>0</v>
      </c>
      <c r="S141" s="166">
        <v>0</v>
      </c>
      <c r="T141" s="167">
        <f t="shared" ref="T141:T162" si="13"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8" t="s">
        <v>249</v>
      </c>
      <c r="AT141" s="168" t="s">
        <v>245</v>
      </c>
      <c r="AU141" s="168" t="s">
        <v>88</v>
      </c>
      <c r="AY141" s="17" t="s">
        <v>242</v>
      </c>
      <c r="BE141" s="169">
        <f t="shared" ref="BE141:BE162" si="14">IF(N141="základná",J141,0)</f>
        <v>0</v>
      </c>
      <c r="BF141" s="169">
        <f t="shared" ref="BF141:BF162" si="15">IF(N141="znížená",J141,0)</f>
        <v>130.08000000000001</v>
      </c>
      <c r="BG141" s="169">
        <f t="shared" ref="BG141:BG162" si="16">IF(N141="zákl. prenesená",J141,0)</f>
        <v>0</v>
      </c>
      <c r="BH141" s="169">
        <f t="shared" ref="BH141:BH162" si="17">IF(N141="zníž. prenesená",J141,0)</f>
        <v>0</v>
      </c>
      <c r="BI141" s="169">
        <f t="shared" ref="BI141:BI162" si="18">IF(N141="nulová",J141,0)</f>
        <v>0</v>
      </c>
      <c r="BJ141" s="17" t="s">
        <v>88</v>
      </c>
      <c r="BK141" s="169">
        <f t="shared" ref="BK141:BK162" si="19">ROUND(I141*H141,2)</f>
        <v>130.08000000000001</v>
      </c>
      <c r="BL141" s="17" t="s">
        <v>249</v>
      </c>
      <c r="BM141" s="168" t="s">
        <v>459</v>
      </c>
    </row>
    <row r="142" spans="1:65" s="1" customFormat="1" ht="24.2" customHeight="1">
      <c r="A142" s="30"/>
      <c r="B142" s="155"/>
      <c r="C142" s="218" t="s">
        <v>392</v>
      </c>
      <c r="D142" s="218" t="s">
        <v>313</v>
      </c>
      <c r="E142" s="219" t="s">
        <v>4488</v>
      </c>
      <c r="F142" s="220" t="s">
        <v>4489</v>
      </c>
      <c r="G142" s="221" t="s">
        <v>310</v>
      </c>
      <c r="H142" s="222">
        <v>2</v>
      </c>
      <c r="I142" s="204">
        <v>84.5</v>
      </c>
      <c r="J142" s="205">
        <f t="shared" si="10"/>
        <v>169</v>
      </c>
      <c r="K142" s="206"/>
      <c r="L142" s="207"/>
      <c r="M142" s="208"/>
      <c r="N142" s="209" t="s">
        <v>42</v>
      </c>
      <c r="O142" s="57"/>
      <c r="P142" s="166">
        <f t="shared" si="11"/>
        <v>0</v>
      </c>
      <c r="Q142" s="166">
        <v>0</v>
      </c>
      <c r="R142" s="166">
        <f t="shared" si="12"/>
        <v>0</v>
      </c>
      <c r="S142" s="166">
        <v>0</v>
      </c>
      <c r="T142" s="167">
        <f t="shared" si="1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8" t="s">
        <v>316</v>
      </c>
      <c r="AT142" s="168" t="s">
        <v>313</v>
      </c>
      <c r="AU142" s="168" t="s">
        <v>88</v>
      </c>
      <c r="AY142" s="17" t="s">
        <v>242</v>
      </c>
      <c r="BE142" s="169">
        <f t="shared" si="14"/>
        <v>0</v>
      </c>
      <c r="BF142" s="169">
        <f t="shared" si="15"/>
        <v>169</v>
      </c>
      <c r="BG142" s="169">
        <f t="shared" si="16"/>
        <v>0</v>
      </c>
      <c r="BH142" s="169">
        <f t="shared" si="17"/>
        <v>0</v>
      </c>
      <c r="BI142" s="169">
        <f t="shared" si="18"/>
        <v>0</v>
      </c>
      <c r="BJ142" s="17" t="s">
        <v>88</v>
      </c>
      <c r="BK142" s="169">
        <f t="shared" si="19"/>
        <v>169</v>
      </c>
      <c r="BL142" s="17" t="s">
        <v>249</v>
      </c>
      <c r="BM142" s="168" t="s">
        <v>473</v>
      </c>
    </row>
    <row r="143" spans="1:65" s="1" customFormat="1" ht="24.2" customHeight="1">
      <c r="A143" s="30"/>
      <c r="B143" s="155"/>
      <c r="C143" s="218" t="s">
        <v>397</v>
      </c>
      <c r="D143" s="218" t="s">
        <v>313</v>
      </c>
      <c r="E143" s="219" t="s">
        <v>4490</v>
      </c>
      <c r="F143" s="220" t="s">
        <v>4491</v>
      </c>
      <c r="G143" s="221" t="s">
        <v>310</v>
      </c>
      <c r="H143" s="222">
        <v>4</v>
      </c>
      <c r="I143" s="204">
        <v>79.72</v>
      </c>
      <c r="J143" s="205">
        <f t="shared" si="10"/>
        <v>318.88</v>
      </c>
      <c r="K143" s="206"/>
      <c r="L143" s="207"/>
      <c r="M143" s="208"/>
      <c r="N143" s="209" t="s">
        <v>42</v>
      </c>
      <c r="O143" s="57"/>
      <c r="P143" s="166">
        <f t="shared" si="11"/>
        <v>0</v>
      </c>
      <c r="Q143" s="166">
        <v>0</v>
      </c>
      <c r="R143" s="166">
        <f t="shared" si="12"/>
        <v>0</v>
      </c>
      <c r="S143" s="166">
        <v>0</v>
      </c>
      <c r="T143" s="167">
        <f t="shared" si="1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8" t="s">
        <v>316</v>
      </c>
      <c r="AT143" s="168" t="s">
        <v>313</v>
      </c>
      <c r="AU143" s="168" t="s">
        <v>88</v>
      </c>
      <c r="AY143" s="17" t="s">
        <v>242</v>
      </c>
      <c r="BE143" s="169">
        <f t="shared" si="14"/>
        <v>0</v>
      </c>
      <c r="BF143" s="169">
        <f t="shared" si="15"/>
        <v>318.88</v>
      </c>
      <c r="BG143" s="169">
        <f t="shared" si="16"/>
        <v>0</v>
      </c>
      <c r="BH143" s="169">
        <f t="shared" si="17"/>
        <v>0</v>
      </c>
      <c r="BI143" s="169">
        <f t="shared" si="18"/>
        <v>0</v>
      </c>
      <c r="BJ143" s="17" t="s">
        <v>88</v>
      </c>
      <c r="BK143" s="169">
        <f t="shared" si="19"/>
        <v>318.88</v>
      </c>
      <c r="BL143" s="17" t="s">
        <v>249</v>
      </c>
      <c r="BM143" s="168" t="s">
        <v>489</v>
      </c>
    </row>
    <row r="144" spans="1:65" s="1" customFormat="1" ht="33" customHeight="1">
      <c r="A144" s="30"/>
      <c r="B144" s="155"/>
      <c r="C144" s="194" t="s">
        <v>402</v>
      </c>
      <c r="D144" s="194" t="s">
        <v>245</v>
      </c>
      <c r="E144" s="195" t="s">
        <v>4492</v>
      </c>
      <c r="F144" s="196" t="s">
        <v>4493</v>
      </c>
      <c r="G144" s="197" t="s">
        <v>297</v>
      </c>
      <c r="H144" s="198">
        <v>180.7</v>
      </c>
      <c r="I144" s="161">
        <v>1.01</v>
      </c>
      <c r="J144" s="162">
        <f t="shared" si="10"/>
        <v>182.51</v>
      </c>
      <c r="K144" s="163"/>
      <c r="L144" s="31"/>
      <c r="M144" s="164"/>
      <c r="N144" s="165" t="s">
        <v>42</v>
      </c>
      <c r="O144" s="57"/>
      <c r="P144" s="166">
        <f t="shared" si="11"/>
        <v>0</v>
      </c>
      <c r="Q144" s="166">
        <v>0</v>
      </c>
      <c r="R144" s="166">
        <f t="shared" si="12"/>
        <v>0</v>
      </c>
      <c r="S144" s="166">
        <v>0</v>
      </c>
      <c r="T144" s="167">
        <f t="shared" si="1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8" t="s">
        <v>249</v>
      </c>
      <c r="AT144" s="168" t="s">
        <v>245</v>
      </c>
      <c r="AU144" s="168" t="s">
        <v>88</v>
      </c>
      <c r="AY144" s="17" t="s">
        <v>242</v>
      </c>
      <c r="BE144" s="169">
        <f t="shared" si="14"/>
        <v>0</v>
      </c>
      <c r="BF144" s="169">
        <f t="shared" si="15"/>
        <v>182.51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7" t="s">
        <v>88</v>
      </c>
      <c r="BK144" s="169">
        <f t="shared" si="19"/>
        <v>182.51</v>
      </c>
      <c r="BL144" s="17" t="s">
        <v>249</v>
      </c>
      <c r="BM144" s="168" t="s">
        <v>500</v>
      </c>
    </row>
    <row r="145" spans="1:65" s="1" customFormat="1" ht="21.75" customHeight="1">
      <c r="A145" s="30"/>
      <c r="B145" s="155"/>
      <c r="C145" s="218" t="s">
        <v>410</v>
      </c>
      <c r="D145" s="218" t="s">
        <v>313</v>
      </c>
      <c r="E145" s="219" t="s">
        <v>4494</v>
      </c>
      <c r="F145" s="220" t="s">
        <v>4495</v>
      </c>
      <c r="G145" s="221" t="s">
        <v>297</v>
      </c>
      <c r="H145" s="222">
        <v>180.7</v>
      </c>
      <c r="I145" s="204">
        <v>1.1399999999999999</v>
      </c>
      <c r="J145" s="205">
        <f t="shared" si="10"/>
        <v>206</v>
      </c>
      <c r="K145" s="206"/>
      <c r="L145" s="207"/>
      <c r="M145" s="208"/>
      <c r="N145" s="209" t="s">
        <v>42</v>
      </c>
      <c r="O145" s="57"/>
      <c r="P145" s="166">
        <f t="shared" si="11"/>
        <v>0</v>
      </c>
      <c r="Q145" s="166">
        <v>0</v>
      </c>
      <c r="R145" s="166">
        <f t="shared" si="12"/>
        <v>0</v>
      </c>
      <c r="S145" s="166">
        <v>0</v>
      </c>
      <c r="T145" s="167">
        <f t="shared" si="1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8" t="s">
        <v>316</v>
      </c>
      <c r="AT145" s="168" t="s">
        <v>313</v>
      </c>
      <c r="AU145" s="168" t="s">
        <v>88</v>
      </c>
      <c r="AY145" s="17" t="s">
        <v>242</v>
      </c>
      <c r="BE145" s="169">
        <f t="shared" si="14"/>
        <v>0</v>
      </c>
      <c r="BF145" s="169">
        <f t="shared" si="15"/>
        <v>206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7" t="s">
        <v>88</v>
      </c>
      <c r="BK145" s="169">
        <f t="shared" si="19"/>
        <v>206</v>
      </c>
      <c r="BL145" s="17" t="s">
        <v>249</v>
      </c>
      <c r="BM145" s="168" t="s">
        <v>509</v>
      </c>
    </row>
    <row r="146" spans="1:65" s="1" customFormat="1" ht="33" customHeight="1">
      <c r="A146" s="30"/>
      <c r="B146" s="155"/>
      <c r="C146" s="194" t="s">
        <v>414</v>
      </c>
      <c r="D146" s="194" t="s">
        <v>245</v>
      </c>
      <c r="E146" s="195" t="s">
        <v>4496</v>
      </c>
      <c r="F146" s="196" t="s">
        <v>4497</v>
      </c>
      <c r="G146" s="197" t="s">
        <v>297</v>
      </c>
      <c r="H146" s="198">
        <v>6.3</v>
      </c>
      <c r="I146" s="161">
        <v>1.07</v>
      </c>
      <c r="J146" s="162">
        <f t="shared" si="10"/>
        <v>6.74</v>
      </c>
      <c r="K146" s="163"/>
      <c r="L146" s="31"/>
      <c r="M146" s="164"/>
      <c r="N146" s="165" t="s">
        <v>42</v>
      </c>
      <c r="O146" s="57"/>
      <c r="P146" s="166">
        <f t="shared" si="11"/>
        <v>0</v>
      </c>
      <c r="Q146" s="166">
        <v>0</v>
      </c>
      <c r="R146" s="166">
        <f t="shared" si="12"/>
        <v>0</v>
      </c>
      <c r="S146" s="166">
        <v>0</v>
      </c>
      <c r="T146" s="167">
        <f t="shared" si="1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8" t="s">
        <v>249</v>
      </c>
      <c r="AT146" s="168" t="s">
        <v>245</v>
      </c>
      <c r="AU146" s="168" t="s">
        <v>88</v>
      </c>
      <c r="AY146" s="17" t="s">
        <v>242</v>
      </c>
      <c r="BE146" s="169">
        <f t="shared" si="14"/>
        <v>0</v>
      </c>
      <c r="BF146" s="169">
        <f t="shared" si="15"/>
        <v>6.74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7" t="s">
        <v>88</v>
      </c>
      <c r="BK146" s="169">
        <f t="shared" si="19"/>
        <v>6.74</v>
      </c>
      <c r="BL146" s="17" t="s">
        <v>249</v>
      </c>
      <c r="BM146" s="168" t="s">
        <v>519</v>
      </c>
    </row>
    <row r="147" spans="1:65" s="1" customFormat="1" ht="24.2" customHeight="1">
      <c r="A147" s="30"/>
      <c r="B147" s="155"/>
      <c r="C147" s="218" t="s">
        <v>418</v>
      </c>
      <c r="D147" s="218" t="s">
        <v>313</v>
      </c>
      <c r="E147" s="219" t="s">
        <v>4498</v>
      </c>
      <c r="F147" s="220" t="s">
        <v>4499</v>
      </c>
      <c r="G147" s="221" t="s">
        <v>297</v>
      </c>
      <c r="H147" s="222">
        <v>6.3</v>
      </c>
      <c r="I147" s="204">
        <v>4.0599999999999996</v>
      </c>
      <c r="J147" s="205">
        <f t="shared" si="10"/>
        <v>25.58</v>
      </c>
      <c r="K147" s="206"/>
      <c r="L147" s="207"/>
      <c r="M147" s="208"/>
      <c r="N147" s="209" t="s">
        <v>42</v>
      </c>
      <c r="O147" s="57"/>
      <c r="P147" s="166">
        <f t="shared" si="11"/>
        <v>0</v>
      </c>
      <c r="Q147" s="166">
        <v>0</v>
      </c>
      <c r="R147" s="166">
        <f t="shared" si="12"/>
        <v>0</v>
      </c>
      <c r="S147" s="166">
        <v>0</v>
      </c>
      <c r="T147" s="167">
        <f t="shared" si="1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8" t="s">
        <v>316</v>
      </c>
      <c r="AT147" s="168" t="s">
        <v>313</v>
      </c>
      <c r="AU147" s="168" t="s">
        <v>88</v>
      </c>
      <c r="AY147" s="17" t="s">
        <v>242</v>
      </c>
      <c r="BE147" s="169">
        <f t="shared" si="14"/>
        <v>0</v>
      </c>
      <c r="BF147" s="169">
        <f t="shared" si="15"/>
        <v>25.58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7" t="s">
        <v>88</v>
      </c>
      <c r="BK147" s="169">
        <f t="shared" si="19"/>
        <v>25.58</v>
      </c>
      <c r="BL147" s="17" t="s">
        <v>249</v>
      </c>
      <c r="BM147" s="168" t="s">
        <v>531</v>
      </c>
    </row>
    <row r="148" spans="1:65" s="1" customFormat="1" ht="33" customHeight="1">
      <c r="A148" s="30"/>
      <c r="B148" s="155"/>
      <c r="C148" s="194" t="s">
        <v>6</v>
      </c>
      <c r="D148" s="194" t="s">
        <v>245</v>
      </c>
      <c r="E148" s="195" t="s">
        <v>4448</v>
      </c>
      <c r="F148" s="196" t="s">
        <v>4449</v>
      </c>
      <c r="G148" s="197" t="s">
        <v>297</v>
      </c>
      <c r="H148" s="198">
        <v>102.3</v>
      </c>
      <c r="I148" s="161">
        <v>2.1800000000000002</v>
      </c>
      <c r="J148" s="162">
        <f t="shared" si="10"/>
        <v>223.01</v>
      </c>
      <c r="K148" s="163"/>
      <c r="L148" s="31"/>
      <c r="M148" s="164"/>
      <c r="N148" s="165" t="s">
        <v>42</v>
      </c>
      <c r="O148" s="57"/>
      <c r="P148" s="166">
        <f t="shared" si="11"/>
        <v>0</v>
      </c>
      <c r="Q148" s="166">
        <v>0</v>
      </c>
      <c r="R148" s="166">
        <f t="shared" si="12"/>
        <v>0</v>
      </c>
      <c r="S148" s="166">
        <v>0</v>
      </c>
      <c r="T148" s="167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8" t="s">
        <v>249</v>
      </c>
      <c r="AT148" s="168" t="s">
        <v>245</v>
      </c>
      <c r="AU148" s="168" t="s">
        <v>88</v>
      </c>
      <c r="AY148" s="17" t="s">
        <v>242</v>
      </c>
      <c r="BE148" s="169">
        <f t="shared" si="14"/>
        <v>0</v>
      </c>
      <c r="BF148" s="169">
        <f t="shared" si="15"/>
        <v>223.01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7" t="s">
        <v>88</v>
      </c>
      <c r="BK148" s="169">
        <f t="shared" si="19"/>
        <v>223.01</v>
      </c>
      <c r="BL148" s="17" t="s">
        <v>249</v>
      </c>
      <c r="BM148" s="168" t="s">
        <v>540</v>
      </c>
    </row>
    <row r="149" spans="1:65" s="1" customFormat="1" ht="21.75" customHeight="1">
      <c r="A149" s="30"/>
      <c r="B149" s="155"/>
      <c r="C149" s="218" t="s">
        <v>425</v>
      </c>
      <c r="D149" s="218" t="s">
        <v>313</v>
      </c>
      <c r="E149" s="219" t="s">
        <v>4450</v>
      </c>
      <c r="F149" s="220" t="s">
        <v>4451</v>
      </c>
      <c r="G149" s="221" t="s">
        <v>297</v>
      </c>
      <c r="H149" s="222">
        <v>102.3</v>
      </c>
      <c r="I149" s="204">
        <v>8.3800000000000008</v>
      </c>
      <c r="J149" s="205">
        <f t="shared" si="10"/>
        <v>857.27</v>
      </c>
      <c r="K149" s="206"/>
      <c r="L149" s="207"/>
      <c r="M149" s="208"/>
      <c r="N149" s="209" t="s">
        <v>42</v>
      </c>
      <c r="O149" s="57"/>
      <c r="P149" s="166">
        <f t="shared" si="11"/>
        <v>0</v>
      </c>
      <c r="Q149" s="166">
        <v>0</v>
      </c>
      <c r="R149" s="166">
        <f t="shared" si="12"/>
        <v>0</v>
      </c>
      <c r="S149" s="166">
        <v>0</v>
      </c>
      <c r="T149" s="167">
        <f t="shared" si="1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8" t="s">
        <v>316</v>
      </c>
      <c r="AT149" s="168" t="s">
        <v>313</v>
      </c>
      <c r="AU149" s="168" t="s">
        <v>88</v>
      </c>
      <c r="AY149" s="17" t="s">
        <v>242</v>
      </c>
      <c r="BE149" s="169">
        <f t="shared" si="14"/>
        <v>0</v>
      </c>
      <c r="BF149" s="169">
        <f t="shared" si="15"/>
        <v>857.27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7" t="s">
        <v>88</v>
      </c>
      <c r="BK149" s="169">
        <f t="shared" si="19"/>
        <v>857.27</v>
      </c>
      <c r="BL149" s="17" t="s">
        <v>249</v>
      </c>
      <c r="BM149" s="168" t="s">
        <v>550</v>
      </c>
    </row>
    <row r="150" spans="1:65" s="1" customFormat="1" ht="24.2" customHeight="1">
      <c r="A150" s="30"/>
      <c r="B150" s="155"/>
      <c r="C150" s="194" t="s">
        <v>432</v>
      </c>
      <c r="D150" s="194" t="s">
        <v>245</v>
      </c>
      <c r="E150" s="195" t="s">
        <v>4500</v>
      </c>
      <c r="F150" s="196" t="s">
        <v>4501</v>
      </c>
      <c r="G150" s="197" t="s">
        <v>310</v>
      </c>
      <c r="H150" s="198">
        <v>2</v>
      </c>
      <c r="I150" s="161">
        <v>24.98</v>
      </c>
      <c r="J150" s="162">
        <f t="shared" si="10"/>
        <v>49.96</v>
      </c>
      <c r="K150" s="163"/>
      <c r="L150" s="31"/>
      <c r="M150" s="164"/>
      <c r="N150" s="165" t="s">
        <v>42</v>
      </c>
      <c r="O150" s="57"/>
      <c r="P150" s="166">
        <f t="shared" si="11"/>
        <v>0</v>
      </c>
      <c r="Q150" s="166">
        <v>0</v>
      </c>
      <c r="R150" s="166">
        <f t="shared" si="12"/>
        <v>0</v>
      </c>
      <c r="S150" s="166">
        <v>0</v>
      </c>
      <c r="T150" s="167">
        <f t="shared" si="1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8" t="s">
        <v>249</v>
      </c>
      <c r="AT150" s="168" t="s">
        <v>245</v>
      </c>
      <c r="AU150" s="168" t="s">
        <v>88</v>
      </c>
      <c r="AY150" s="17" t="s">
        <v>242</v>
      </c>
      <c r="BE150" s="169">
        <f t="shared" si="14"/>
        <v>0</v>
      </c>
      <c r="BF150" s="169">
        <f t="shared" si="15"/>
        <v>49.96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88</v>
      </c>
      <c r="BK150" s="169">
        <f t="shared" si="19"/>
        <v>49.96</v>
      </c>
      <c r="BL150" s="17" t="s">
        <v>249</v>
      </c>
      <c r="BM150" s="168" t="s">
        <v>564</v>
      </c>
    </row>
    <row r="151" spans="1:65" s="1" customFormat="1" ht="24.2" customHeight="1">
      <c r="A151" s="30"/>
      <c r="B151" s="155"/>
      <c r="C151" s="218" t="s">
        <v>438</v>
      </c>
      <c r="D151" s="218" t="s">
        <v>313</v>
      </c>
      <c r="E151" s="219" t="s">
        <v>4502</v>
      </c>
      <c r="F151" s="220" t="s">
        <v>4503</v>
      </c>
      <c r="G151" s="221" t="s">
        <v>310</v>
      </c>
      <c r="H151" s="222">
        <v>2</v>
      </c>
      <c r="I151" s="204">
        <v>313.10000000000002</v>
      </c>
      <c r="J151" s="205">
        <f t="shared" si="10"/>
        <v>626.20000000000005</v>
      </c>
      <c r="K151" s="206"/>
      <c r="L151" s="207"/>
      <c r="M151" s="208"/>
      <c r="N151" s="209" t="s">
        <v>42</v>
      </c>
      <c r="O151" s="57"/>
      <c r="P151" s="166">
        <f t="shared" si="11"/>
        <v>0</v>
      </c>
      <c r="Q151" s="166">
        <v>0</v>
      </c>
      <c r="R151" s="166">
        <f t="shared" si="12"/>
        <v>0</v>
      </c>
      <c r="S151" s="166">
        <v>0</v>
      </c>
      <c r="T151" s="167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8" t="s">
        <v>316</v>
      </c>
      <c r="AT151" s="168" t="s">
        <v>313</v>
      </c>
      <c r="AU151" s="168" t="s">
        <v>88</v>
      </c>
      <c r="AY151" s="17" t="s">
        <v>242</v>
      </c>
      <c r="BE151" s="169">
        <f t="shared" si="14"/>
        <v>0</v>
      </c>
      <c r="BF151" s="169">
        <f t="shared" si="15"/>
        <v>626.20000000000005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88</v>
      </c>
      <c r="BK151" s="169">
        <f t="shared" si="19"/>
        <v>626.20000000000005</v>
      </c>
      <c r="BL151" s="17" t="s">
        <v>249</v>
      </c>
      <c r="BM151" s="168" t="s">
        <v>575</v>
      </c>
    </row>
    <row r="152" spans="1:65" s="1" customFormat="1" ht="21.75" customHeight="1">
      <c r="A152" s="30"/>
      <c r="B152" s="155"/>
      <c r="C152" s="218" t="s">
        <v>445</v>
      </c>
      <c r="D152" s="218" t="s">
        <v>313</v>
      </c>
      <c r="E152" s="219" t="s">
        <v>4504</v>
      </c>
      <c r="F152" s="220" t="s">
        <v>4505</v>
      </c>
      <c r="G152" s="221" t="s">
        <v>310</v>
      </c>
      <c r="H152" s="222">
        <v>2</v>
      </c>
      <c r="I152" s="204">
        <v>77.66</v>
      </c>
      <c r="J152" s="205">
        <f t="shared" si="10"/>
        <v>155.32</v>
      </c>
      <c r="K152" s="206"/>
      <c r="L152" s="207"/>
      <c r="M152" s="208"/>
      <c r="N152" s="209" t="s">
        <v>42</v>
      </c>
      <c r="O152" s="57"/>
      <c r="P152" s="166">
        <f t="shared" si="11"/>
        <v>0</v>
      </c>
      <c r="Q152" s="166">
        <v>0</v>
      </c>
      <c r="R152" s="166">
        <f t="shared" si="12"/>
        <v>0</v>
      </c>
      <c r="S152" s="166">
        <v>0</v>
      </c>
      <c r="T152" s="167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8" t="s">
        <v>316</v>
      </c>
      <c r="AT152" s="168" t="s">
        <v>313</v>
      </c>
      <c r="AU152" s="168" t="s">
        <v>88</v>
      </c>
      <c r="AY152" s="17" t="s">
        <v>242</v>
      </c>
      <c r="BE152" s="169">
        <f t="shared" si="14"/>
        <v>0</v>
      </c>
      <c r="BF152" s="169">
        <f t="shared" si="15"/>
        <v>155.32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88</v>
      </c>
      <c r="BK152" s="169">
        <f t="shared" si="19"/>
        <v>155.32</v>
      </c>
      <c r="BL152" s="17" t="s">
        <v>249</v>
      </c>
      <c r="BM152" s="168" t="s">
        <v>586</v>
      </c>
    </row>
    <row r="153" spans="1:65" s="1" customFormat="1" ht="24.2" customHeight="1">
      <c r="A153" s="30"/>
      <c r="B153" s="155"/>
      <c r="C153" s="194" t="s">
        <v>451</v>
      </c>
      <c r="D153" s="194" t="s">
        <v>245</v>
      </c>
      <c r="E153" s="275" t="s">
        <v>4702</v>
      </c>
      <c r="F153" s="274" t="s">
        <v>4701</v>
      </c>
      <c r="G153" s="197" t="s">
        <v>310</v>
      </c>
      <c r="H153" s="198">
        <v>2</v>
      </c>
      <c r="I153" s="161">
        <v>24.9</v>
      </c>
      <c r="J153" s="162">
        <f t="shared" si="10"/>
        <v>49.8</v>
      </c>
      <c r="K153" s="163"/>
      <c r="L153" s="31"/>
      <c r="M153" s="164"/>
      <c r="N153" s="165" t="s">
        <v>42</v>
      </c>
      <c r="O153" s="57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8" t="s">
        <v>249</v>
      </c>
      <c r="AT153" s="168" t="s">
        <v>245</v>
      </c>
      <c r="AU153" s="168" t="s">
        <v>88</v>
      </c>
      <c r="AY153" s="17" t="s">
        <v>242</v>
      </c>
      <c r="BE153" s="169">
        <f t="shared" si="14"/>
        <v>0</v>
      </c>
      <c r="BF153" s="169">
        <f t="shared" si="15"/>
        <v>49.8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88</v>
      </c>
      <c r="BK153" s="169">
        <f t="shared" si="19"/>
        <v>49.8</v>
      </c>
      <c r="BL153" s="17" t="s">
        <v>249</v>
      </c>
      <c r="BM153" s="168" t="s">
        <v>597</v>
      </c>
    </row>
    <row r="154" spans="1:65" s="1" customFormat="1" ht="44.25" customHeight="1">
      <c r="A154" s="30"/>
      <c r="B154" s="155"/>
      <c r="C154" s="218" t="s">
        <v>459</v>
      </c>
      <c r="D154" s="218" t="s">
        <v>313</v>
      </c>
      <c r="E154" s="276" t="s">
        <v>4703</v>
      </c>
      <c r="F154" s="272" t="s">
        <v>4704</v>
      </c>
      <c r="G154" s="221" t="s">
        <v>310</v>
      </c>
      <c r="H154" s="222">
        <v>2</v>
      </c>
      <c r="I154" s="204">
        <v>1467.57</v>
      </c>
      <c r="J154" s="205">
        <f t="shared" si="10"/>
        <v>2935.14</v>
      </c>
      <c r="K154" s="206"/>
      <c r="L154" s="207"/>
      <c r="M154" s="208"/>
      <c r="N154" s="209" t="s">
        <v>42</v>
      </c>
      <c r="O154" s="57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8" t="s">
        <v>316</v>
      </c>
      <c r="AT154" s="168" t="s">
        <v>313</v>
      </c>
      <c r="AU154" s="168" t="s">
        <v>88</v>
      </c>
      <c r="AY154" s="17" t="s">
        <v>242</v>
      </c>
      <c r="BE154" s="169">
        <f t="shared" si="14"/>
        <v>0</v>
      </c>
      <c r="BF154" s="169">
        <f t="shared" si="15"/>
        <v>2935.14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88</v>
      </c>
      <c r="BK154" s="169">
        <f t="shared" si="19"/>
        <v>2935.14</v>
      </c>
      <c r="BL154" s="17" t="s">
        <v>249</v>
      </c>
      <c r="BM154" s="168" t="s">
        <v>607</v>
      </c>
    </row>
    <row r="155" spans="1:65" s="1" customFormat="1" ht="24.2" customHeight="1">
      <c r="A155" s="30"/>
      <c r="B155" s="155"/>
      <c r="C155" s="194" t="s">
        <v>468</v>
      </c>
      <c r="D155" s="194" t="s">
        <v>245</v>
      </c>
      <c r="E155" s="195" t="s">
        <v>4456</v>
      </c>
      <c r="F155" s="274" t="s">
        <v>4457</v>
      </c>
      <c r="G155" s="197" t="s">
        <v>297</v>
      </c>
      <c r="H155" s="198">
        <v>289.3</v>
      </c>
      <c r="I155" s="161">
        <v>0.77</v>
      </c>
      <c r="J155" s="162">
        <f t="shared" si="10"/>
        <v>222.76</v>
      </c>
      <c r="K155" s="163"/>
      <c r="L155" s="31"/>
      <c r="M155" s="164"/>
      <c r="N155" s="165" t="s">
        <v>42</v>
      </c>
      <c r="O155" s="57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8" t="s">
        <v>249</v>
      </c>
      <c r="AT155" s="168" t="s">
        <v>245</v>
      </c>
      <c r="AU155" s="168" t="s">
        <v>88</v>
      </c>
      <c r="AY155" s="17" t="s">
        <v>242</v>
      </c>
      <c r="BE155" s="169">
        <f t="shared" si="14"/>
        <v>0</v>
      </c>
      <c r="BF155" s="169">
        <f t="shared" si="15"/>
        <v>222.76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88</v>
      </c>
      <c r="BK155" s="169">
        <f t="shared" si="19"/>
        <v>222.76</v>
      </c>
      <c r="BL155" s="17" t="s">
        <v>249</v>
      </c>
      <c r="BM155" s="168" t="s">
        <v>616</v>
      </c>
    </row>
    <row r="156" spans="1:65" s="1" customFormat="1" ht="24.2" customHeight="1">
      <c r="A156" s="30"/>
      <c r="B156" s="155"/>
      <c r="C156" s="194" t="s">
        <v>473</v>
      </c>
      <c r="D156" s="194" t="s">
        <v>245</v>
      </c>
      <c r="E156" s="195" t="s">
        <v>4458</v>
      </c>
      <c r="F156" s="196" t="s">
        <v>4459</v>
      </c>
      <c r="G156" s="197" t="s">
        <v>297</v>
      </c>
      <c r="H156" s="198">
        <v>289.3</v>
      </c>
      <c r="I156" s="161">
        <v>3.53</v>
      </c>
      <c r="J156" s="162">
        <f t="shared" si="10"/>
        <v>1021.23</v>
      </c>
      <c r="K156" s="163"/>
      <c r="L156" s="31"/>
      <c r="M156" s="164"/>
      <c r="N156" s="165" t="s">
        <v>42</v>
      </c>
      <c r="O156" s="57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8" t="s">
        <v>249</v>
      </c>
      <c r="AT156" s="168" t="s">
        <v>245</v>
      </c>
      <c r="AU156" s="168" t="s">
        <v>88</v>
      </c>
      <c r="AY156" s="17" t="s">
        <v>242</v>
      </c>
      <c r="BE156" s="169">
        <f t="shared" si="14"/>
        <v>0</v>
      </c>
      <c r="BF156" s="169">
        <f t="shared" si="15"/>
        <v>1021.23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88</v>
      </c>
      <c r="BK156" s="169">
        <f t="shared" si="19"/>
        <v>1021.23</v>
      </c>
      <c r="BL156" s="17" t="s">
        <v>249</v>
      </c>
      <c r="BM156" s="168" t="s">
        <v>624</v>
      </c>
    </row>
    <row r="157" spans="1:65" s="1" customFormat="1" ht="16.5" customHeight="1">
      <c r="A157" s="30"/>
      <c r="B157" s="155"/>
      <c r="C157" s="194" t="s">
        <v>481</v>
      </c>
      <c r="D157" s="194" t="s">
        <v>245</v>
      </c>
      <c r="E157" s="195" t="s">
        <v>4506</v>
      </c>
      <c r="F157" s="196" t="s">
        <v>4507</v>
      </c>
      <c r="G157" s="197" t="s">
        <v>310</v>
      </c>
      <c r="H157" s="198">
        <v>2</v>
      </c>
      <c r="I157" s="161">
        <v>27.24</v>
      </c>
      <c r="J157" s="162">
        <f t="shared" si="10"/>
        <v>54.48</v>
      </c>
      <c r="K157" s="163"/>
      <c r="L157" s="31"/>
      <c r="M157" s="164"/>
      <c r="N157" s="165" t="s">
        <v>42</v>
      </c>
      <c r="O157" s="57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8" t="s">
        <v>249</v>
      </c>
      <c r="AT157" s="168" t="s">
        <v>245</v>
      </c>
      <c r="AU157" s="168" t="s">
        <v>88</v>
      </c>
      <c r="AY157" s="17" t="s">
        <v>242</v>
      </c>
      <c r="BE157" s="169">
        <f t="shared" si="14"/>
        <v>0</v>
      </c>
      <c r="BF157" s="169">
        <f t="shared" si="15"/>
        <v>54.48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88</v>
      </c>
      <c r="BK157" s="169">
        <f t="shared" si="19"/>
        <v>54.48</v>
      </c>
      <c r="BL157" s="17" t="s">
        <v>249</v>
      </c>
      <c r="BM157" s="168" t="s">
        <v>634</v>
      </c>
    </row>
    <row r="158" spans="1:65" s="1" customFormat="1" ht="16.5" customHeight="1">
      <c r="A158" s="30"/>
      <c r="B158" s="155"/>
      <c r="C158" s="218" t="s">
        <v>489</v>
      </c>
      <c r="D158" s="218" t="s">
        <v>313</v>
      </c>
      <c r="E158" s="219" t="s">
        <v>4508</v>
      </c>
      <c r="F158" s="220" t="s">
        <v>4509</v>
      </c>
      <c r="G158" s="221" t="s">
        <v>310</v>
      </c>
      <c r="H158" s="222">
        <v>2</v>
      </c>
      <c r="I158" s="204">
        <v>31.62</v>
      </c>
      <c r="J158" s="205">
        <f t="shared" si="10"/>
        <v>63.24</v>
      </c>
      <c r="K158" s="206"/>
      <c r="L158" s="207"/>
      <c r="M158" s="208"/>
      <c r="N158" s="209" t="s">
        <v>42</v>
      </c>
      <c r="O158" s="57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8" t="s">
        <v>316</v>
      </c>
      <c r="AT158" s="168" t="s">
        <v>313</v>
      </c>
      <c r="AU158" s="168" t="s">
        <v>88</v>
      </c>
      <c r="AY158" s="17" t="s">
        <v>242</v>
      </c>
      <c r="BE158" s="169">
        <f t="shared" si="14"/>
        <v>0</v>
      </c>
      <c r="BF158" s="169">
        <f t="shared" si="15"/>
        <v>63.24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88</v>
      </c>
      <c r="BK158" s="169">
        <f t="shared" si="19"/>
        <v>63.24</v>
      </c>
      <c r="BL158" s="17" t="s">
        <v>249</v>
      </c>
      <c r="BM158" s="168" t="s">
        <v>648</v>
      </c>
    </row>
    <row r="159" spans="1:65" s="1" customFormat="1" ht="16.5" customHeight="1">
      <c r="A159" s="30"/>
      <c r="B159" s="155"/>
      <c r="C159" s="218" t="s">
        <v>494</v>
      </c>
      <c r="D159" s="218" t="s">
        <v>313</v>
      </c>
      <c r="E159" s="219" t="s">
        <v>4510</v>
      </c>
      <c r="F159" s="220" t="s">
        <v>4511</v>
      </c>
      <c r="G159" s="221" t="s">
        <v>310</v>
      </c>
      <c r="H159" s="222">
        <v>2</v>
      </c>
      <c r="I159" s="204">
        <v>10.6</v>
      </c>
      <c r="J159" s="205">
        <f t="shared" si="10"/>
        <v>21.2</v>
      </c>
      <c r="K159" s="206"/>
      <c r="L159" s="207"/>
      <c r="M159" s="208"/>
      <c r="N159" s="209" t="s">
        <v>42</v>
      </c>
      <c r="O159" s="57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68" t="s">
        <v>316</v>
      </c>
      <c r="AT159" s="168" t="s">
        <v>313</v>
      </c>
      <c r="AU159" s="168" t="s">
        <v>88</v>
      </c>
      <c r="AY159" s="17" t="s">
        <v>242</v>
      </c>
      <c r="BE159" s="169">
        <f t="shared" si="14"/>
        <v>0</v>
      </c>
      <c r="BF159" s="169">
        <f t="shared" si="15"/>
        <v>21.2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88</v>
      </c>
      <c r="BK159" s="169">
        <f t="shared" si="19"/>
        <v>21.2</v>
      </c>
      <c r="BL159" s="17" t="s">
        <v>249</v>
      </c>
      <c r="BM159" s="168" t="s">
        <v>659</v>
      </c>
    </row>
    <row r="160" spans="1:65" s="1" customFormat="1" ht="16.5" customHeight="1">
      <c r="A160" s="30"/>
      <c r="B160" s="155"/>
      <c r="C160" s="194" t="s">
        <v>500</v>
      </c>
      <c r="D160" s="194" t="s">
        <v>245</v>
      </c>
      <c r="E160" s="195" t="s">
        <v>4512</v>
      </c>
      <c r="F160" s="196" t="s">
        <v>4513</v>
      </c>
      <c r="G160" s="197" t="s">
        <v>310</v>
      </c>
      <c r="H160" s="198">
        <v>2</v>
      </c>
      <c r="I160" s="161">
        <v>56.55</v>
      </c>
      <c r="J160" s="162">
        <f t="shared" si="10"/>
        <v>113.1</v>
      </c>
      <c r="K160" s="163"/>
      <c r="L160" s="31"/>
      <c r="M160" s="164"/>
      <c r="N160" s="165" t="s">
        <v>42</v>
      </c>
      <c r="O160" s="57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8" t="s">
        <v>249</v>
      </c>
      <c r="AT160" s="168" t="s">
        <v>245</v>
      </c>
      <c r="AU160" s="168" t="s">
        <v>88</v>
      </c>
      <c r="AY160" s="17" t="s">
        <v>242</v>
      </c>
      <c r="BE160" s="169">
        <f t="shared" si="14"/>
        <v>0</v>
      </c>
      <c r="BF160" s="169">
        <f t="shared" si="15"/>
        <v>113.1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88</v>
      </c>
      <c r="BK160" s="169">
        <f t="shared" si="19"/>
        <v>113.1</v>
      </c>
      <c r="BL160" s="17" t="s">
        <v>249</v>
      </c>
      <c r="BM160" s="168" t="s">
        <v>668</v>
      </c>
    </row>
    <row r="161" spans="1:65" s="1" customFormat="1" ht="16.5" customHeight="1">
      <c r="A161" s="30"/>
      <c r="B161" s="155"/>
      <c r="C161" s="218" t="s">
        <v>505</v>
      </c>
      <c r="D161" s="218" t="s">
        <v>313</v>
      </c>
      <c r="E161" s="219" t="s">
        <v>4514</v>
      </c>
      <c r="F161" s="220" t="s">
        <v>4515</v>
      </c>
      <c r="G161" s="221" t="s">
        <v>310</v>
      </c>
      <c r="H161" s="222">
        <v>2</v>
      </c>
      <c r="I161" s="204">
        <v>44.97</v>
      </c>
      <c r="J161" s="205">
        <f t="shared" si="10"/>
        <v>89.94</v>
      </c>
      <c r="K161" s="206"/>
      <c r="L161" s="207"/>
      <c r="M161" s="208"/>
      <c r="N161" s="209" t="s">
        <v>42</v>
      </c>
      <c r="O161" s="57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8" t="s">
        <v>316</v>
      </c>
      <c r="AT161" s="168" t="s">
        <v>313</v>
      </c>
      <c r="AU161" s="168" t="s">
        <v>88</v>
      </c>
      <c r="AY161" s="17" t="s">
        <v>242</v>
      </c>
      <c r="BE161" s="169">
        <f t="shared" si="14"/>
        <v>0</v>
      </c>
      <c r="BF161" s="169">
        <f t="shared" si="15"/>
        <v>89.94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88</v>
      </c>
      <c r="BK161" s="169">
        <f t="shared" si="19"/>
        <v>89.94</v>
      </c>
      <c r="BL161" s="17" t="s">
        <v>249</v>
      </c>
      <c r="BM161" s="168" t="s">
        <v>681</v>
      </c>
    </row>
    <row r="162" spans="1:65" s="1" customFormat="1" ht="16.5" customHeight="1">
      <c r="A162" s="30"/>
      <c r="B162" s="155"/>
      <c r="C162" s="218" t="s">
        <v>509</v>
      </c>
      <c r="D162" s="218" t="s">
        <v>313</v>
      </c>
      <c r="E162" s="219" t="s">
        <v>4516</v>
      </c>
      <c r="F162" s="220" t="s">
        <v>4517</v>
      </c>
      <c r="G162" s="221" t="s">
        <v>310</v>
      </c>
      <c r="H162" s="222">
        <v>2</v>
      </c>
      <c r="I162" s="204">
        <v>106</v>
      </c>
      <c r="J162" s="205">
        <f t="shared" si="10"/>
        <v>212</v>
      </c>
      <c r="K162" s="206"/>
      <c r="L162" s="207"/>
      <c r="M162" s="208"/>
      <c r="N162" s="209" t="s">
        <v>42</v>
      </c>
      <c r="O162" s="57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8" t="s">
        <v>316</v>
      </c>
      <c r="AT162" s="168" t="s">
        <v>313</v>
      </c>
      <c r="AU162" s="168" t="s">
        <v>88</v>
      </c>
      <c r="AY162" s="17" t="s">
        <v>242</v>
      </c>
      <c r="BE162" s="169">
        <f t="shared" si="14"/>
        <v>0</v>
      </c>
      <c r="BF162" s="169">
        <f t="shared" si="15"/>
        <v>212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88</v>
      </c>
      <c r="BK162" s="169">
        <f t="shared" si="19"/>
        <v>212</v>
      </c>
      <c r="BL162" s="17" t="s">
        <v>249</v>
      </c>
      <c r="BM162" s="168" t="s">
        <v>692</v>
      </c>
    </row>
    <row r="163" spans="1:65" s="11" customFormat="1" ht="22.9" customHeight="1">
      <c r="B163" s="142"/>
      <c r="D163" s="143" t="s">
        <v>75</v>
      </c>
      <c r="E163" s="153" t="s">
        <v>638</v>
      </c>
      <c r="F163" s="153" t="s">
        <v>639</v>
      </c>
      <c r="I163" s="145"/>
      <c r="J163" s="154">
        <f>BK163</f>
        <v>1288.58</v>
      </c>
      <c r="L163" s="142"/>
      <c r="M163" s="147"/>
      <c r="N163" s="148"/>
      <c r="O163" s="148"/>
      <c r="P163" s="149">
        <f>P164</f>
        <v>0</v>
      </c>
      <c r="Q163" s="148"/>
      <c r="R163" s="149">
        <f>R164</f>
        <v>0</v>
      </c>
      <c r="S163" s="148"/>
      <c r="T163" s="150">
        <f>T164</f>
        <v>0</v>
      </c>
      <c r="AR163" s="143" t="s">
        <v>83</v>
      </c>
      <c r="AT163" s="151" t="s">
        <v>75</v>
      </c>
      <c r="AU163" s="151" t="s">
        <v>83</v>
      </c>
      <c r="AY163" s="143" t="s">
        <v>242</v>
      </c>
      <c r="BK163" s="152">
        <f>BK164</f>
        <v>1288.58</v>
      </c>
    </row>
    <row r="164" spans="1:65" s="1" customFormat="1" ht="33" customHeight="1">
      <c r="A164" s="30"/>
      <c r="B164" s="155"/>
      <c r="C164" s="194" t="s">
        <v>514</v>
      </c>
      <c r="D164" s="194" t="s">
        <v>245</v>
      </c>
      <c r="E164" s="195" t="s">
        <v>4462</v>
      </c>
      <c r="F164" s="196" t="s">
        <v>4463</v>
      </c>
      <c r="G164" s="197" t="s">
        <v>291</v>
      </c>
      <c r="H164" s="198">
        <v>110.608</v>
      </c>
      <c r="I164" s="161">
        <v>11.65</v>
      </c>
      <c r="J164" s="162">
        <f>ROUND(I164*H164,2)</f>
        <v>1288.58</v>
      </c>
      <c r="K164" s="163"/>
      <c r="L164" s="31"/>
      <c r="M164" s="164"/>
      <c r="N164" s="165" t="s">
        <v>42</v>
      </c>
      <c r="O164" s="57"/>
      <c r="P164" s="166">
        <f>O164*H164</f>
        <v>0</v>
      </c>
      <c r="Q164" s="166">
        <v>0</v>
      </c>
      <c r="R164" s="166">
        <f>Q164*H164</f>
        <v>0</v>
      </c>
      <c r="S164" s="166">
        <v>0</v>
      </c>
      <c r="T164" s="167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8" t="s">
        <v>249</v>
      </c>
      <c r="AT164" s="168" t="s">
        <v>245</v>
      </c>
      <c r="AU164" s="168" t="s">
        <v>88</v>
      </c>
      <c r="AY164" s="17" t="s">
        <v>242</v>
      </c>
      <c r="BE164" s="169">
        <f>IF(N164="základná",J164,0)</f>
        <v>0</v>
      </c>
      <c r="BF164" s="169">
        <f>IF(N164="znížená",J164,0)</f>
        <v>1288.58</v>
      </c>
      <c r="BG164" s="169">
        <f>IF(N164="zákl. prenesená",J164,0)</f>
        <v>0</v>
      </c>
      <c r="BH164" s="169">
        <f>IF(N164="zníž. prenesená",J164,0)</f>
        <v>0</v>
      </c>
      <c r="BI164" s="169">
        <f>IF(N164="nulová",J164,0)</f>
        <v>0</v>
      </c>
      <c r="BJ164" s="17" t="s">
        <v>88</v>
      </c>
      <c r="BK164" s="169">
        <f>ROUND(I164*H164,2)</f>
        <v>1288.58</v>
      </c>
      <c r="BL164" s="17" t="s">
        <v>249</v>
      </c>
      <c r="BM164" s="168" t="s">
        <v>701</v>
      </c>
    </row>
    <row r="165" spans="1:65" s="11" customFormat="1" ht="25.9" customHeight="1">
      <c r="B165" s="142"/>
      <c r="D165" s="143" t="s">
        <v>75</v>
      </c>
      <c r="E165" s="144" t="s">
        <v>313</v>
      </c>
      <c r="F165" s="144" t="s">
        <v>879</v>
      </c>
      <c r="I165" s="145"/>
      <c r="J165" s="146">
        <f>BK165</f>
        <v>785.82000000000016</v>
      </c>
      <c r="L165" s="142"/>
      <c r="M165" s="147"/>
      <c r="N165" s="148"/>
      <c r="O165" s="148"/>
      <c r="P165" s="149">
        <f>P166+P173</f>
        <v>0</v>
      </c>
      <c r="Q165" s="148"/>
      <c r="R165" s="149">
        <f>R166+R173</f>
        <v>0</v>
      </c>
      <c r="S165" s="148"/>
      <c r="T165" s="150">
        <f>T166+T173</f>
        <v>0</v>
      </c>
      <c r="AR165" s="143" t="s">
        <v>93</v>
      </c>
      <c r="AT165" s="151" t="s">
        <v>75</v>
      </c>
      <c r="AU165" s="151" t="s">
        <v>76</v>
      </c>
      <c r="AY165" s="143" t="s">
        <v>242</v>
      </c>
      <c r="BK165" s="152">
        <f>BK166+BK173</f>
        <v>785.82000000000016</v>
      </c>
    </row>
    <row r="166" spans="1:65" s="11" customFormat="1" ht="22.9" customHeight="1">
      <c r="B166" s="142"/>
      <c r="D166" s="143" t="s">
        <v>75</v>
      </c>
      <c r="E166" s="153" t="s">
        <v>4468</v>
      </c>
      <c r="F166" s="153" t="s">
        <v>4469</v>
      </c>
      <c r="I166" s="145"/>
      <c r="J166" s="154">
        <f>BK166</f>
        <v>594.88000000000011</v>
      </c>
      <c r="L166" s="142"/>
      <c r="M166" s="147"/>
      <c r="N166" s="148"/>
      <c r="O166" s="148"/>
      <c r="P166" s="149">
        <f>SUM(P167:P172)</f>
        <v>0</v>
      </c>
      <c r="Q166" s="148"/>
      <c r="R166" s="149">
        <f>SUM(R167:R172)</f>
        <v>0</v>
      </c>
      <c r="S166" s="148"/>
      <c r="T166" s="150">
        <f>SUM(T167:T172)</f>
        <v>0</v>
      </c>
      <c r="AR166" s="143" t="s">
        <v>93</v>
      </c>
      <c r="AT166" s="151" t="s">
        <v>75</v>
      </c>
      <c r="AU166" s="151" t="s">
        <v>83</v>
      </c>
      <c r="AY166" s="143" t="s">
        <v>242</v>
      </c>
      <c r="BK166" s="152">
        <f>SUM(BK167:BK172)</f>
        <v>594.88000000000011</v>
      </c>
    </row>
    <row r="167" spans="1:65" s="1" customFormat="1" ht="16.5" customHeight="1">
      <c r="A167" s="30"/>
      <c r="B167" s="155"/>
      <c r="C167" s="194" t="s">
        <v>519</v>
      </c>
      <c r="D167" s="194" t="s">
        <v>245</v>
      </c>
      <c r="E167" s="195" t="s">
        <v>4470</v>
      </c>
      <c r="F167" s="196" t="s">
        <v>4471</v>
      </c>
      <c r="G167" s="197" t="s">
        <v>310</v>
      </c>
      <c r="H167" s="198">
        <v>2</v>
      </c>
      <c r="I167" s="161">
        <v>4.22</v>
      </c>
      <c r="J167" s="162">
        <f t="shared" ref="J167:J172" si="20">ROUND(I167*H167,2)</f>
        <v>8.44</v>
      </c>
      <c r="K167" s="163"/>
      <c r="L167" s="31"/>
      <c r="M167" s="164"/>
      <c r="N167" s="165" t="s">
        <v>42</v>
      </c>
      <c r="O167" s="57"/>
      <c r="P167" s="166">
        <f t="shared" ref="P167:P172" si="21">O167*H167</f>
        <v>0</v>
      </c>
      <c r="Q167" s="166">
        <v>0</v>
      </c>
      <c r="R167" s="166">
        <f t="shared" ref="R167:R172" si="22">Q167*H167</f>
        <v>0</v>
      </c>
      <c r="S167" s="166">
        <v>0</v>
      </c>
      <c r="T167" s="167">
        <f t="shared" ref="T167:T172" si="23"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8" t="s">
        <v>668</v>
      </c>
      <c r="AT167" s="168" t="s">
        <v>245</v>
      </c>
      <c r="AU167" s="168" t="s">
        <v>88</v>
      </c>
      <c r="AY167" s="17" t="s">
        <v>242</v>
      </c>
      <c r="BE167" s="169">
        <f t="shared" ref="BE167:BE172" si="24">IF(N167="základná",J167,0)</f>
        <v>0</v>
      </c>
      <c r="BF167" s="169">
        <f t="shared" ref="BF167:BF172" si="25">IF(N167="znížená",J167,0)</f>
        <v>8.44</v>
      </c>
      <c r="BG167" s="169">
        <f t="shared" ref="BG167:BG172" si="26">IF(N167="zákl. prenesená",J167,0)</f>
        <v>0</v>
      </c>
      <c r="BH167" s="169">
        <f t="shared" ref="BH167:BH172" si="27">IF(N167="zníž. prenesená",J167,0)</f>
        <v>0</v>
      </c>
      <c r="BI167" s="169">
        <f t="shared" ref="BI167:BI172" si="28">IF(N167="nulová",J167,0)</f>
        <v>0</v>
      </c>
      <c r="BJ167" s="17" t="s">
        <v>88</v>
      </c>
      <c r="BK167" s="169">
        <f t="shared" ref="BK167:BK172" si="29">ROUND(I167*H167,2)</f>
        <v>8.44</v>
      </c>
      <c r="BL167" s="17" t="s">
        <v>668</v>
      </c>
      <c r="BM167" s="168" t="s">
        <v>710</v>
      </c>
    </row>
    <row r="168" spans="1:65" s="1" customFormat="1" ht="24.2" customHeight="1">
      <c r="A168" s="30"/>
      <c r="B168" s="155"/>
      <c r="C168" s="218" t="s">
        <v>525</v>
      </c>
      <c r="D168" s="218" t="s">
        <v>313</v>
      </c>
      <c r="E168" s="219" t="s">
        <v>4472</v>
      </c>
      <c r="F168" s="220" t="s">
        <v>4473</v>
      </c>
      <c r="G168" s="221" t="s">
        <v>297</v>
      </c>
      <c r="H168" s="222">
        <v>289.3</v>
      </c>
      <c r="I168" s="204">
        <v>0.68</v>
      </c>
      <c r="J168" s="205">
        <f t="shared" si="20"/>
        <v>196.72</v>
      </c>
      <c r="K168" s="206"/>
      <c r="L168" s="207"/>
      <c r="M168" s="208"/>
      <c r="N168" s="209" t="s">
        <v>42</v>
      </c>
      <c r="O168" s="57"/>
      <c r="P168" s="166">
        <f t="shared" si="21"/>
        <v>0</v>
      </c>
      <c r="Q168" s="166">
        <v>0</v>
      </c>
      <c r="R168" s="166">
        <f t="shared" si="22"/>
        <v>0</v>
      </c>
      <c r="S168" s="166">
        <v>0</v>
      </c>
      <c r="T168" s="167">
        <f t="shared" si="2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8" t="s">
        <v>2519</v>
      </c>
      <c r="AT168" s="168" t="s">
        <v>313</v>
      </c>
      <c r="AU168" s="168" t="s">
        <v>88</v>
      </c>
      <c r="AY168" s="17" t="s">
        <v>242</v>
      </c>
      <c r="BE168" s="169">
        <f t="shared" si="24"/>
        <v>0</v>
      </c>
      <c r="BF168" s="169">
        <f t="shared" si="25"/>
        <v>196.72</v>
      </c>
      <c r="BG168" s="169">
        <f t="shared" si="26"/>
        <v>0</v>
      </c>
      <c r="BH168" s="169">
        <f t="shared" si="27"/>
        <v>0</v>
      </c>
      <c r="BI168" s="169">
        <f t="shared" si="28"/>
        <v>0</v>
      </c>
      <c r="BJ168" s="17" t="s">
        <v>88</v>
      </c>
      <c r="BK168" s="169">
        <f t="shared" si="29"/>
        <v>196.72</v>
      </c>
      <c r="BL168" s="17" t="s">
        <v>668</v>
      </c>
      <c r="BM168" s="168" t="s">
        <v>722</v>
      </c>
    </row>
    <row r="169" spans="1:65" s="1" customFormat="1" ht="24.2" customHeight="1">
      <c r="A169" s="30"/>
      <c r="B169" s="155"/>
      <c r="C169" s="194" t="s">
        <v>531</v>
      </c>
      <c r="D169" s="194" t="s">
        <v>245</v>
      </c>
      <c r="E169" s="195" t="s">
        <v>4518</v>
      </c>
      <c r="F169" s="196" t="s">
        <v>4519</v>
      </c>
      <c r="G169" s="197" t="s">
        <v>310</v>
      </c>
      <c r="H169" s="198">
        <v>2</v>
      </c>
      <c r="I169" s="161">
        <v>1.54</v>
      </c>
      <c r="J169" s="162">
        <f t="shared" si="20"/>
        <v>3.08</v>
      </c>
      <c r="K169" s="163"/>
      <c r="L169" s="31"/>
      <c r="M169" s="164"/>
      <c r="N169" s="165" t="s">
        <v>42</v>
      </c>
      <c r="O169" s="57"/>
      <c r="P169" s="166">
        <f t="shared" si="21"/>
        <v>0</v>
      </c>
      <c r="Q169" s="166">
        <v>0</v>
      </c>
      <c r="R169" s="166">
        <f t="shared" si="22"/>
        <v>0</v>
      </c>
      <c r="S169" s="166">
        <v>0</v>
      </c>
      <c r="T169" s="167">
        <f t="shared" si="2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68" t="s">
        <v>668</v>
      </c>
      <c r="AT169" s="168" t="s">
        <v>245</v>
      </c>
      <c r="AU169" s="168" t="s">
        <v>88</v>
      </c>
      <c r="AY169" s="17" t="s">
        <v>242</v>
      </c>
      <c r="BE169" s="169">
        <f t="shared" si="24"/>
        <v>0</v>
      </c>
      <c r="BF169" s="169">
        <f t="shared" si="25"/>
        <v>3.08</v>
      </c>
      <c r="BG169" s="169">
        <f t="shared" si="26"/>
        <v>0</v>
      </c>
      <c r="BH169" s="169">
        <f t="shared" si="27"/>
        <v>0</v>
      </c>
      <c r="BI169" s="169">
        <f t="shared" si="28"/>
        <v>0</v>
      </c>
      <c r="BJ169" s="17" t="s">
        <v>88</v>
      </c>
      <c r="BK169" s="169">
        <f t="shared" si="29"/>
        <v>3.08</v>
      </c>
      <c r="BL169" s="17" t="s">
        <v>668</v>
      </c>
      <c r="BM169" s="168" t="s">
        <v>741</v>
      </c>
    </row>
    <row r="170" spans="1:65" s="1" customFormat="1" ht="16.5" customHeight="1">
      <c r="A170" s="30"/>
      <c r="B170" s="155"/>
      <c r="C170" s="218" t="s">
        <v>536</v>
      </c>
      <c r="D170" s="218" t="s">
        <v>313</v>
      </c>
      <c r="E170" s="219" t="s">
        <v>4520</v>
      </c>
      <c r="F170" s="220" t="s">
        <v>4521</v>
      </c>
      <c r="G170" s="221" t="s">
        <v>310</v>
      </c>
      <c r="H170" s="222">
        <v>2</v>
      </c>
      <c r="I170" s="204">
        <v>43.42</v>
      </c>
      <c r="J170" s="205">
        <f t="shared" si="20"/>
        <v>86.84</v>
      </c>
      <c r="K170" s="206"/>
      <c r="L170" s="207"/>
      <c r="M170" s="208"/>
      <c r="N170" s="209" t="s">
        <v>42</v>
      </c>
      <c r="O170" s="57"/>
      <c r="P170" s="166">
        <f t="shared" si="21"/>
        <v>0</v>
      </c>
      <c r="Q170" s="166">
        <v>0</v>
      </c>
      <c r="R170" s="166">
        <f t="shared" si="22"/>
        <v>0</v>
      </c>
      <c r="S170" s="166">
        <v>0</v>
      </c>
      <c r="T170" s="167">
        <f t="shared" si="2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8" t="s">
        <v>2519</v>
      </c>
      <c r="AT170" s="168" t="s">
        <v>313</v>
      </c>
      <c r="AU170" s="168" t="s">
        <v>88</v>
      </c>
      <c r="AY170" s="17" t="s">
        <v>242</v>
      </c>
      <c r="BE170" s="169">
        <f t="shared" si="24"/>
        <v>0</v>
      </c>
      <c r="BF170" s="169">
        <f t="shared" si="25"/>
        <v>86.84</v>
      </c>
      <c r="BG170" s="169">
        <f t="shared" si="26"/>
        <v>0</v>
      </c>
      <c r="BH170" s="169">
        <f t="shared" si="27"/>
        <v>0</v>
      </c>
      <c r="BI170" s="169">
        <f t="shared" si="28"/>
        <v>0</v>
      </c>
      <c r="BJ170" s="17" t="s">
        <v>88</v>
      </c>
      <c r="BK170" s="169">
        <f t="shared" si="29"/>
        <v>86.84</v>
      </c>
      <c r="BL170" s="17" t="s">
        <v>668</v>
      </c>
      <c r="BM170" s="168" t="s">
        <v>755</v>
      </c>
    </row>
    <row r="171" spans="1:65" s="1" customFormat="1" ht="24.2" customHeight="1">
      <c r="A171" s="30"/>
      <c r="B171" s="155"/>
      <c r="C171" s="194" t="s">
        <v>540</v>
      </c>
      <c r="D171" s="194" t="s">
        <v>245</v>
      </c>
      <c r="E171" s="195" t="s">
        <v>4474</v>
      </c>
      <c r="F171" s="196" t="s">
        <v>4475</v>
      </c>
      <c r="G171" s="197" t="s">
        <v>310</v>
      </c>
      <c r="H171" s="198">
        <v>2</v>
      </c>
      <c r="I171" s="161">
        <v>6.5</v>
      </c>
      <c r="J171" s="162">
        <f t="shared" si="20"/>
        <v>13</v>
      </c>
      <c r="K171" s="163"/>
      <c r="L171" s="31"/>
      <c r="M171" s="164"/>
      <c r="N171" s="165" t="s">
        <v>42</v>
      </c>
      <c r="O171" s="57"/>
      <c r="P171" s="166">
        <f t="shared" si="21"/>
        <v>0</v>
      </c>
      <c r="Q171" s="166">
        <v>0</v>
      </c>
      <c r="R171" s="166">
        <f t="shared" si="22"/>
        <v>0</v>
      </c>
      <c r="S171" s="166">
        <v>0</v>
      </c>
      <c r="T171" s="167">
        <f t="shared" si="2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8" t="s">
        <v>668</v>
      </c>
      <c r="AT171" s="168" t="s">
        <v>245</v>
      </c>
      <c r="AU171" s="168" t="s">
        <v>88</v>
      </c>
      <c r="AY171" s="17" t="s">
        <v>242</v>
      </c>
      <c r="BE171" s="169">
        <f t="shared" si="24"/>
        <v>0</v>
      </c>
      <c r="BF171" s="169">
        <f t="shared" si="25"/>
        <v>13</v>
      </c>
      <c r="BG171" s="169">
        <f t="shared" si="26"/>
        <v>0</v>
      </c>
      <c r="BH171" s="169">
        <f t="shared" si="27"/>
        <v>0</v>
      </c>
      <c r="BI171" s="169">
        <f t="shared" si="28"/>
        <v>0</v>
      </c>
      <c r="BJ171" s="17" t="s">
        <v>88</v>
      </c>
      <c r="BK171" s="169">
        <f t="shared" si="29"/>
        <v>13</v>
      </c>
      <c r="BL171" s="17" t="s">
        <v>668</v>
      </c>
      <c r="BM171" s="168" t="s">
        <v>766</v>
      </c>
    </row>
    <row r="172" spans="1:65" s="1" customFormat="1" ht="24.2" customHeight="1">
      <c r="A172" s="30"/>
      <c r="B172" s="155"/>
      <c r="C172" s="218" t="s">
        <v>545</v>
      </c>
      <c r="D172" s="218" t="s">
        <v>313</v>
      </c>
      <c r="E172" s="219" t="s">
        <v>4476</v>
      </c>
      <c r="F172" s="220" t="s">
        <v>4477</v>
      </c>
      <c r="G172" s="221" t="s">
        <v>310</v>
      </c>
      <c r="H172" s="222">
        <v>2</v>
      </c>
      <c r="I172" s="204">
        <v>143.4</v>
      </c>
      <c r="J172" s="205">
        <f t="shared" si="20"/>
        <v>286.8</v>
      </c>
      <c r="K172" s="206"/>
      <c r="L172" s="207"/>
      <c r="M172" s="208"/>
      <c r="N172" s="209" t="s">
        <v>42</v>
      </c>
      <c r="O172" s="57"/>
      <c r="P172" s="166">
        <f t="shared" si="21"/>
        <v>0</v>
      </c>
      <c r="Q172" s="166">
        <v>0</v>
      </c>
      <c r="R172" s="166">
        <f t="shared" si="22"/>
        <v>0</v>
      </c>
      <c r="S172" s="166">
        <v>0</v>
      </c>
      <c r="T172" s="167">
        <f t="shared" si="2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8" t="s">
        <v>2519</v>
      </c>
      <c r="AT172" s="168" t="s">
        <v>313</v>
      </c>
      <c r="AU172" s="168" t="s">
        <v>88</v>
      </c>
      <c r="AY172" s="17" t="s">
        <v>242</v>
      </c>
      <c r="BE172" s="169">
        <f t="shared" si="24"/>
        <v>0</v>
      </c>
      <c r="BF172" s="169">
        <f t="shared" si="25"/>
        <v>286.8</v>
      </c>
      <c r="BG172" s="169">
        <f t="shared" si="26"/>
        <v>0</v>
      </c>
      <c r="BH172" s="169">
        <f t="shared" si="27"/>
        <v>0</v>
      </c>
      <c r="BI172" s="169">
        <f t="shared" si="28"/>
        <v>0</v>
      </c>
      <c r="BJ172" s="17" t="s">
        <v>88</v>
      </c>
      <c r="BK172" s="169">
        <f t="shared" si="29"/>
        <v>286.8</v>
      </c>
      <c r="BL172" s="17" t="s">
        <v>668</v>
      </c>
      <c r="BM172" s="168" t="s">
        <v>777</v>
      </c>
    </row>
    <row r="173" spans="1:65" s="11" customFormat="1" ht="22.9" customHeight="1">
      <c r="B173" s="142"/>
      <c r="D173" s="143" t="s">
        <v>75</v>
      </c>
      <c r="E173" s="153" t="s">
        <v>4481</v>
      </c>
      <c r="F173" s="153" t="s">
        <v>4482</v>
      </c>
      <c r="I173" s="145"/>
      <c r="J173" s="154">
        <f>BK173</f>
        <v>190.94</v>
      </c>
      <c r="L173" s="142"/>
      <c r="M173" s="147"/>
      <c r="N173" s="148"/>
      <c r="O173" s="148"/>
      <c r="P173" s="149">
        <f>SUM(P174:P175)</f>
        <v>0</v>
      </c>
      <c r="Q173" s="148"/>
      <c r="R173" s="149">
        <f>SUM(R174:R175)</f>
        <v>0</v>
      </c>
      <c r="S173" s="148"/>
      <c r="T173" s="150">
        <f>SUM(T174:T175)</f>
        <v>0</v>
      </c>
      <c r="AR173" s="143" t="s">
        <v>93</v>
      </c>
      <c r="AT173" s="151" t="s">
        <v>75</v>
      </c>
      <c r="AU173" s="151" t="s">
        <v>83</v>
      </c>
      <c r="AY173" s="143" t="s">
        <v>242</v>
      </c>
      <c r="BK173" s="152">
        <f>SUM(BK174:BK175)</f>
        <v>190.94</v>
      </c>
    </row>
    <row r="174" spans="1:65" s="1" customFormat="1" ht="24.2" customHeight="1">
      <c r="A174" s="30"/>
      <c r="B174" s="155"/>
      <c r="C174" s="194" t="s">
        <v>550</v>
      </c>
      <c r="D174" s="194" t="s">
        <v>245</v>
      </c>
      <c r="E174" s="195" t="s">
        <v>4483</v>
      </c>
      <c r="F174" s="196" t="s">
        <v>4484</v>
      </c>
      <c r="G174" s="197" t="s">
        <v>297</v>
      </c>
      <c r="H174" s="198">
        <v>289.3</v>
      </c>
      <c r="I174" s="161">
        <v>0.54</v>
      </c>
      <c r="J174" s="162">
        <f>ROUND(I174*H174,2)</f>
        <v>156.22</v>
      </c>
      <c r="K174" s="163"/>
      <c r="L174" s="31"/>
      <c r="M174" s="164"/>
      <c r="N174" s="165" t="s">
        <v>42</v>
      </c>
      <c r="O174" s="57"/>
      <c r="P174" s="166">
        <f>O174*H174</f>
        <v>0</v>
      </c>
      <c r="Q174" s="166">
        <v>0</v>
      </c>
      <c r="R174" s="166">
        <f>Q174*H174</f>
        <v>0</v>
      </c>
      <c r="S174" s="166">
        <v>0</v>
      </c>
      <c r="T174" s="167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68" t="s">
        <v>668</v>
      </c>
      <c r="AT174" s="168" t="s">
        <v>245</v>
      </c>
      <c r="AU174" s="168" t="s">
        <v>88</v>
      </c>
      <c r="AY174" s="17" t="s">
        <v>242</v>
      </c>
      <c r="BE174" s="169">
        <f>IF(N174="základná",J174,0)</f>
        <v>0</v>
      </c>
      <c r="BF174" s="169">
        <f>IF(N174="znížená",J174,0)</f>
        <v>156.22</v>
      </c>
      <c r="BG174" s="169">
        <f>IF(N174="zákl. prenesená",J174,0)</f>
        <v>0</v>
      </c>
      <c r="BH174" s="169">
        <f>IF(N174="zníž. prenesená",J174,0)</f>
        <v>0</v>
      </c>
      <c r="BI174" s="169">
        <f>IF(N174="nulová",J174,0)</f>
        <v>0</v>
      </c>
      <c r="BJ174" s="17" t="s">
        <v>88</v>
      </c>
      <c r="BK174" s="169">
        <f>ROUND(I174*H174,2)</f>
        <v>156.22</v>
      </c>
      <c r="BL174" s="17" t="s">
        <v>668</v>
      </c>
      <c r="BM174" s="168" t="s">
        <v>788</v>
      </c>
    </row>
    <row r="175" spans="1:65" s="1" customFormat="1" ht="21.75" customHeight="1">
      <c r="A175" s="30"/>
      <c r="B175" s="155"/>
      <c r="C175" s="218" t="s">
        <v>555</v>
      </c>
      <c r="D175" s="218" t="s">
        <v>313</v>
      </c>
      <c r="E175" s="219" t="s">
        <v>4485</v>
      </c>
      <c r="F175" s="220" t="s">
        <v>4486</v>
      </c>
      <c r="G175" s="221" t="s">
        <v>297</v>
      </c>
      <c r="H175" s="222">
        <v>289.3</v>
      </c>
      <c r="I175" s="204">
        <v>0.12</v>
      </c>
      <c r="J175" s="205">
        <f>ROUND(I175*H175,2)</f>
        <v>34.72</v>
      </c>
      <c r="K175" s="206"/>
      <c r="L175" s="207"/>
      <c r="M175" s="238"/>
      <c r="N175" s="239" t="s">
        <v>42</v>
      </c>
      <c r="O175" s="240"/>
      <c r="P175" s="241">
        <f>O175*H175</f>
        <v>0</v>
      </c>
      <c r="Q175" s="241">
        <v>0</v>
      </c>
      <c r="R175" s="241">
        <f>Q175*H175</f>
        <v>0</v>
      </c>
      <c r="S175" s="241">
        <v>0</v>
      </c>
      <c r="T175" s="242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68" t="s">
        <v>2519</v>
      </c>
      <c r="AT175" s="168" t="s">
        <v>313</v>
      </c>
      <c r="AU175" s="168" t="s">
        <v>88</v>
      </c>
      <c r="AY175" s="17" t="s">
        <v>242</v>
      </c>
      <c r="BE175" s="169">
        <f>IF(N175="základná",J175,0)</f>
        <v>0</v>
      </c>
      <c r="BF175" s="169">
        <f>IF(N175="znížená",J175,0)</f>
        <v>34.72</v>
      </c>
      <c r="BG175" s="169">
        <f>IF(N175="zákl. prenesená",J175,0)</f>
        <v>0</v>
      </c>
      <c r="BH175" s="169">
        <f>IF(N175="zníž. prenesená",J175,0)</f>
        <v>0</v>
      </c>
      <c r="BI175" s="169">
        <f>IF(N175="nulová",J175,0)</f>
        <v>0</v>
      </c>
      <c r="BJ175" s="17" t="s">
        <v>88</v>
      </c>
      <c r="BK175" s="169">
        <f>ROUND(I175*H175,2)</f>
        <v>34.72</v>
      </c>
      <c r="BL175" s="17" t="s">
        <v>668</v>
      </c>
      <c r="BM175" s="168" t="s">
        <v>796</v>
      </c>
    </row>
    <row r="176" spans="1:65" s="1" customFormat="1" ht="6.95" customHeight="1">
      <c r="A176" s="30"/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31"/>
      <c r="M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</row>
  </sheetData>
  <autoFilter ref="C123:K175"/>
  <mergeCells count="9">
    <mergeCell ref="E85:H85"/>
    <mergeCell ref="E87:H87"/>
    <mergeCell ref="E114:H114"/>
    <mergeCell ref="E116:H116"/>
    <mergeCell ref="L2:V2"/>
    <mergeCell ref="E7:H7"/>
    <mergeCell ref="E9:H9"/>
    <mergeCell ref="E18:H18"/>
    <mergeCell ref="E27:H27"/>
  </mergeCells>
  <pageMargins left="0.39374999999999999" right="0.39374999999999999" top="0.39374999999999999" bottom="0.39374999999999999" header="0.51180550000000002" footer="0"/>
  <pageSetup paperSize="9" fitToHeight="100" orientation="portrait" horizontalDpi="300" verticalDpi="300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zoomScaleNormal="100" workbookViewId="0">
      <selection activeCell="E11" sqref="E11:H11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32" max="43" width="8.83203125" customWidth="1"/>
    <col min="44" max="65" width="9.33203125" hidden="1" customWidth="1"/>
    <col min="66" max="1025" width="8.83203125" customWidth="1"/>
  </cols>
  <sheetData>
    <row r="2" spans="1:46" ht="36.950000000000003" customHeight="1">
      <c r="L2" s="280" t="s">
        <v>4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139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1:46" ht="24.95" customHeight="1">
      <c r="B4" s="20"/>
      <c r="D4" s="21" t="s">
        <v>150</v>
      </c>
      <c r="L4" s="20"/>
      <c r="M4" s="97" t="s">
        <v>8</v>
      </c>
      <c r="AT4" s="17" t="s">
        <v>2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310" t="str">
        <f>'Rekapitulácia stavby'!K6</f>
        <v xml:space="preserve"> Bratislava  OO PZ,  Rusovce - rekonštrukcia a modernizácia</v>
      </c>
      <c r="F7" s="310"/>
      <c r="G7" s="310"/>
      <c r="H7" s="310"/>
      <c r="L7" s="20"/>
    </row>
    <row r="8" spans="1:46" ht="12" customHeight="1">
      <c r="B8" s="20"/>
      <c r="D8" s="26" t="s">
        <v>159</v>
      </c>
      <c r="L8" s="20"/>
    </row>
    <row r="9" spans="1:46" s="1" customFormat="1" ht="16.5" customHeight="1">
      <c r="A9" s="30"/>
      <c r="B9" s="31"/>
      <c r="C9" s="30"/>
      <c r="D9" s="30"/>
      <c r="E9" s="310" t="s">
        <v>4522</v>
      </c>
      <c r="F9" s="310"/>
      <c r="G9" s="310"/>
      <c r="H9" s="310"/>
      <c r="I9" s="30"/>
      <c r="J9" s="30"/>
      <c r="K9" s="30"/>
      <c r="L9" s="42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1" customFormat="1" ht="12" customHeight="1">
      <c r="A10" s="30"/>
      <c r="B10" s="31"/>
      <c r="C10" s="30"/>
      <c r="D10" s="26" t="s">
        <v>165</v>
      </c>
      <c r="E10" s="30"/>
      <c r="F10" s="30"/>
      <c r="G10" s="30"/>
      <c r="H10" s="30"/>
      <c r="I10" s="30"/>
      <c r="J10" s="30"/>
      <c r="K10" s="30"/>
      <c r="L10" s="42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1" customFormat="1" ht="16.5" customHeight="1">
      <c r="A11" s="30"/>
      <c r="B11" s="31"/>
      <c r="C11" s="30"/>
      <c r="D11" s="30"/>
      <c r="E11" s="297" t="s">
        <v>4523</v>
      </c>
      <c r="F11" s="297"/>
      <c r="G11" s="297"/>
      <c r="H11" s="297"/>
      <c r="I11" s="30"/>
      <c r="J11" s="30"/>
      <c r="K11" s="30"/>
      <c r="L11" s="4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1" customFormat="1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4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1" customFormat="1" ht="12" customHeight="1">
      <c r="A13" s="30"/>
      <c r="B13" s="31"/>
      <c r="C13" s="30"/>
      <c r="D13" s="26" t="s">
        <v>16</v>
      </c>
      <c r="E13" s="30"/>
      <c r="F13" s="27"/>
      <c r="G13" s="30"/>
      <c r="H13" s="30"/>
      <c r="I13" s="26" t="s">
        <v>17</v>
      </c>
      <c r="J13" s="27"/>
      <c r="K13" s="30"/>
      <c r="L13" s="4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1" customFormat="1" ht="12" customHeight="1">
      <c r="A14" s="30"/>
      <c r="B14" s="31"/>
      <c r="C14" s="30"/>
      <c r="D14" s="26" t="s">
        <v>18</v>
      </c>
      <c r="E14" s="30"/>
      <c r="F14" s="27" t="s">
        <v>19</v>
      </c>
      <c r="G14" s="30"/>
      <c r="H14" s="30"/>
      <c r="I14" s="26" t="s">
        <v>20</v>
      </c>
      <c r="J14" s="98" t="str">
        <f>'Rekapitulácia stavby'!AN8</f>
        <v>3. 11. 2023</v>
      </c>
      <c r="K14" s="30"/>
      <c r="L14" s="4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1" customFormat="1" ht="10.9" customHeight="1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4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1" customFormat="1" ht="12" customHeight="1">
      <c r="A16" s="30"/>
      <c r="B16" s="31"/>
      <c r="C16" s="30"/>
      <c r="D16" s="26" t="s">
        <v>22</v>
      </c>
      <c r="E16" s="30"/>
      <c r="F16" s="30"/>
      <c r="G16" s="30"/>
      <c r="H16" s="30"/>
      <c r="I16" s="26" t="s">
        <v>23</v>
      </c>
      <c r="J16" s="27" t="s">
        <v>24</v>
      </c>
      <c r="K16" s="30"/>
      <c r="L16" s="4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8" customHeight="1">
      <c r="A17" s="30"/>
      <c r="B17" s="31"/>
      <c r="C17" s="30"/>
      <c r="D17" s="30"/>
      <c r="E17" s="27" t="s">
        <v>25</v>
      </c>
      <c r="F17" s="30"/>
      <c r="G17" s="30"/>
      <c r="H17" s="30"/>
      <c r="I17" s="26" t="s">
        <v>26</v>
      </c>
      <c r="J17" s="27"/>
      <c r="K17" s="30"/>
      <c r="L17" s="4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6.95" customHeight="1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2" customHeight="1">
      <c r="A19" s="30"/>
      <c r="B19" s="31"/>
      <c r="C19" s="30"/>
      <c r="D19" s="26" t="s">
        <v>27</v>
      </c>
      <c r="E19" s="30"/>
      <c r="F19" s="30"/>
      <c r="G19" s="30"/>
      <c r="H19" s="30"/>
      <c r="I19" s="26" t="s">
        <v>23</v>
      </c>
      <c r="J19" s="28"/>
      <c r="K19" s="30"/>
      <c r="L19" s="4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8" customHeight="1">
      <c r="A20" s="30"/>
      <c r="B20" s="31"/>
      <c r="C20" s="30"/>
      <c r="D20" s="30"/>
      <c r="E20" s="312"/>
      <c r="F20" s="312"/>
      <c r="G20" s="312"/>
      <c r="H20" s="312"/>
      <c r="I20" s="26" t="s">
        <v>26</v>
      </c>
      <c r="J20" s="28"/>
      <c r="K20" s="30"/>
      <c r="L20" s="4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6.95" customHeight="1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4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2" customHeight="1">
      <c r="A22" s="30"/>
      <c r="B22" s="31"/>
      <c r="C22" s="30"/>
      <c r="D22" s="26" t="s">
        <v>28</v>
      </c>
      <c r="E22" s="30"/>
      <c r="F22" s="30"/>
      <c r="G22" s="30"/>
      <c r="H22" s="30"/>
      <c r="I22" s="26" t="s">
        <v>23</v>
      </c>
      <c r="J22" s="27"/>
      <c r="K22" s="30"/>
      <c r="L22" s="4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8" customHeight="1">
      <c r="A23" s="30"/>
      <c r="B23" s="31"/>
      <c r="C23" s="30"/>
      <c r="D23" s="30"/>
      <c r="E23" s="27" t="s">
        <v>2145</v>
      </c>
      <c r="F23" s="30"/>
      <c r="G23" s="30"/>
      <c r="H23" s="30"/>
      <c r="I23" s="26" t="s">
        <v>26</v>
      </c>
      <c r="J23" s="27"/>
      <c r="K23" s="30"/>
      <c r="L23" s="4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6.95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4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2" customHeight="1">
      <c r="A25" s="30"/>
      <c r="B25" s="31"/>
      <c r="C25" s="30"/>
      <c r="D25" s="26" t="s">
        <v>33</v>
      </c>
      <c r="E25" s="30"/>
      <c r="F25" s="30"/>
      <c r="G25" s="30"/>
      <c r="H25" s="30"/>
      <c r="I25" s="26" t="s">
        <v>23</v>
      </c>
      <c r="J25" s="27"/>
      <c r="K25" s="30"/>
      <c r="L25" s="4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8" customHeight="1">
      <c r="A26" s="30"/>
      <c r="B26" s="31"/>
      <c r="C26" s="30"/>
      <c r="D26" s="30"/>
      <c r="E26" s="27" t="s">
        <v>2145</v>
      </c>
      <c r="F26" s="30"/>
      <c r="G26" s="30"/>
      <c r="H26" s="30"/>
      <c r="I26" s="26" t="s">
        <v>26</v>
      </c>
      <c r="J26" s="27"/>
      <c r="K26" s="30"/>
      <c r="L26" s="4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4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2" customHeight="1">
      <c r="A28" s="30"/>
      <c r="B28" s="31"/>
      <c r="C28" s="30"/>
      <c r="D28" s="26" t="s">
        <v>35</v>
      </c>
      <c r="E28" s="30"/>
      <c r="F28" s="30"/>
      <c r="G28" s="30"/>
      <c r="H28" s="30"/>
      <c r="I28" s="30"/>
      <c r="J28" s="30"/>
      <c r="K28" s="30"/>
      <c r="L28" s="4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7" customFormat="1" ht="16.5" customHeight="1">
      <c r="A29" s="99"/>
      <c r="B29" s="100"/>
      <c r="C29" s="99"/>
      <c r="D29" s="99"/>
      <c r="E29" s="286"/>
      <c r="F29" s="286"/>
      <c r="G29" s="286"/>
      <c r="H29" s="286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1" customFormat="1" ht="6.95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4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95" customHeight="1">
      <c r="A31" s="30"/>
      <c r="B31" s="31"/>
      <c r="C31" s="30"/>
      <c r="D31" s="65"/>
      <c r="E31" s="65"/>
      <c r="F31" s="65"/>
      <c r="G31" s="65"/>
      <c r="H31" s="65"/>
      <c r="I31" s="65"/>
      <c r="J31" s="65"/>
      <c r="K31" s="65"/>
      <c r="L31" s="42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25.35" customHeight="1">
      <c r="A32" s="30"/>
      <c r="B32" s="31"/>
      <c r="C32" s="30"/>
      <c r="D32" s="102" t="s">
        <v>36</v>
      </c>
      <c r="E32" s="30"/>
      <c r="F32" s="30"/>
      <c r="G32" s="30"/>
      <c r="H32" s="30"/>
      <c r="I32" s="30"/>
      <c r="J32" s="103">
        <f>ROUND(J130, 2)</f>
        <v>21492.9</v>
      </c>
      <c r="K32" s="30"/>
      <c r="L32" s="4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95" customHeight="1">
      <c r="A33" s="30"/>
      <c r="B33" s="31"/>
      <c r="C33" s="30"/>
      <c r="D33" s="65"/>
      <c r="E33" s="65"/>
      <c r="F33" s="65"/>
      <c r="G33" s="65"/>
      <c r="H33" s="65"/>
      <c r="I33" s="65"/>
      <c r="J33" s="65"/>
      <c r="K33" s="65"/>
      <c r="L33" s="4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45" customHeight="1">
      <c r="A34" s="30"/>
      <c r="B34" s="31"/>
      <c r="C34" s="30"/>
      <c r="D34" s="30"/>
      <c r="E34" s="30"/>
      <c r="F34" s="104" t="s">
        <v>38</v>
      </c>
      <c r="G34" s="30"/>
      <c r="H34" s="30"/>
      <c r="I34" s="104" t="s">
        <v>37</v>
      </c>
      <c r="J34" s="104" t="s">
        <v>39</v>
      </c>
      <c r="K34" s="30"/>
      <c r="L34" s="4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45" customHeight="1">
      <c r="A35" s="30"/>
      <c r="B35" s="31"/>
      <c r="C35" s="30"/>
      <c r="D35" s="105" t="s">
        <v>40</v>
      </c>
      <c r="E35" s="35" t="s">
        <v>41</v>
      </c>
      <c r="F35" s="106">
        <f>ROUND((SUM(BE130:BE180)),  2)</f>
        <v>0</v>
      </c>
      <c r="G35" s="107"/>
      <c r="H35" s="107"/>
      <c r="I35" s="108">
        <v>0.2</v>
      </c>
      <c r="J35" s="106">
        <f>ROUND(((SUM(BE130:BE180))*I35),  2)</f>
        <v>0</v>
      </c>
      <c r="K35" s="30"/>
      <c r="L35" s="4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45" customHeight="1">
      <c r="A36" s="30"/>
      <c r="B36" s="31"/>
      <c r="C36" s="30"/>
      <c r="D36" s="30"/>
      <c r="E36" s="266" t="s">
        <v>42</v>
      </c>
      <c r="F36" s="267">
        <f>ROUND((SUM(BF130:BF180)),  2)</f>
        <v>21492.9</v>
      </c>
      <c r="G36" s="268"/>
      <c r="H36" s="268"/>
      <c r="I36" s="269">
        <v>0.2</v>
      </c>
      <c r="J36" s="267">
        <f>ROUND(((SUM(BF130:BF180))*I36),  2)</f>
        <v>4298.58</v>
      </c>
      <c r="K36" s="30"/>
      <c r="L36" s="4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45" hidden="1" customHeight="1">
      <c r="A37" s="30"/>
      <c r="B37" s="31"/>
      <c r="C37" s="30"/>
      <c r="D37" s="30"/>
      <c r="E37" s="26" t="s">
        <v>43</v>
      </c>
      <c r="F37" s="109">
        <f>ROUND((SUM(BG130:BG180)),  2)</f>
        <v>0</v>
      </c>
      <c r="G37" s="30"/>
      <c r="H37" s="30"/>
      <c r="I37" s="110">
        <v>0.2</v>
      </c>
      <c r="J37" s="109">
        <f>0</f>
        <v>0</v>
      </c>
      <c r="K37" s="30"/>
      <c r="L37" s="4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45" hidden="1" customHeight="1">
      <c r="A38" s="30"/>
      <c r="B38" s="31"/>
      <c r="C38" s="30"/>
      <c r="D38" s="30"/>
      <c r="E38" s="26" t="s">
        <v>44</v>
      </c>
      <c r="F38" s="109">
        <f>ROUND((SUM(BH130:BH180)),  2)</f>
        <v>0</v>
      </c>
      <c r="G38" s="30"/>
      <c r="H38" s="30"/>
      <c r="I38" s="110">
        <v>0.2</v>
      </c>
      <c r="J38" s="109">
        <f>0</f>
        <v>0</v>
      </c>
      <c r="K38" s="30"/>
      <c r="L38" s="4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45" hidden="1" customHeight="1">
      <c r="A39" s="30"/>
      <c r="B39" s="31"/>
      <c r="C39" s="30"/>
      <c r="D39" s="30"/>
      <c r="E39" s="35" t="s">
        <v>45</v>
      </c>
      <c r="F39" s="106">
        <f>ROUND((SUM(BI130:BI180)),  2)</f>
        <v>0</v>
      </c>
      <c r="G39" s="107"/>
      <c r="H39" s="107"/>
      <c r="I39" s="108">
        <v>0</v>
      </c>
      <c r="J39" s="106">
        <f>0</f>
        <v>0</v>
      </c>
      <c r="K39" s="30"/>
      <c r="L39" s="4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6.9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25.35" customHeight="1">
      <c r="A41" s="30"/>
      <c r="B41" s="31"/>
      <c r="C41" s="111"/>
      <c r="D41" s="112" t="s">
        <v>46</v>
      </c>
      <c r="E41" s="59"/>
      <c r="F41" s="59"/>
      <c r="G41" s="113" t="s">
        <v>47</v>
      </c>
      <c r="H41" s="114" t="s">
        <v>48</v>
      </c>
      <c r="I41" s="59"/>
      <c r="J41" s="115">
        <f>SUM(J32:J39)</f>
        <v>25791.480000000003</v>
      </c>
      <c r="K41" s="116"/>
      <c r="L41" s="4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14.4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ht="14.45" customHeight="1">
      <c r="B43" s="20"/>
      <c r="L43" s="20"/>
    </row>
    <row r="44" spans="1:31" ht="14.45" customHeight="1">
      <c r="B44" s="20"/>
      <c r="L44" s="2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1" customFormat="1" ht="12.75">
      <c r="A61" s="30"/>
      <c r="B61" s="31"/>
      <c r="C61" s="30"/>
      <c r="D61" s="45" t="s">
        <v>51</v>
      </c>
      <c r="E61" s="33"/>
      <c r="F61" s="117" t="s">
        <v>52</v>
      </c>
      <c r="G61" s="45" t="s">
        <v>51</v>
      </c>
      <c r="H61" s="33"/>
      <c r="I61" s="33"/>
      <c r="J61" s="118" t="s">
        <v>52</v>
      </c>
      <c r="K61" s="33"/>
      <c r="L61" s="4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1" customFormat="1" ht="12.75">
      <c r="A65" s="30"/>
      <c r="B65" s="31"/>
      <c r="C65" s="30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1" customFormat="1" ht="12.75">
      <c r="A76" s="30"/>
      <c r="B76" s="31"/>
      <c r="C76" s="30"/>
      <c r="D76" s="45" t="s">
        <v>51</v>
      </c>
      <c r="E76" s="33"/>
      <c r="F76" s="117" t="s">
        <v>52</v>
      </c>
      <c r="G76" s="45" t="s">
        <v>51</v>
      </c>
      <c r="H76" s="33"/>
      <c r="I76" s="33"/>
      <c r="J76" s="118" t="s">
        <v>52</v>
      </c>
      <c r="K76" s="33"/>
      <c r="L76" s="4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45" customHeight="1">
      <c r="A77" s="30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95" customHeight="1">
      <c r="A81" s="30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95" customHeight="1">
      <c r="A82" s="30"/>
      <c r="B82" s="31"/>
      <c r="C82" s="21" t="s">
        <v>205</v>
      </c>
      <c r="D82" s="30"/>
      <c r="E82" s="30"/>
      <c r="F82" s="30"/>
      <c r="G82" s="30"/>
      <c r="H82" s="30"/>
      <c r="I82" s="30"/>
      <c r="J82" s="30"/>
      <c r="K82" s="30"/>
      <c r="L82" s="4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6" t="s">
        <v>14</v>
      </c>
      <c r="D84" s="30"/>
      <c r="E84" s="30"/>
      <c r="F84" s="30"/>
      <c r="G84" s="30"/>
      <c r="H84" s="30"/>
      <c r="I84" s="30"/>
      <c r="J84" s="30"/>
      <c r="K84" s="30"/>
      <c r="L84" s="4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0"/>
      <c r="D85" s="30"/>
      <c r="E85" s="310" t="str">
        <f>E7</f>
        <v xml:space="preserve"> Bratislava  OO PZ,  Rusovce - rekonštrukcia a modernizácia</v>
      </c>
      <c r="F85" s="310"/>
      <c r="G85" s="310"/>
      <c r="H85" s="310"/>
      <c r="I85" s="30"/>
      <c r="J85" s="30"/>
      <c r="K85" s="30"/>
      <c r="L85" s="4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ht="12" customHeight="1">
      <c r="B86" s="20"/>
      <c r="C86" s="26" t="s">
        <v>159</v>
      </c>
      <c r="L86" s="20"/>
    </row>
    <row r="87" spans="1:31" s="1" customFormat="1" ht="16.5" customHeight="1">
      <c r="A87" s="30"/>
      <c r="B87" s="31"/>
      <c r="C87" s="30"/>
      <c r="D87" s="30"/>
      <c r="E87" s="310" t="s">
        <v>4522</v>
      </c>
      <c r="F87" s="310"/>
      <c r="G87" s="310"/>
      <c r="H87" s="310"/>
      <c r="I87" s="30"/>
      <c r="J87" s="30"/>
      <c r="K87" s="30"/>
      <c r="L87" s="42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12" customHeight="1">
      <c r="A88" s="30"/>
      <c r="B88" s="31"/>
      <c r="C88" s="26" t="s">
        <v>165</v>
      </c>
      <c r="D88" s="30"/>
      <c r="E88" s="30"/>
      <c r="F88" s="30"/>
      <c r="G88" s="30"/>
      <c r="H88" s="30"/>
      <c r="I88" s="30"/>
      <c r="J88" s="30"/>
      <c r="K88" s="30"/>
      <c r="L88" s="4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16.5" customHeight="1">
      <c r="A89" s="30"/>
      <c r="B89" s="31"/>
      <c r="C89" s="30"/>
      <c r="D89" s="30"/>
      <c r="E89" s="297" t="str">
        <f>E11</f>
        <v>SO 04.1 - Areálová kanalizácia splašková</v>
      </c>
      <c r="F89" s="297"/>
      <c r="G89" s="297"/>
      <c r="H89" s="297"/>
      <c r="I89" s="30"/>
      <c r="J89" s="30"/>
      <c r="K89" s="30"/>
      <c r="L89" s="4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2" customHeight="1">
      <c r="A91" s="30"/>
      <c r="B91" s="31"/>
      <c r="C91" s="26" t="s">
        <v>18</v>
      </c>
      <c r="D91" s="30"/>
      <c r="E91" s="30"/>
      <c r="F91" s="27" t="str">
        <f>F14</f>
        <v>Rusovce</v>
      </c>
      <c r="G91" s="30"/>
      <c r="H91" s="30"/>
      <c r="I91" s="26" t="s">
        <v>20</v>
      </c>
      <c r="J91" s="98" t="str">
        <f>IF(J14="","",J14)</f>
        <v>3. 11. 2023</v>
      </c>
      <c r="K91" s="30"/>
      <c r="L91" s="4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15.2" customHeight="1">
      <c r="A93" s="30"/>
      <c r="B93" s="31"/>
      <c r="C93" s="26" t="s">
        <v>22</v>
      </c>
      <c r="D93" s="30"/>
      <c r="E93" s="30"/>
      <c r="F93" s="27" t="str">
        <f>E17</f>
        <v>Ministerstvo vnútra SR, Pribinova 2, Bratislava</v>
      </c>
      <c r="G93" s="30"/>
      <c r="H93" s="30"/>
      <c r="I93" s="26" t="s">
        <v>28</v>
      </c>
      <c r="J93" s="119" t="str">
        <f>E23</f>
        <v>Ing.František Janega</v>
      </c>
      <c r="K93" s="30"/>
      <c r="L93" s="4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15.2" customHeight="1">
      <c r="A94" s="30"/>
      <c r="B94" s="31"/>
      <c r="C94" s="26" t="s">
        <v>27</v>
      </c>
      <c r="D94" s="30"/>
      <c r="E94" s="30"/>
      <c r="F94" s="27" t="str">
        <f>IF(E20="","",E20)</f>
        <v/>
      </c>
      <c r="G94" s="30"/>
      <c r="H94" s="30"/>
      <c r="I94" s="26" t="s">
        <v>33</v>
      </c>
      <c r="J94" s="119" t="str">
        <f>E26</f>
        <v>Ing.František Janega</v>
      </c>
      <c r="K94" s="30"/>
      <c r="L94" s="4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1" customFormat="1" ht="29.25" customHeight="1">
      <c r="A96" s="30"/>
      <c r="B96" s="31"/>
      <c r="C96" s="120" t="s">
        <v>206</v>
      </c>
      <c r="D96" s="111"/>
      <c r="E96" s="111"/>
      <c r="F96" s="111"/>
      <c r="G96" s="111"/>
      <c r="H96" s="111"/>
      <c r="I96" s="111"/>
      <c r="J96" s="121" t="s">
        <v>207</v>
      </c>
      <c r="K96" s="111"/>
      <c r="L96" s="4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1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1" customFormat="1" ht="22.9" customHeight="1">
      <c r="A98" s="30"/>
      <c r="B98" s="31"/>
      <c r="C98" s="122" t="s">
        <v>208</v>
      </c>
      <c r="D98" s="30"/>
      <c r="E98" s="30"/>
      <c r="F98" s="30"/>
      <c r="G98" s="30"/>
      <c r="H98" s="30"/>
      <c r="I98" s="30"/>
      <c r="J98" s="103">
        <f>J130</f>
        <v>21492.899999999998</v>
      </c>
      <c r="K98" s="30"/>
      <c r="L98" s="4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7" t="s">
        <v>209</v>
      </c>
    </row>
    <row r="99" spans="1:47" s="8" customFormat="1" ht="24.95" customHeight="1">
      <c r="B99" s="123"/>
      <c r="D99" s="124" t="s">
        <v>210</v>
      </c>
      <c r="E99" s="125"/>
      <c r="F99" s="125"/>
      <c r="G99" s="125"/>
      <c r="H99" s="125"/>
      <c r="I99" s="125"/>
      <c r="J99" s="126">
        <f>J131</f>
        <v>21085.269999999997</v>
      </c>
      <c r="L99" s="123"/>
    </row>
    <row r="100" spans="1:47" s="9" customFormat="1" ht="19.899999999999999" customHeight="1">
      <c r="B100" s="127"/>
      <c r="D100" s="128" t="s">
        <v>211</v>
      </c>
      <c r="E100" s="129"/>
      <c r="F100" s="129"/>
      <c r="G100" s="129"/>
      <c r="H100" s="129"/>
      <c r="I100" s="129"/>
      <c r="J100" s="130">
        <f>J132</f>
        <v>5343.32</v>
      </c>
      <c r="L100" s="127"/>
    </row>
    <row r="101" spans="1:47" s="9" customFormat="1" ht="19.899999999999999" customHeight="1">
      <c r="B101" s="127"/>
      <c r="D101" s="128" t="s">
        <v>214</v>
      </c>
      <c r="E101" s="129"/>
      <c r="F101" s="129"/>
      <c r="G101" s="129"/>
      <c r="H101" s="129"/>
      <c r="I101" s="129"/>
      <c r="J101" s="130">
        <f>J149</f>
        <v>425.09</v>
      </c>
      <c r="L101" s="127"/>
    </row>
    <row r="102" spans="1:47" s="9" customFormat="1" ht="19.899999999999999" customHeight="1">
      <c r="B102" s="127"/>
      <c r="D102" s="128" t="s">
        <v>1343</v>
      </c>
      <c r="E102" s="129"/>
      <c r="F102" s="129"/>
      <c r="G102" s="129"/>
      <c r="H102" s="129"/>
      <c r="I102" s="129"/>
      <c r="J102" s="130">
        <f>J151</f>
        <v>246.14</v>
      </c>
      <c r="L102" s="127"/>
    </row>
    <row r="103" spans="1:47" s="9" customFormat="1" ht="19.899999999999999" customHeight="1">
      <c r="B103" s="127"/>
      <c r="D103" s="128" t="s">
        <v>2875</v>
      </c>
      <c r="E103" s="129"/>
      <c r="F103" s="129"/>
      <c r="G103" s="129"/>
      <c r="H103" s="129"/>
      <c r="I103" s="129"/>
      <c r="J103" s="130">
        <f>J155</f>
        <v>13747.409999999998</v>
      </c>
      <c r="L103" s="127"/>
    </row>
    <row r="104" spans="1:47" s="9" customFormat="1" ht="19.899999999999999" customHeight="1">
      <c r="B104" s="127"/>
      <c r="D104" s="128" t="s">
        <v>216</v>
      </c>
      <c r="E104" s="129"/>
      <c r="F104" s="129"/>
      <c r="G104" s="129"/>
      <c r="H104" s="129"/>
      <c r="I104" s="129"/>
      <c r="J104" s="130">
        <f>J169</f>
        <v>260.48</v>
      </c>
      <c r="L104" s="127"/>
    </row>
    <row r="105" spans="1:47" s="9" customFormat="1" ht="19.899999999999999" customHeight="1">
      <c r="B105" s="127"/>
      <c r="D105" s="128" t="s">
        <v>217</v>
      </c>
      <c r="E105" s="129"/>
      <c r="F105" s="129"/>
      <c r="G105" s="129"/>
      <c r="H105" s="129"/>
      <c r="I105" s="129"/>
      <c r="J105" s="130">
        <f>J172</f>
        <v>1062.83</v>
      </c>
      <c r="L105" s="127"/>
    </row>
    <row r="106" spans="1:47" s="8" customFormat="1" ht="24.95" customHeight="1">
      <c r="B106" s="123"/>
      <c r="D106" s="124" t="s">
        <v>226</v>
      </c>
      <c r="E106" s="125"/>
      <c r="F106" s="125"/>
      <c r="G106" s="125"/>
      <c r="H106" s="125"/>
      <c r="I106" s="125"/>
      <c r="J106" s="126">
        <f>J174</f>
        <v>407.63</v>
      </c>
      <c r="L106" s="123"/>
    </row>
    <row r="107" spans="1:47" s="9" customFormat="1" ht="19.899999999999999" customHeight="1">
      <c r="B107" s="127"/>
      <c r="D107" s="128" t="s">
        <v>4524</v>
      </c>
      <c r="E107" s="129"/>
      <c r="F107" s="129"/>
      <c r="G107" s="129"/>
      <c r="H107" s="129"/>
      <c r="I107" s="129"/>
      <c r="J107" s="130">
        <f>J175</f>
        <v>310.61</v>
      </c>
      <c r="L107" s="127"/>
    </row>
    <row r="108" spans="1:47" s="9" customFormat="1" ht="19.899999999999999" customHeight="1">
      <c r="B108" s="127"/>
      <c r="D108" s="128" t="s">
        <v>4411</v>
      </c>
      <c r="E108" s="129"/>
      <c r="F108" s="129"/>
      <c r="G108" s="129"/>
      <c r="H108" s="129"/>
      <c r="I108" s="129"/>
      <c r="J108" s="130">
        <f>J178</f>
        <v>97.02</v>
      </c>
      <c r="L108" s="127"/>
    </row>
    <row r="109" spans="1:47" s="1" customFormat="1" ht="21.75" customHeight="1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47" s="1" customFormat="1" ht="6.95" customHeight="1">
      <c r="A110" s="30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4" spans="1:31" s="1" customFormat="1" ht="6.95" customHeight="1">
      <c r="A114" s="30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1" customFormat="1" ht="24.95" customHeight="1">
      <c r="A115" s="30"/>
      <c r="B115" s="31"/>
      <c r="C115" s="21" t="s">
        <v>228</v>
      </c>
      <c r="D115" s="30"/>
      <c r="E115" s="30"/>
      <c r="F115" s="30"/>
      <c r="G115" s="30"/>
      <c r="H115" s="30"/>
      <c r="I115" s="30"/>
      <c r="J115" s="30"/>
      <c r="K115" s="30"/>
      <c r="L115" s="4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1" customFormat="1" ht="6.9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" customFormat="1" ht="12" customHeight="1">
      <c r="A117" s="30"/>
      <c r="B117" s="31"/>
      <c r="C117" s="26" t="s">
        <v>14</v>
      </c>
      <c r="D117" s="30"/>
      <c r="E117" s="30"/>
      <c r="F117" s="30"/>
      <c r="G117" s="30"/>
      <c r="H117" s="30"/>
      <c r="I117" s="30"/>
      <c r="J117" s="30"/>
      <c r="K117" s="30"/>
      <c r="L117" s="4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" customFormat="1" ht="16.5" customHeight="1">
      <c r="A118" s="30"/>
      <c r="B118" s="31"/>
      <c r="C118" s="30"/>
      <c r="D118" s="30"/>
      <c r="E118" s="310" t="str">
        <f>E7</f>
        <v xml:space="preserve"> Bratislava  OO PZ,  Rusovce - rekonštrukcia a modernizácia</v>
      </c>
      <c r="F118" s="310"/>
      <c r="G118" s="310"/>
      <c r="H118" s="310"/>
      <c r="I118" s="30"/>
      <c r="J118" s="30"/>
      <c r="K118" s="30"/>
      <c r="L118" s="4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ht="12" customHeight="1">
      <c r="B119" s="20"/>
      <c r="C119" s="26" t="s">
        <v>159</v>
      </c>
      <c r="L119" s="20"/>
    </row>
    <row r="120" spans="1:31" s="1" customFormat="1" ht="16.5" customHeight="1">
      <c r="A120" s="30"/>
      <c r="B120" s="31"/>
      <c r="C120" s="30"/>
      <c r="D120" s="30"/>
      <c r="E120" s="310" t="s">
        <v>4522</v>
      </c>
      <c r="F120" s="310"/>
      <c r="G120" s="310"/>
      <c r="H120" s="310"/>
      <c r="I120" s="30"/>
      <c r="J120" s="30"/>
      <c r="K120" s="30"/>
      <c r="L120" s="4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" customFormat="1" ht="12" customHeight="1">
      <c r="A121" s="30"/>
      <c r="B121" s="31"/>
      <c r="C121" s="26" t="s">
        <v>165</v>
      </c>
      <c r="D121" s="30"/>
      <c r="E121" s="30"/>
      <c r="F121" s="30"/>
      <c r="G121" s="30"/>
      <c r="H121" s="30"/>
      <c r="I121" s="30"/>
      <c r="J121" s="30"/>
      <c r="K121" s="30"/>
      <c r="L121" s="4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" customFormat="1" ht="16.5" customHeight="1">
      <c r="A122" s="30"/>
      <c r="B122" s="31"/>
      <c r="C122" s="30"/>
      <c r="D122" s="30"/>
      <c r="E122" s="297" t="str">
        <f>E11</f>
        <v>SO 04.1 - Areálová kanalizácia splašková</v>
      </c>
      <c r="F122" s="297"/>
      <c r="G122" s="297"/>
      <c r="H122" s="297"/>
      <c r="I122" s="30"/>
      <c r="J122" s="30"/>
      <c r="K122" s="30"/>
      <c r="L122" s="4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" customFormat="1" ht="12" customHeight="1">
      <c r="A124" s="30"/>
      <c r="B124" s="31"/>
      <c r="C124" s="26" t="s">
        <v>18</v>
      </c>
      <c r="D124" s="30"/>
      <c r="E124" s="30"/>
      <c r="F124" s="27" t="str">
        <f>F14</f>
        <v>Rusovce</v>
      </c>
      <c r="G124" s="30"/>
      <c r="H124" s="30"/>
      <c r="I124" s="26" t="s">
        <v>20</v>
      </c>
      <c r="J124" s="98" t="str">
        <f>IF(J14="","",J14)</f>
        <v>3. 11. 2023</v>
      </c>
      <c r="K124" s="30"/>
      <c r="L124" s="4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" customFormat="1" ht="6.9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" customFormat="1" ht="15.2" customHeight="1">
      <c r="A126" s="30"/>
      <c r="B126" s="31"/>
      <c r="C126" s="26" t="s">
        <v>22</v>
      </c>
      <c r="D126" s="30"/>
      <c r="E126" s="30"/>
      <c r="F126" s="27" t="str">
        <f>E17</f>
        <v>Ministerstvo vnútra SR, Pribinova 2, Bratislava</v>
      </c>
      <c r="G126" s="30"/>
      <c r="H126" s="30"/>
      <c r="I126" s="26" t="s">
        <v>28</v>
      </c>
      <c r="J126" s="119" t="str">
        <f>E23</f>
        <v>Ing.František Janega</v>
      </c>
      <c r="K126" s="30"/>
      <c r="L126" s="4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" customFormat="1" ht="15.2" customHeight="1">
      <c r="A127" s="30"/>
      <c r="B127" s="31"/>
      <c r="C127" s="26" t="s">
        <v>27</v>
      </c>
      <c r="D127" s="30"/>
      <c r="E127" s="30"/>
      <c r="F127" s="27" t="str">
        <f>IF(E20="","",E20)</f>
        <v/>
      </c>
      <c r="G127" s="30"/>
      <c r="H127" s="30"/>
      <c r="I127" s="26" t="s">
        <v>33</v>
      </c>
      <c r="J127" s="119" t="str">
        <f>E26</f>
        <v>Ing.František Janega</v>
      </c>
      <c r="K127" s="30"/>
      <c r="L127" s="42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" customFormat="1" ht="10.35" customHeight="1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42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10" customFormat="1" ht="29.25" customHeight="1">
      <c r="A129" s="131"/>
      <c r="B129" s="132"/>
      <c r="C129" s="133" t="s">
        <v>229</v>
      </c>
      <c r="D129" s="134" t="s">
        <v>61</v>
      </c>
      <c r="E129" s="134" t="s">
        <v>57</v>
      </c>
      <c r="F129" s="134" t="s">
        <v>58</v>
      </c>
      <c r="G129" s="134" t="s">
        <v>230</v>
      </c>
      <c r="H129" s="134" t="s">
        <v>231</v>
      </c>
      <c r="I129" s="134" t="s">
        <v>232</v>
      </c>
      <c r="J129" s="135" t="s">
        <v>207</v>
      </c>
      <c r="K129" s="136" t="s">
        <v>233</v>
      </c>
      <c r="L129" s="137"/>
      <c r="M129" s="61"/>
      <c r="N129" s="62" t="s">
        <v>40</v>
      </c>
      <c r="O129" s="62" t="s">
        <v>234</v>
      </c>
      <c r="P129" s="62" t="s">
        <v>235</v>
      </c>
      <c r="Q129" s="62" t="s">
        <v>236</v>
      </c>
      <c r="R129" s="62" t="s">
        <v>237</v>
      </c>
      <c r="S129" s="62" t="s">
        <v>238</v>
      </c>
      <c r="T129" s="63" t="s">
        <v>239</v>
      </c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</row>
    <row r="130" spans="1:65" s="1" customFormat="1" ht="22.9" customHeight="1">
      <c r="A130" s="30"/>
      <c r="B130" s="31"/>
      <c r="C130" s="68" t="s">
        <v>208</v>
      </c>
      <c r="D130" s="30"/>
      <c r="E130" s="30"/>
      <c r="F130" s="30"/>
      <c r="G130" s="30"/>
      <c r="H130" s="30"/>
      <c r="I130" s="30"/>
      <c r="J130" s="138">
        <f>BK130</f>
        <v>21492.899999999998</v>
      </c>
      <c r="K130" s="30"/>
      <c r="L130" s="31"/>
      <c r="M130" s="64"/>
      <c r="N130" s="55"/>
      <c r="O130" s="65"/>
      <c r="P130" s="139">
        <f>P131+P174</f>
        <v>0</v>
      </c>
      <c r="Q130" s="65"/>
      <c r="R130" s="139">
        <f>R131+R174</f>
        <v>0</v>
      </c>
      <c r="S130" s="65"/>
      <c r="T130" s="140">
        <f>T131+T174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7" t="s">
        <v>75</v>
      </c>
      <c r="AU130" s="17" t="s">
        <v>209</v>
      </c>
      <c r="BK130" s="141">
        <f>BK131+BK174</f>
        <v>21492.899999999998</v>
      </c>
    </row>
    <row r="131" spans="1:65" s="11" customFormat="1" ht="25.9" customHeight="1">
      <c r="B131" s="142"/>
      <c r="D131" s="143" t="s">
        <v>75</v>
      </c>
      <c r="E131" s="144" t="s">
        <v>240</v>
      </c>
      <c r="F131" s="144" t="s">
        <v>241</v>
      </c>
      <c r="I131" s="145"/>
      <c r="J131" s="146">
        <f>BK131</f>
        <v>21085.269999999997</v>
      </c>
      <c r="L131" s="142"/>
      <c r="M131" s="147"/>
      <c r="N131" s="148"/>
      <c r="O131" s="148"/>
      <c r="P131" s="149">
        <f>P132+P149+P151+P155+P169+P172</f>
        <v>0</v>
      </c>
      <c r="Q131" s="148"/>
      <c r="R131" s="149">
        <f>R132+R149+R151+R155+R169+R172</f>
        <v>0</v>
      </c>
      <c r="S131" s="148"/>
      <c r="T131" s="150">
        <f>T132+T149+T151+T155+T169+T172</f>
        <v>0</v>
      </c>
      <c r="AR131" s="143" t="s">
        <v>83</v>
      </c>
      <c r="AT131" s="151" t="s">
        <v>75</v>
      </c>
      <c r="AU131" s="151" t="s">
        <v>76</v>
      </c>
      <c r="AY131" s="143" t="s">
        <v>242</v>
      </c>
      <c r="BK131" s="152">
        <f>BK132+BK149+BK151+BK155+BK169+BK172</f>
        <v>21085.269999999997</v>
      </c>
    </row>
    <row r="132" spans="1:65" s="11" customFormat="1" ht="22.9" customHeight="1">
      <c r="B132" s="142"/>
      <c r="D132" s="143" t="s">
        <v>75</v>
      </c>
      <c r="E132" s="153" t="s">
        <v>83</v>
      </c>
      <c r="F132" s="153" t="s">
        <v>243</v>
      </c>
      <c r="I132" s="145"/>
      <c r="J132" s="154">
        <f>BK132</f>
        <v>5343.32</v>
      </c>
      <c r="L132" s="142"/>
      <c r="M132" s="147"/>
      <c r="N132" s="148"/>
      <c r="O132" s="148"/>
      <c r="P132" s="149">
        <f>SUM(P133:P148)</f>
        <v>0</v>
      </c>
      <c r="Q132" s="148"/>
      <c r="R132" s="149">
        <f>SUM(R133:R148)</f>
        <v>0</v>
      </c>
      <c r="S132" s="148"/>
      <c r="T132" s="150">
        <f>SUM(T133:T148)</f>
        <v>0</v>
      </c>
      <c r="AR132" s="143" t="s">
        <v>83</v>
      </c>
      <c r="AT132" s="151" t="s">
        <v>75</v>
      </c>
      <c r="AU132" s="151" t="s">
        <v>83</v>
      </c>
      <c r="AY132" s="143" t="s">
        <v>242</v>
      </c>
      <c r="BK132" s="152">
        <f>SUM(BK133:BK148)</f>
        <v>5343.32</v>
      </c>
    </row>
    <row r="133" spans="1:65" s="1" customFormat="1" ht="24.2" customHeight="1">
      <c r="A133" s="30"/>
      <c r="B133" s="155"/>
      <c r="C133" s="194" t="s">
        <v>83</v>
      </c>
      <c r="D133" s="194" t="s">
        <v>245</v>
      </c>
      <c r="E133" s="195" t="s">
        <v>4412</v>
      </c>
      <c r="F133" s="196" t="s">
        <v>4413</v>
      </c>
      <c r="G133" s="197" t="s">
        <v>281</v>
      </c>
      <c r="H133" s="198">
        <v>4.8</v>
      </c>
      <c r="I133" s="161">
        <v>2.73</v>
      </c>
      <c r="J133" s="162">
        <f t="shared" ref="J133:J148" si="0">ROUND(I133*H133,2)</f>
        <v>13.1</v>
      </c>
      <c r="K133" s="163"/>
      <c r="L133" s="31"/>
      <c r="M133" s="164"/>
      <c r="N133" s="165" t="s">
        <v>42</v>
      </c>
      <c r="O133" s="57"/>
      <c r="P133" s="166">
        <f t="shared" ref="P133:P148" si="1">O133*H133</f>
        <v>0</v>
      </c>
      <c r="Q133" s="166">
        <v>0</v>
      </c>
      <c r="R133" s="166">
        <f t="shared" ref="R133:R148" si="2">Q133*H133</f>
        <v>0</v>
      </c>
      <c r="S133" s="166">
        <v>0</v>
      </c>
      <c r="T133" s="167">
        <f t="shared" ref="T133:T148" si="3"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8" t="s">
        <v>249</v>
      </c>
      <c r="AT133" s="168" t="s">
        <v>245</v>
      </c>
      <c r="AU133" s="168" t="s">
        <v>88</v>
      </c>
      <c r="AY133" s="17" t="s">
        <v>242</v>
      </c>
      <c r="BE133" s="169">
        <f t="shared" ref="BE133:BE148" si="4">IF(N133="základná",J133,0)</f>
        <v>0</v>
      </c>
      <c r="BF133" s="169">
        <f t="shared" ref="BF133:BF148" si="5">IF(N133="znížená",J133,0)</f>
        <v>13.1</v>
      </c>
      <c r="BG133" s="169">
        <f t="shared" ref="BG133:BG148" si="6">IF(N133="zákl. prenesená",J133,0)</f>
        <v>0</v>
      </c>
      <c r="BH133" s="169">
        <f t="shared" ref="BH133:BH148" si="7">IF(N133="zníž. prenesená",J133,0)</f>
        <v>0</v>
      </c>
      <c r="BI133" s="169">
        <f t="shared" ref="BI133:BI148" si="8">IF(N133="nulová",J133,0)</f>
        <v>0</v>
      </c>
      <c r="BJ133" s="17" t="s">
        <v>88</v>
      </c>
      <c r="BK133" s="169">
        <f t="shared" ref="BK133:BK148" si="9">ROUND(I133*H133,2)</f>
        <v>13.1</v>
      </c>
      <c r="BL133" s="17" t="s">
        <v>249</v>
      </c>
      <c r="BM133" s="168" t="s">
        <v>88</v>
      </c>
    </row>
    <row r="134" spans="1:65" s="1" customFormat="1" ht="33" customHeight="1">
      <c r="A134" s="30"/>
      <c r="B134" s="155"/>
      <c r="C134" s="194" t="s">
        <v>88</v>
      </c>
      <c r="D134" s="194" t="s">
        <v>245</v>
      </c>
      <c r="E134" s="195" t="s">
        <v>4414</v>
      </c>
      <c r="F134" s="196" t="s">
        <v>1352</v>
      </c>
      <c r="G134" s="197" t="s">
        <v>281</v>
      </c>
      <c r="H134" s="198">
        <v>4.8</v>
      </c>
      <c r="I134" s="161">
        <v>22.66</v>
      </c>
      <c r="J134" s="162">
        <f t="shared" si="0"/>
        <v>108.77</v>
      </c>
      <c r="K134" s="163"/>
      <c r="L134" s="31"/>
      <c r="M134" s="164"/>
      <c r="N134" s="165" t="s">
        <v>42</v>
      </c>
      <c r="O134" s="57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68" t="s">
        <v>249</v>
      </c>
      <c r="AT134" s="168" t="s">
        <v>245</v>
      </c>
      <c r="AU134" s="168" t="s">
        <v>88</v>
      </c>
      <c r="AY134" s="17" t="s">
        <v>242</v>
      </c>
      <c r="BE134" s="169">
        <f t="shared" si="4"/>
        <v>0</v>
      </c>
      <c r="BF134" s="169">
        <f t="shared" si="5"/>
        <v>108.77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88</v>
      </c>
      <c r="BK134" s="169">
        <f t="shared" si="9"/>
        <v>108.77</v>
      </c>
      <c r="BL134" s="17" t="s">
        <v>249</v>
      </c>
      <c r="BM134" s="168" t="s">
        <v>249</v>
      </c>
    </row>
    <row r="135" spans="1:65" s="1" customFormat="1" ht="24.2" customHeight="1">
      <c r="A135" s="30"/>
      <c r="B135" s="155"/>
      <c r="C135" s="194" t="s">
        <v>93</v>
      </c>
      <c r="D135" s="194" t="s">
        <v>245</v>
      </c>
      <c r="E135" s="195" t="s">
        <v>4415</v>
      </c>
      <c r="F135" s="196" t="s">
        <v>4416</v>
      </c>
      <c r="G135" s="197" t="s">
        <v>281</v>
      </c>
      <c r="H135" s="198">
        <v>4.8</v>
      </c>
      <c r="I135" s="161">
        <v>1.98</v>
      </c>
      <c r="J135" s="162">
        <f t="shared" si="0"/>
        <v>9.5</v>
      </c>
      <c r="K135" s="163"/>
      <c r="L135" s="31"/>
      <c r="M135" s="164"/>
      <c r="N135" s="165" t="s">
        <v>42</v>
      </c>
      <c r="O135" s="57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8" t="s">
        <v>249</v>
      </c>
      <c r="AT135" s="168" t="s">
        <v>245</v>
      </c>
      <c r="AU135" s="168" t="s">
        <v>88</v>
      </c>
      <c r="AY135" s="17" t="s">
        <v>242</v>
      </c>
      <c r="BE135" s="169">
        <f t="shared" si="4"/>
        <v>0</v>
      </c>
      <c r="BF135" s="169">
        <f t="shared" si="5"/>
        <v>9.5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88</v>
      </c>
      <c r="BK135" s="169">
        <f t="shared" si="9"/>
        <v>9.5</v>
      </c>
      <c r="BL135" s="17" t="s">
        <v>249</v>
      </c>
      <c r="BM135" s="168" t="s">
        <v>318</v>
      </c>
    </row>
    <row r="136" spans="1:65" s="1" customFormat="1" ht="24.2" customHeight="1">
      <c r="A136" s="30"/>
      <c r="B136" s="155"/>
      <c r="C136" s="194" t="s">
        <v>249</v>
      </c>
      <c r="D136" s="194" t="s">
        <v>245</v>
      </c>
      <c r="E136" s="195" t="s">
        <v>4417</v>
      </c>
      <c r="F136" s="196" t="s">
        <v>1377</v>
      </c>
      <c r="G136" s="197" t="s">
        <v>248</v>
      </c>
      <c r="H136" s="198">
        <v>1.9430000000000001</v>
      </c>
      <c r="I136" s="161">
        <v>27.09</v>
      </c>
      <c r="J136" s="162">
        <f t="shared" si="0"/>
        <v>52.64</v>
      </c>
      <c r="K136" s="163"/>
      <c r="L136" s="31"/>
      <c r="M136" s="164"/>
      <c r="N136" s="165" t="s">
        <v>42</v>
      </c>
      <c r="O136" s="57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8" t="s">
        <v>249</v>
      </c>
      <c r="AT136" s="168" t="s">
        <v>245</v>
      </c>
      <c r="AU136" s="168" t="s">
        <v>88</v>
      </c>
      <c r="AY136" s="17" t="s">
        <v>242</v>
      </c>
      <c r="BE136" s="169">
        <f t="shared" si="4"/>
        <v>0</v>
      </c>
      <c r="BF136" s="169">
        <f t="shared" si="5"/>
        <v>52.64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88</v>
      </c>
      <c r="BK136" s="169">
        <f t="shared" si="9"/>
        <v>52.64</v>
      </c>
      <c r="BL136" s="17" t="s">
        <v>249</v>
      </c>
      <c r="BM136" s="168" t="s">
        <v>316</v>
      </c>
    </row>
    <row r="137" spans="1:65" s="1" customFormat="1" ht="21.75" customHeight="1">
      <c r="A137" s="30"/>
      <c r="B137" s="155"/>
      <c r="C137" s="194" t="s">
        <v>338</v>
      </c>
      <c r="D137" s="194" t="s">
        <v>245</v>
      </c>
      <c r="E137" s="195" t="s">
        <v>4418</v>
      </c>
      <c r="F137" s="196" t="s">
        <v>4419</v>
      </c>
      <c r="G137" s="197" t="s">
        <v>248</v>
      </c>
      <c r="H137" s="198">
        <v>1.9430000000000001</v>
      </c>
      <c r="I137" s="161">
        <v>12</v>
      </c>
      <c r="J137" s="162">
        <f t="shared" si="0"/>
        <v>23.32</v>
      </c>
      <c r="K137" s="163"/>
      <c r="L137" s="31"/>
      <c r="M137" s="164"/>
      <c r="N137" s="165" t="s">
        <v>42</v>
      </c>
      <c r="O137" s="57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8" t="s">
        <v>249</v>
      </c>
      <c r="AT137" s="168" t="s">
        <v>245</v>
      </c>
      <c r="AU137" s="168" t="s">
        <v>88</v>
      </c>
      <c r="AY137" s="17" t="s">
        <v>242</v>
      </c>
      <c r="BE137" s="169">
        <f t="shared" si="4"/>
        <v>0</v>
      </c>
      <c r="BF137" s="169">
        <f t="shared" si="5"/>
        <v>23.32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23.32</v>
      </c>
      <c r="BL137" s="17" t="s">
        <v>249</v>
      </c>
      <c r="BM137" s="168" t="s">
        <v>364</v>
      </c>
    </row>
    <row r="138" spans="1:65" s="1" customFormat="1" ht="24.2" customHeight="1">
      <c r="A138" s="30"/>
      <c r="B138" s="155"/>
      <c r="C138" s="194" t="s">
        <v>318</v>
      </c>
      <c r="D138" s="194" t="s">
        <v>245</v>
      </c>
      <c r="E138" s="195" t="s">
        <v>1381</v>
      </c>
      <c r="F138" s="196" t="s">
        <v>1382</v>
      </c>
      <c r="G138" s="197" t="s">
        <v>248</v>
      </c>
      <c r="H138" s="198">
        <v>187.36699999999999</v>
      </c>
      <c r="I138" s="161">
        <v>6.94</v>
      </c>
      <c r="J138" s="162">
        <f t="shared" si="0"/>
        <v>1300.33</v>
      </c>
      <c r="K138" s="163"/>
      <c r="L138" s="31"/>
      <c r="M138" s="164"/>
      <c r="N138" s="165" t="s">
        <v>42</v>
      </c>
      <c r="O138" s="57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8" t="s">
        <v>249</v>
      </c>
      <c r="AT138" s="168" t="s">
        <v>245</v>
      </c>
      <c r="AU138" s="168" t="s">
        <v>88</v>
      </c>
      <c r="AY138" s="17" t="s">
        <v>242</v>
      </c>
      <c r="BE138" s="169">
        <f t="shared" si="4"/>
        <v>0</v>
      </c>
      <c r="BF138" s="169">
        <f t="shared" si="5"/>
        <v>1300.33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88</v>
      </c>
      <c r="BK138" s="169">
        <f t="shared" si="9"/>
        <v>1300.33</v>
      </c>
      <c r="BL138" s="17" t="s">
        <v>249</v>
      </c>
      <c r="BM138" s="168" t="s">
        <v>379</v>
      </c>
    </row>
    <row r="139" spans="1:65" s="1" customFormat="1" ht="37.9" customHeight="1">
      <c r="A139" s="30"/>
      <c r="B139" s="155"/>
      <c r="C139" s="194" t="s">
        <v>348</v>
      </c>
      <c r="D139" s="194" t="s">
        <v>245</v>
      </c>
      <c r="E139" s="195" t="s">
        <v>4422</v>
      </c>
      <c r="F139" s="196" t="s">
        <v>4423</v>
      </c>
      <c r="G139" s="197" t="s">
        <v>248</v>
      </c>
      <c r="H139" s="198">
        <v>187.36699999999999</v>
      </c>
      <c r="I139" s="161">
        <v>0.69</v>
      </c>
      <c r="J139" s="162">
        <f t="shared" si="0"/>
        <v>129.28</v>
      </c>
      <c r="K139" s="163"/>
      <c r="L139" s="31"/>
      <c r="M139" s="164"/>
      <c r="N139" s="165" t="s">
        <v>42</v>
      </c>
      <c r="O139" s="57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8" t="s">
        <v>249</v>
      </c>
      <c r="AT139" s="168" t="s">
        <v>245</v>
      </c>
      <c r="AU139" s="168" t="s">
        <v>88</v>
      </c>
      <c r="AY139" s="17" t="s">
        <v>242</v>
      </c>
      <c r="BE139" s="169">
        <f t="shared" si="4"/>
        <v>0</v>
      </c>
      <c r="BF139" s="169">
        <f t="shared" si="5"/>
        <v>129.28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88</v>
      </c>
      <c r="BK139" s="169">
        <f t="shared" si="9"/>
        <v>129.28</v>
      </c>
      <c r="BL139" s="17" t="s">
        <v>249</v>
      </c>
      <c r="BM139" s="168" t="s">
        <v>392</v>
      </c>
    </row>
    <row r="140" spans="1:65" s="1" customFormat="1" ht="24.2" customHeight="1">
      <c r="A140" s="30"/>
      <c r="B140" s="155"/>
      <c r="C140" s="194" t="s">
        <v>316</v>
      </c>
      <c r="D140" s="194" t="s">
        <v>245</v>
      </c>
      <c r="E140" s="195" t="s">
        <v>4424</v>
      </c>
      <c r="F140" s="196" t="s">
        <v>4425</v>
      </c>
      <c r="G140" s="197" t="s">
        <v>281</v>
      </c>
      <c r="H140" s="198">
        <v>470.7</v>
      </c>
      <c r="I140" s="161">
        <v>2.56</v>
      </c>
      <c r="J140" s="162">
        <f t="shared" si="0"/>
        <v>1204.99</v>
      </c>
      <c r="K140" s="163"/>
      <c r="L140" s="31"/>
      <c r="M140" s="164"/>
      <c r="N140" s="165" t="s">
        <v>42</v>
      </c>
      <c r="O140" s="57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8" t="s">
        <v>249</v>
      </c>
      <c r="AT140" s="168" t="s">
        <v>245</v>
      </c>
      <c r="AU140" s="168" t="s">
        <v>88</v>
      </c>
      <c r="AY140" s="17" t="s">
        <v>242</v>
      </c>
      <c r="BE140" s="169">
        <f t="shared" si="4"/>
        <v>0</v>
      </c>
      <c r="BF140" s="169">
        <f t="shared" si="5"/>
        <v>1204.99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88</v>
      </c>
      <c r="BK140" s="169">
        <f t="shared" si="9"/>
        <v>1204.99</v>
      </c>
      <c r="BL140" s="17" t="s">
        <v>249</v>
      </c>
      <c r="BM140" s="168" t="s">
        <v>402</v>
      </c>
    </row>
    <row r="141" spans="1:65" s="1" customFormat="1" ht="24.2" customHeight="1">
      <c r="A141" s="30"/>
      <c r="B141" s="155"/>
      <c r="C141" s="194" t="s">
        <v>358</v>
      </c>
      <c r="D141" s="194" t="s">
        <v>245</v>
      </c>
      <c r="E141" s="195" t="s">
        <v>4525</v>
      </c>
      <c r="F141" s="196" t="s">
        <v>4526</v>
      </c>
      <c r="G141" s="197" t="s">
        <v>281</v>
      </c>
      <c r="H141" s="198">
        <v>12.6</v>
      </c>
      <c r="I141" s="161">
        <v>4.55</v>
      </c>
      <c r="J141" s="162">
        <f t="shared" si="0"/>
        <v>57.33</v>
      </c>
      <c r="K141" s="163"/>
      <c r="L141" s="31"/>
      <c r="M141" s="164"/>
      <c r="N141" s="165" t="s">
        <v>42</v>
      </c>
      <c r="O141" s="57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8" t="s">
        <v>249</v>
      </c>
      <c r="AT141" s="168" t="s">
        <v>245</v>
      </c>
      <c r="AU141" s="168" t="s">
        <v>88</v>
      </c>
      <c r="AY141" s="17" t="s">
        <v>242</v>
      </c>
      <c r="BE141" s="169">
        <f t="shared" si="4"/>
        <v>0</v>
      </c>
      <c r="BF141" s="169">
        <f t="shared" si="5"/>
        <v>57.33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88</v>
      </c>
      <c r="BK141" s="169">
        <f t="shared" si="9"/>
        <v>57.33</v>
      </c>
      <c r="BL141" s="17" t="s">
        <v>249</v>
      </c>
      <c r="BM141" s="168" t="s">
        <v>414</v>
      </c>
    </row>
    <row r="142" spans="1:65" s="1" customFormat="1" ht="24.2" customHeight="1">
      <c r="A142" s="30"/>
      <c r="B142" s="155"/>
      <c r="C142" s="194" t="s">
        <v>364</v>
      </c>
      <c r="D142" s="194" t="s">
        <v>245</v>
      </c>
      <c r="E142" s="195" t="s">
        <v>4426</v>
      </c>
      <c r="F142" s="196" t="s">
        <v>4427</v>
      </c>
      <c r="G142" s="197" t="s">
        <v>281</v>
      </c>
      <c r="H142" s="198">
        <v>470.7</v>
      </c>
      <c r="I142" s="161">
        <v>1.61</v>
      </c>
      <c r="J142" s="162">
        <f t="shared" si="0"/>
        <v>757.83</v>
      </c>
      <c r="K142" s="163"/>
      <c r="L142" s="31"/>
      <c r="M142" s="164"/>
      <c r="N142" s="165" t="s">
        <v>42</v>
      </c>
      <c r="O142" s="57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8" t="s">
        <v>249</v>
      </c>
      <c r="AT142" s="168" t="s">
        <v>245</v>
      </c>
      <c r="AU142" s="168" t="s">
        <v>88</v>
      </c>
      <c r="AY142" s="17" t="s">
        <v>242</v>
      </c>
      <c r="BE142" s="169">
        <f t="shared" si="4"/>
        <v>0</v>
      </c>
      <c r="BF142" s="169">
        <f t="shared" si="5"/>
        <v>757.83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88</v>
      </c>
      <c r="BK142" s="169">
        <f t="shared" si="9"/>
        <v>757.83</v>
      </c>
      <c r="BL142" s="17" t="s">
        <v>249</v>
      </c>
      <c r="BM142" s="168" t="s">
        <v>6</v>
      </c>
    </row>
    <row r="143" spans="1:65" s="1" customFormat="1" ht="24.2" customHeight="1">
      <c r="A143" s="30"/>
      <c r="B143" s="155"/>
      <c r="C143" s="194" t="s">
        <v>369</v>
      </c>
      <c r="D143" s="194" t="s">
        <v>245</v>
      </c>
      <c r="E143" s="195" t="s">
        <v>4527</v>
      </c>
      <c r="F143" s="196" t="s">
        <v>4528</v>
      </c>
      <c r="G143" s="197" t="s">
        <v>281</v>
      </c>
      <c r="H143" s="198">
        <v>12.6</v>
      </c>
      <c r="I143" s="161">
        <v>2.65</v>
      </c>
      <c r="J143" s="162">
        <f t="shared" si="0"/>
        <v>33.39</v>
      </c>
      <c r="K143" s="163"/>
      <c r="L143" s="31"/>
      <c r="M143" s="164"/>
      <c r="N143" s="165" t="s">
        <v>42</v>
      </c>
      <c r="O143" s="57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8" t="s">
        <v>249</v>
      </c>
      <c r="AT143" s="168" t="s">
        <v>245</v>
      </c>
      <c r="AU143" s="168" t="s">
        <v>88</v>
      </c>
      <c r="AY143" s="17" t="s">
        <v>242</v>
      </c>
      <c r="BE143" s="169">
        <f t="shared" si="4"/>
        <v>0</v>
      </c>
      <c r="BF143" s="169">
        <f t="shared" si="5"/>
        <v>33.39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88</v>
      </c>
      <c r="BK143" s="169">
        <f t="shared" si="9"/>
        <v>33.39</v>
      </c>
      <c r="BL143" s="17" t="s">
        <v>249</v>
      </c>
      <c r="BM143" s="168" t="s">
        <v>432</v>
      </c>
    </row>
    <row r="144" spans="1:65" s="1" customFormat="1" ht="24.2" customHeight="1">
      <c r="A144" s="30"/>
      <c r="B144" s="155"/>
      <c r="C144" s="194" t="s">
        <v>379</v>
      </c>
      <c r="D144" s="194" t="s">
        <v>245</v>
      </c>
      <c r="E144" s="195" t="s">
        <v>4428</v>
      </c>
      <c r="F144" s="196" t="s">
        <v>4429</v>
      </c>
      <c r="G144" s="197" t="s">
        <v>248</v>
      </c>
      <c r="H144" s="198">
        <v>1.9430000000000001</v>
      </c>
      <c r="I144" s="161">
        <v>25.92</v>
      </c>
      <c r="J144" s="162">
        <f t="shared" si="0"/>
        <v>50.36</v>
      </c>
      <c r="K144" s="163"/>
      <c r="L144" s="31"/>
      <c r="M144" s="164"/>
      <c r="N144" s="165" t="s">
        <v>42</v>
      </c>
      <c r="O144" s="57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8" t="s">
        <v>249</v>
      </c>
      <c r="AT144" s="168" t="s">
        <v>245</v>
      </c>
      <c r="AU144" s="168" t="s">
        <v>88</v>
      </c>
      <c r="AY144" s="17" t="s">
        <v>242</v>
      </c>
      <c r="BE144" s="169">
        <f t="shared" si="4"/>
        <v>0</v>
      </c>
      <c r="BF144" s="169">
        <f t="shared" si="5"/>
        <v>50.36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88</v>
      </c>
      <c r="BK144" s="169">
        <f t="shared" si="9"/>
        <v>50.36</v>
      </c>
      <c r="BL144" s="17" t="s">
        <v>249</v>
      </c>
      <c r="BM144" s="168" t="s">
        <v>445</v>
      </c>
    </row>
    <row r="145" spans="1:65" s="1" customFormat="1" ht="33" customHeight="1">
      <c r="A145" s="30"/>
      <c r="B145" s="155"/>
      <c r="C145" s="194" t="s">
        <v>383</v>
      </c>
      <c r="D145" s="194" t="s">
        <v>245</v>
      </c>
      <c r="E145" s="195" t="s">
        <v>4430</v>
      </c>
      <c r="F145" s="196" t="s">
        <v>1412</v>
      </c>
      <c r="G145" s="197" t="s">
        <v>248</v>
      </c>
      <c r="H145" s="198">
        <v>189.31</v>
      </c>
      <c r="I145" s="161">
        <v>2.11</v>
      </c>
      <c r="J145" s="162">
        <f t="shared" si="0"/>
        <v>399.44</v>
      </c>
      <c r="K145" s="163"/>
      <c r="L145" s="31"/>
      <c r="M145" s="164"/>
      <c r="N145" s="165" t="s">
        <v>42</v>
      </c>
      <c r="O145" s="57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8" t="s">
        <v>249</v>
      </c>
      <c r="AT145" s="168" t="s">
        <v>245</v>
      </c>
      <c r="AU145" s="168" t="s">
        <v>88</v>
      </c>
      <c r="AY145" s="17" t="s">
        <v>242</v>
      </c>
      <c r="BE145" s="169">
        <f t="shared" si="4"/>
        <v>0</v>
      </c>
      <c r="BF145" s="169">
        <f t="shared" si="5"/>
        <v>399.44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88</v>
      </c>
      <c r="BK145" s="169">
        <f t="shared" si="9"/>
        <v>399.44</v>
      </c>
      <c r="BL145" s="17" t="s">
        <v>249</v>
      </c>
      <c r="BM145" s="168" t="s">
        <v>459</v>
      </c>
    </row>
    <row r="146" spans="1:65" s="1" customFormat="1" ht="24.2" customHeight="1">
      <c r="A146" s="30"/>
      <c r="B146" s="155"/>
      <c r="C146" s="194" t="s">
        <v>392</v>
      </c>
      <c r="D146" s="194" t="s">
        <v>245</v>
      </c>
      <c r="E146" s="195" t="s">
        <v>4431</v>
      </c>
      <c r="F146" s="196" t="s">
        <v>2916</v>
      </c>
      <c r="G146" s="197" t="s">
        <v>248</v>
      </c>
      <c r="H146" s="198">
        <v>30.96</v>
      </c>
      <c r="I146" s="161">
        <v>10.8</v>
      </c>
      <c r="J146" s="162">
        <f t="shared" si="0"/>
        <v>334.37</v>
      </c>
      <c r="K146" s="163"/>
      <c r="L146" s="31"/>
      <c r="M146" s="164"/>
      <c r="N146" s="165" t="s">
        <v>42</v>
      </c>
      <c r="O146" s="57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8" t="s">
        <v>249</v>
      </c>
      <c r="AT146" s="168" t="s">
        <v>245</v>
      </c>
      <c r="AU146" s="168" t="s">
        <v>88</v>
      </c>
      <c r="AY146" s="17" t="s">
        <v>242</v>
      </c>
      <c r="BE146" s="169">
        <f t="shared" si="4"/>
        <v>0</v>
      </c>
      <c r="BF146" s="169">
        <f t="shared" si="5"/>
        <v>334.37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88</v>
      </c>
      <c r="BK146" s="169">
        <f t="shared" si="9"/>
        <v>334.37</v>
      </c>
      <c r="BL146" s="17" t="s">
        <v>249</v>
      </c>
      <c r="BM146" s="168" t="s">
        <v>473</v>
      </c>
    </row>
    <row r="147" spans="1:65" s="1" customFormat="1" ht="16.5" customHeight="1">
      <c r="A147" s="30"/>
      <c r="B147" s="155"/>
      <c r="C147" s="218" t="s">
        <v>397</v>
      </c>
      <c r="D147" s="218" t="s">
        <v>313</v>
      </c>
      <c r="E147" s="219" t="s">
        <v>4432</v>
      </c>
      <c r="F147" s="220" t="s">
        <v>4433</v>
      </c>
      <c r="G147" s="221" t="s">
        <v>291</v>
      </c>
      <c r="H147" s="222">
        <v>52.631999999999998</v>
      </c>
      <c r="I147" s="204">
        <v>12.74</v>
      </c>
      <c r="J147" s="205">
        <f t="shared" si="0"/>
        <v>670.53</v>
      </c>
      <c r="K147" s="206"/>
      <c r="L147" s="207"/>
      <c r="M147" s="208"/>
      <c r="N147" s="209" t="s">
        <v>42</v>
      </c>
      <c r="O147" s="57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8" t="s">
        <v>316</v>
      </c>
      <c r="AT147" s="168" t="s">
        <v>313</v>
      </c>
      <c r="AU147" s="168" t="s">
        <v>88</v>
      </c>
      <c r="AY147" s="17" t="s">
        <v>242</v>
      </c>
      <c r="BE147" s="169">
        <f t="shared" si="4"/>
        <v>0</v>
      </c>
      <c r="BF147" s="169">
        <f t="shared" si="5"/>
        <v>670.53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88</v>
      </c>
      <c r="BK147" s="169">
        <f t="shared" si="9"/>
        <v>670.53</v>
      </c>
      <c r="BL147" s="17" t="s">
        <v>249</v>
      </c>
      <c r="BM147" s="168" t="s">
        <v>489</v>
      </c>
    </row>
    <row r="148" spans="1:65" s="1" customFormat="1" ht="16.5" customHeight="1">
      <c r="A148" s="30"/>
      <c r="B148" s="155"/>
      <c r="C148" s="194" t="s">
        <v>402</v>
      </c>
      <c r="D148" s="194" t="s">
        <v>245</v>
      </c>
      <c r="E148" s="195" t="s">
        <v>4434</v>
      </c>
      <c r="F148" s="196" t="s">
        <v>4435</v>
      </c>
      <c r="G148" s="197" t="s">
        <v>248</v>
      </c>
      <c r="H148" s="198">
        <v>30.96</v>
      </c>
      <c r="I148" s="161">
        <v>6.4</v>
      </c>
      <c r="J148" s="162">
        <f t="shared" si="0"/>
        <v>198.14</v>
      </c>
      <c r="K148" s="163"/>
      <c r="L148" s="31"/>
      <c r="M148" s="164"/>
      <c r="N148" s="165" t="s">
        <v>42</v>
      </c>
      <c r="O148" s="57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8" t="s">
        <v>249</v>
      </c>
      <c r="AT148" s="168" t="s">
        <v>245</v>
      </c>
      <c r="AU148" s="168" t="s">
        <v>88</v>
      </c>
      <c r="AY148" s="17" t="s">
        <v>242</v>
      </c>
      <c r="BE148" s="169">
        <f t="shared" si="4"/>
        <v>0</v>
      </c>
      <c r="BF148" s="169">
        <f t="shared" si="5"/>
        <v>198.14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88</v>
      </c>
      <c r="BK148" s="169">
        <f t="shared" si="9"/>
        <v>198.14</v>
      </c>
      <c r="BL148" s="17" t="s">
        <v>249</v>
      </c>
      <c r="BM148" s="168" t="s">
        <v>500</v>
      </c>
    </row>
    <row r="149" spans="1:65" s="11" customFormat="1" ht="22.9" customHeight="1">
      <c r="B149" s="142"/>
      <c r="D149" s="143" t="s">
        <v>75</v>
      </c>
      <c r="E149" s="153" t="s">
        <v>249</v>
      </c>
      <c r="F149" s="153" t="s">
        <v>306</v>
      </c>
      <c r="I149" s="145"/>
      <c r="J149" s="154">
        <f>BK149</f>
        <v>425.09</v>
      </c>
      <c r="L149" s="142"/>
      <c r="M149" s="147"/>
      <c r="N149" s="148"/>
      <c r="O149" s="148"/>
      <c r="P149" s="149">
        <f>P150</f>
        <v>0</v>
      </c>
      <c r="Q149" s="148"/>
      <c r="R149" s="149">
        <f>R150</f>
        <v>0</v>
      </c>
      <c r="S149" s="148"/>
      <c r="T149" s="150">
        <f>T150</f>
        <v>0</v>
      </c>
      <c r="AR149" s="143" t="s">
        <v>83</v>
      </c>
      <c r="AT149" s="151" t="s">
        <v>75</v>
      </c>
      <c r="AU149" s="151" t="s">
        <v>83</v>
      </c>
      <c r="AY149" s="143" t="s">
        <v>242</v>
      </c>
      <c r="BK149" s="152">
        <f>BK150</f>
        <v>425.09</v>
      </c>
    </row>
    <row r="150" spans="1:65" s="1" customFormat="1" ht="33" customHeight="1">
      <c r="A150" s="30"/>
      <c r="B150" s="155"/>
      <c r="C150" s="194" t="s">
        <v>410</v>
      </c>
      <c r="D150" s="194" t="s">
        <v>245</v>
      </c>
      <c r="E150" s="195" t="s">
        <v>4436</v>
      </c>
      <c r="F150" s="196" t="s">
        <v>4437</v>
      </c>
      <c r="G150" s="197" t="s">
        <v>248</v>
      </c>
      <c r="H150" s="198">
        <v>15.52</v>
      </c>
      <c r="I150" s="161">
        <v>27.39</v>
      </c>
      <c r="J150" s="162">
        <f>ROUND(I150*H150,2)</f>
        <v>425.09</v>
      </c>
      <c r="K150" s="163"/>
      <c r="L150" s="31"/>
      <c r="M150" s="164"/>
      <c r="N150" s="165" t="s">
        <v>42</v>
      </c>
      <c r="O150" s="57"/>
      <c r="P150" s="166">
        <f>O150*H150</f>
        <v>0</v>
      </c>
      <c r="Q150" s="166">
        <v>0</v>
      </c>
      <c r="R150" s="166">
        <f>Q150*H150</f>
        <v>0</v>
      </c>
      <c r="S150" s="166">
        <v>0</v>
      </c>
      <c r="T150" s="167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8" t="s">
        <v>249</v>
      </c>
      <c r="AT150" s="168" t="s">
        <v>245</v>
      </c>
      <c r="AU150" s="168" t="s">
        <v>88</v>
      </c>
      <c r="AY150" s="17" t="s">
        <v>242</v>
      </c>
      <c r="BE150" s="169">
        <f>IF(N150="základná",J150,0)</f>
        <v>0</v>
      </c>
      <c r="BF150" s="169">
        <f>IF(N150="znížená",J150,0)</f>
        <v>425.09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7" t="s">
        <v>88</v>
      </c>
      <c r="BK150" s="169">
        <f>ROUND(I150*H150,2)</f>
        <v>425.09</v>
      </c>
      <c r="BL150" s="17" t="s">
        <v>249</v>
      </c>
      <c r="BM150" s="168" t="s">
        <v>509</v>
      </c>
    </row>
    <row r="151" spans="1:65" s="11" customFormat="1" ht="22.9" customHeight="1">
      <c r="B151" s="142"/>
      <c r="D151" s="143" t="s">
        <v>75</v>
      </c>
      <c r="E151" s="153" t="s">
        <v>338</v>
      </c>
      <c r="F151" s="153" t="s">
        <v>1506</v>
      </c>
      <c r="I151" s="145"/>
      <c r="J151" s="154">
        <f>BK151</f>
        <v>246.14</v>
      </c>
      <c r="L151" s="142"/>
      <c r="M151" s="147"/>
      <c r="N151" s="148"/>
      <c r="O151" s="148"/>
      <c r="P151" s="149">
        <f>SUM(P152:P154)</f>
        <v>0</v>
      </c>
      <c r="Q151" s="148"/>
      <c r="R151" s="149">
        <f>SUM(R152:R154)</f>
        <v>0</v>
      </c>
      <c r="S151" s="148"/>
      <c r="T151" s="150">
        <f>SUM(T152:T154)</f>
        <v>0</v>
      </c>
      <c r="AR151" s="143" t="s">
        <v>83</v>
      </c>
      <c r="AT151" s="151" t="s">
        <v>75</v>
      </c>
      <c r="AU151" s="151" t="s">
        <v>83</v>
      </c>
      <c r="AY151" s="143" t="s">
        <v>242</v>
      </c>
      <c r="BK151" s="152">
        <f>SUM(BK152:BK154)</f>
        <v>246.14</v>
      </c>
    </row>
    <row r="152" spans="1:65" s="1" customFormat="1" ht="33" customHeight="1">
      <c r="A152" s="30"/>
      <c r="B152" s="155"/>
      <c r="C152" s="194" t="s">
        <v>414</v>
      </c>
      <c r="D152" s="194" t="s">
        <v>245</v>
      </c>
      <c r="E152" s="195" t="s">
        <v>4438</v>
      </c>
      <c r="F152" s="196" t="s">
        <v>4439</v>
      </c>
      <c r="G152" s="197" t="s">
        <v>281</v>
      </c>
      <c r="H152" s="198">
        <v>4.8</v>
      </c>
      <c r="I152" s="161">
        <v>10.08</v>
      </c>
      <c r="J152" s="162">
        <f>ROUND(I152*H152,2)</f>
        <v>48.38</v>
      </c>
      <c r="K152" s="163"/>
      <c r="L152" s="31"/>
      <c r="M152" s="164"/>
      <c r="N152" s="165" t="s">
        <v>42</v>
      </c>
      <c r="O152" s="57"/>
      <c r="P152" s="166">
        <f>O152*H152</f>
        <v>0</v>
      </c>
      <c r="Q152" s="166">
        <v>0</v>
      </c>
      <c r="R152" s="166">
        <f>Q152*H152</f>
        <v>0</v>
      </c>
      <c r="S152" s="166">
        <v>0</v>
      </c>
      <c r="T152" s="167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8" t="s">
        <v>249</v>
      </c>
      <c r="AT152" s="168" t="s">
        <v>245</v>
      </c>
      <c r="AU152" s="168" t="s">
        <v>88</v>
      </c>
      <c r="AY152" s="17" t="s">
        <v>242</v>
      </c>
      <c r="BE152" s="169">
        <f>IF(N152="základná",J152,0)</f>
        <v>0</v>
      </c>
      <c r="BF152" s="169">
        <f>IF(N152="znížená",J152,0)</f>
        <v>48.38</v>
      </c>
      <c r="BG152" s="169">
        <f>IF(N152="zákl. prenesená",J152,0)</f>
        <v>0</v>
      </c>
      <c r="BH152" s="169">
        <f>IF(N152="zníž. prenesená",J152,0)</f>
        <v>0</v>
      </c>
      <c r="BI152" s="169">
        <f>IF(N152="nulová",J152,0)</f>
        <v>0</v>
      </c>
      <c r="BJ152" s="17" t="s">
        <v>88</v>
      </c>
      <c r="BK152" s="169">
        <f>ROUND(I152*H152,2)</f>
        <v>48.38</v>
      </c>
      <c r="BL152" s="17" t="s">
        <v>249</v>
      </c>
      <c r="BM152" s="168" t="s">
        <v>519</v>
      </c>
    </row>
    <row r="153" spans="1:65" s="1" customFormat="1" ht="21.75" customHeight="1">
      <c r="A153" s="30"/>
      <c r="B153" s="155"/>
      <c r="C153" s="194" t="s">
        <v>418</v>
      </c>
      <c r="D153" s="194" t="s">
        <v>245</v>
      </c>
      <c r="E153" s="195" t="s">
        <v>4440</v>
      </c>
      <c r="F153" s="196" t="s">
        <v>4441</v>
      </c>
      <c r="G153" s="197" t="s">
        <v>281</v>
      </c>
      <c r="H153" s="198">
        <v>4.8</v>
      </c>
      <c r="I153" s="161">
        <v>12.42</v>
      </c>
      <c r="J153" s="162">
        <f>ROUND(I153*H153,2)</f>
        <v>59.62</v>
      </c>
      <c r="K153" s="163"/>
      <c r="L153" s="31"/>
      <c r="M153" s="164"/>
      <c r="N153" s="165" t="s">
        <v>42</v>
      </c>
      <c r="O153" s="57"/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8" t="s">
        <v>249</v>
      </c>
      <c r="AT153" s="168" t="s">
        <v>245</v>
      </c>
      <c r="AU153" s="168" t="s">
        <v>88</v>
      </c>
      <c r="AY153" s="17" t="s">
        <v>242</v>
      </c>
      <c r="BE153" s="169">
        <f>IF(N153="základná",J153,0)</f>
        <v>0</v>
      </c>
      <c r="BF153" s="169">
        <f>IF(N153="znížená",J153,0)</f>
        <v>59.62</v>
      </c>
      <c r="BG153" s="169">
        <f>IF(N153="zákl. prenesená",J153,0)</f>
        <v>0</v>
      </c>
      <c r="BH153" s="169">
        <f>IF(N153="zníž. prenesená",J153,0)</f>
        <v>0</v>
      </c>
      <c r="BI153" s="169">
        <f>IF(N153="nulová",J153,0)</f>
        <v>0</v>
      </c>
      <c r="BJ153" s="17" t="s">
        <v>88</v>
      </c>
      <c r="BK153" s="169">
        <f>ROUND(I153*H153,2)</f>
        <v>59.62</v>
      </c>
      <c r="BL153" s="17" t="s">
        <v>249</v>
      </c>
      <c r="BM153" s="168" t="s">
        <v>531</v>
      </c>
    </row>
    <row r="154" spans="1:65" s="1" customFormat="1" ht="33" customHeight="1">
      <c r="A154" s="30"/>
      <c r="B154" s="155"/>
      <c r="C154" s="194" t="s">
        <v>6</v>
      </c>
      <c r="D154" s="194" t="s">
        <v>245</v>
      </c>
      <c r="E154" s="195" t="s">
        <v>4442</v>
      </c>
      <c r="F154" s="196" t="s">
        <v>4443</v>
      </c>
      <c r="G154" s="197" t="s">
        <v>281</v>
      </c>
      <c r="H154" s="198">
        <v>4.8</v>
      </c>
      <c r="I154" s="161">
        <v>28.78</v>
      </c>
      <c r="J154" s="162">
        <f>ROUND(I154*H154,2)</f>
        <v>138.13999999999999</v>
      </c>
      <c r="K154" s="163"/>
      <c r="L154" s="31"/>
      <c r="M154" s="164"/>
      <c r="N154" s="165" t="s">
        <v>42</v>
      </c>
      <c r="O154" s="57"/>
      <c r="P154" s="166">
        <f>O154*H154</f>
        <v>0</v>
      </c>
      <c r="Q154" s="166">
        <v>0</v>
      </c>
      <c r="R154" s="166">
        <f>Q154*H154</f>
        <v>0</v>
      </c>
      <c r="S154" s="166">
        <v>0</v>
      </c>
      <c r="T154" s="167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8" t="s">
        <v>249</v>
      </c>
      <c r="AT154" s="168" t="s">
        <v>245</v>
      </c>
      <c r="AU154" s="168" t="s">
        <v>88</v>
      </c>
      <c r="AY154" s="17" t="s">
        <v>242</v>
      </c>
      <c r="BE154" s="169">
        <f>IF(N154="základná",J154,0)</f>
        <v>0</v>
      </c>
      <c r="BF154" s="169">
        <f>IF(N154="znížená",J154,0)</f>
        <v>138.13999999999999</v>
      </c>
      <c r="BG154" s="169">
        <f>IF(N154="zákl. prenesená",J154,0)</f>
        <v>0</v>
      </c>
      <c r="BH154" s="169">
        <f>IF(N154="zníž. prenesená",J154,0)</f>
        <v>0</v>
      </c>
      <c r="BI154" s="169">
        <f>IF(N154="nulová",J154,0)</f>
        <v>0</v>
      </c>
      <c r="BJ154" s="17" t="s">
        <v>88</v>
      </c>
      <c r="BK154" s="169">
        <f>ROUND(I154*H154,2)</f>
        <v>138.13999999999999</v>
      </c>
      <c r="BL154" s="17" t="s">
        <v>249</v>
      </c>
      <c r="BM154" s="168" t="s">
        <v>540</v>
      </c>
    </row>
    <row r="155" spans="1:65" s="11" customFormat="1" ht="22.9" customHeight="1">
      <c r="B155" s="142"/>
      <c r="D155" s="143" t="s">
        <v>75</v>
      </c>
      <c r="E155" s="153" t="s">
        <v>316</v>
      </c>
      <c r="F155" s="153" t="s">
        <v>3240</v>
      </c>
      <c r="I155" s="145"/>
      <c r="J155" s="154">
        <f>BK155</f>
        <v>13747.409999999998</v>
      </c>
      <c r="L155" s="142"/>
      <c r="M155" s="147"/>
      <c r="N155" s="148"/>
      <c r="O155" s="148"/>
      <c r="P155" s="149">
        <f>SUM(P156:P168)</f>
        <v>0</v>
      </c>
      <c r="Q155" s="148"/>
      <c r="R155" s="149">
        <f>SUM(R156:R168)</f>
        <v>0</v>
      </c>
      <c r="S155" s="148"/>
      <c r="T155" s="150">
        <f>SUM(T156:T168)</f>
        <v>0</v>
      </c>
      <c r="AR155" s="143" t="s">
        <v>83</v>
      </c>
      <c r="AT155" s="151" t="s">
        <v>75</v>
      </c>
      <c r="AU155" s="151" t="s">
        <v>83</v>
      </c>
      <c r="AY155" s="143" t="s">
        <v>242</v>
      </c>
      <c r="BK155" s="152">
        <f>SUM(BK156:BK168)</f>
        <v>13747.409999999998</v>
      </c>
    </row>
    <row r="156" spans="1:65" s="1" customFormat="1" ht="24.2" customHeight="1">
      <c r="A156" s="30"/>
      <c r="B156" s="155"/>
      <c r="C156" s="194" t="s">
        <v>425</v>
      </c>
      <c r="D156" s="194" t="s">
        <v>245</v>
      </c>
      <c r="E156" s="195" t="s">
        <v>4529</v>
      </c>
      <c r="F156" s="196" t="s">
        <v>4530</v>
      </c>
      <c r="G156" s="197" t="s">
        <v>297</v>
      </c>
      <c r="H156" s="198">
        <v>7</v>
      </c>
      <c r="I156" s="161">
        <v>15.63</v>
      </c>
      <c r="J156" s="162">
        <f t="shared" ref="J156:J168" si="10">ROUND(I156*H156,2)</f>
        <v>109.41</v>
      </c>
      <c r="K156" s="163"/>
      <c r="L156" s="31"/>
      <c r="M156" s="164"/>
      <c r="N156" s="165" t="s">
        <v>42</v>
      </c>
      <c r="O156" s="57"/>
      <c r="P156" s="166">
        <f t="shared" ref="P156:P168" si="11">O156*H156</f>
        <v>0</v>
      </c>
      <c r="Q156" s="166">
        <v>0</v>
      </c>
      <c r="R156" s="166">
        <f t="shared" ref="R156:R168" si="12">Q156*H156</f>
        <v>0</v>
      </c>
      <c r="S156" s="166">
        <v>0</v>
      </c>
      <c r="T156" s="167">
        <f t="shared" ref="T156:T168" si="13"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8" t="s">
        <v>249</v>
      </c>
      <c r="AT156" s="168" t="s">
        <v>245</v>
      </c>
      <c r="AU156" s="168" t="s">
        <v>88</v>
      </c>
      <c r="AY156" s="17" t="s">
        <v>242</v>
      </c>
      <c r="BE156" s="169">
        <f t="shared" ref="BE156:BE168" si="14">IF(N156="základná",J156,0)</f>
        <v>0</v>
      </c>
      <c r="BF156" s="169">
        <f t="shared" ref="BF156:BF168" si="15">IF(N156="znížená",J156,0)</f>
        <v>109.41</v>
      </c>
      <c r="BG156" s="169">
        <f t="shared" ref="BG156:BG168" si="16">IF(N156="zákl. prenesená",J156,0)</f>
        <v>0</v>
      </c>
      <c r="BH156" s="169">
        <f t="shared" ref="BH156:BH168" si="17">IF(N156="zníž. prenesená",J156,0)</f>
        <v>0</v>
      </c>
      <c r="BI156" s="169">
        <f t="shared" ref="BI156:BI168" si="18">IF(N156="nulová",J156,0)</f>
        <v>0</v>
      </c>
      <c r="BJ156" s="17" t="s">
        <v>88</v>
      </c>
      <c r="BK156" s="169">
        <f t="shared" ref="BK156:BK168" si="19">ROUND(I156*H156,2)</f>
        <v>109.41</v>
      </c>
      <c r="BL156" s="17" t="s">
        <v>249</v>
      </c>
      <c r="BM156" s="168" t="s">
        <v>550</v>
      </c>
    </row>
    <row r="157" spans="1:65" s="1" customFormat="1" ht="24.2" customHeight="1">
      <c r="A157" s="30"/>
      <c r="B157" s="155"/>
      <c r="C157" s="194" t="s">
        <v>432</v>
      </c>
      <c r="D157" s="194" t="s">
        <v>245</v>
      </c>
      <c r="E157" s="195" t="s">
        <v>4531</v>
      </c>
      <c r="F157" s="196" t="s">
        <v>4532</v>
      </c>
      <c r="G157" s="197" t="s">
        <v>297</v>
      </c>
      <c r="H157" s="198">
        <v>80</v>
      </c>
      <c r="I157" s="161">
        <v>23.1</v>
      </c>
      <c r="J157" s="162">
        <f t="shared" si="10"/>
        <v>1848</v>
      </c>
      <c r="K157" s="163"/>
      <c r="L157" s="31"/>
      <c r="M157" s="164"/>
      <c r="N157" s="165" t="s">
        <v>42</v>
      </c>
      <c r="O157" s="57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8" t="s">
        <v>249</v>
      </c>
      <c r="AT157" s="168" t="s">
        <v>245</v>
      </c>
      <c r="AU157" s="168" t="s">
        <v>88</v>
      </c>
      <c r="AY157" s="17" t="s">
        <v>242</v>
      </c>
      <c r="BE157" s="169">
        <f t="shared" si="14"/>
        <v>0</v>
      </c>
      <c r="BF157" s="169">
        <f t="shared" si="15"/>
        <v>1848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88</v>
      </c>
      <c r="BK157" s="169">
        <f t="shared" si="19"/>
        <v>1848</v>
      </c>
      <c r="BL157" s="17" t="s">
        <v>249</v>
      </c>
      <c r="BM157" s="168" t="s">
        <v>564</v>
      </c>
    </row>
    <row r="158" spans="1:65" s="1" customFormat="1" ht="24.2" customHeight="1">
      <c r="A158" s="30"/>
      <c r="B158" s="155"/>
      <c r="C158" s="194" t="s">
        <v>438</v>
      </c>
      <c r="D158" s="194" t="s">
        <v>245</v>
      </c>
      <c r="E158" s="195" t="s">
        <v>4533</v>
      </c>
      <c r="F158" s="196" t="s">
        <v>4534</v>
      </c>
      <c r="G158" s="197" t="s">
        <v>297</v>
      </c>
      <c r="H158" s="198">
        <v>60</v>
      </c>
      <c r="I158" s="161">
        <v>57.42</v>
      </c>
      <c r="J158" s="162">
        <f t="shared" si="10"/>
        <v>3445.2</v>
      </c>
      <c r="K158" s="163"/>
      <c r="L158" s="31"/>
      <c r="M158" s="164"/>
      <c r="N158" s="165" t="s">
        <v>42</v>
      </c>
      <c r="O158" s="57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8" t="s">
        <v>249</v>
      </c>
      <c r="AT158" s="168" t="s">
        <v>245</v>
      </c>
      <c r="AU158" s="168" t="s">
        <v>88</v>
      </c>
      <c r="AY158" s="17" t="s">
        <v>242</v>
      </c>
      <c r="BE158" s="169">
        <f t="shared" si="14"/>
        <v>0</v>
      </c>
      <c r="BF158" s="169">
        <f t="shared" si="15"/>
        <v>3445.2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88</v>
      </c>
      <c r="BK158" s="169">
        <f t="shared" si="19"/>
        <v>3445.2</v>
      </c>
      <c r="BL158" s="17" t="s">
        <v>249</v>
      </c>
      <c r="BM158" s="168" t="s">
        <v>575</v>
      </c>
    </row>
    <row r="159" spans="1:65" s="1" customFormat="1" ht="37.9" customHeight="1">
      <c r="A159" s="30"/>
      <c r="B159" s="155"/>
      <c r="C159" s="194" t="s">
        <v>445</v>
      </c>
      <c r="D159" s="194" t="s">
        <v>245</v>
      </c>
      <c r="E159" s="195" t="s">
        <v>4535</v>
      </c>
      <c r="F159" s="196" t="s">
        <v>4536</v>
      </c>
      <c r="G159" s="197" t="s">
        <v>4055</v>
      </c>
      <c r="H159" s="198">
        <v>1</v>
      </c>
      <c r="I159" s="161">
        <v>949.09</v>
      </c>
      <c r="J159" s="162">
        <f t="shared" si="10"/>
        <v>949.09</v>
      </c>
      <c r="K159" s="163"/>
      <c r="L159" s="31"/>
      <c r="M159" s="164"/>
      <c r="N159" s="165" t="s">
        <v>42</v>
      </c>
      <c r="O159" s="57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68" t="s">
        <v>249</v>
      </c>
      <c r="AT159" s="168" t="s">
        <v>245</v>
      </c>
      <c r="AU159" s="168" t="s">
        <v>88</v>
      </c>
      <c r="AY159" s="17" t="s">
        <v>242</v>
      </c>
      <c r="BE159" s="169">
        <f t="shared" si="14"/>
        <v>0</v>
      </c>
      <c r="BF159" s="169">
        <f t="shared" si="15"/>
        <v>949.09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88</v>
      </c>
      <c r="BK159" s="169">
        <f t="shared" si="19"/>
        <v>949.09</v>
      </c>
      <c r="BL159" s="17" t="s">
        <v>249</v>
      </c>
      <c r="BM159" s="168" t="s">
        <v>586</v>
      </c>
    </row>
    <row r="160" spans="1:65" s="1" customFormat="1" ht="16.5" customHeight="1">
      <c r="A160" s="30"/>
      <c r="B160" s="155"/>
      <c r="C160" s="194" t="s">
        <v>451</v>
      </c>
      <c r="D160" s="194" t="s">
        <v>245</v>
      </c>
      <c r="E160" s="195" t="s">
        <v>4537</v>
      </c>
      <c r="F160" s="196" t="s">
        <v>4538</v>
      </c>
      <c r="G160" s="197" t="s">
        <v>297</v>
      </c>
      <c r="H160" s="198">
        <v>7</v>
      </c>
      <c r="I160" s="161">
        <v>1.5</v>
      </c>
      <c r="J160" s="162">
        <f t="shared" si="10"/>
        <v>10.5</v>
      </c>
      <c r="K160" s="163"/>
      <c r="L160" s="31"/>
      <c r="M160" s="164"/>
      <c r="N160" s="165" t="s">
        <v>42</v>
      </c>
      <c r="O160" s="57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8" t="s">
        <v>249</v>
      </c>
      <c r="AT160" s="168" t="s">
        <v>245</v>
      </c>
      <c r="AU160" s="168" t="s">
        <v>88</v>
      </c>
      <c r="AY160" s="17" t="s">
        <v>242</v>
      </c>
      <c r="BE160" s="169">
        <f t="shared" si="14"/>
        <v>0</v>
      </c>
      <c r="BF160" s="169">
        <f t="shared" si="15"/>
        <v>10.5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88</v>
      </c>
      <c r="BK160" s="169">
        <f t="shared" si="19"/>
        <v>10.5</v>
      </c>
      <c r="BL160" s="17" t="s">
        <v>249</v>
      </c>
      <c r="BM160" s="168" t="s">
        <v>597</v>
      </c>
    </row>
    <row r="161" spans="1:65" s="1" customFormat="1" ht="16.5" customHeight="1">
      <c r="A161" s="30"/>
      <c r="B161" s="155"/>
      <c r="C161" s="194" t="s">
        <v>459</v>
      </c>
      <c r="D161" s="194" t="s">
        <v>245</v>
      </c>
      <c r="E161" s="195" t="s">
        <v>4539</v>
      </c>
      <c r="F161" s="196" t="s">
        <v>4540</v>
      </c>
      <c r="G161" s="197" t="s">
        <v>297</v>
      </c>
      <c r="H161" s="198">
        <v>80</v>
      </c>
      <c r="I161" s="161">
        <v>1.89</v>
      </c>
      <c r="J161" s="162">
        <f t="shared" si="10"/>
        <v>151.19999999999999</v>
      </c>
      <c r="K161" s="163"/>
      <c r="L161" s="31"/>
      <c r="M161" s="164"/>
      <c r="N161" s="165" t="s">
        <v>42</v>
      </c>
      <c r="O161" s="57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8" t="s">
        <v>249</v>
      </c>
      <c r="AT161" s="168" t="s">
        <v>245</v>
      </c>
      <c r="AU161" s="168" t="s">
        <v>88</v>
      </c>
      <c r="AY161" s="17" t="s">
        <v>242</v>
      </c>
      <c r="BE161" s="169">
        <f t="shared" si="14"/>
        <v>0</v>
      </c>
      <c r="BF161" s="169">
        <f t="shared" si="15"/>
        <v>151.19999999999999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88</v>
      </c>
      <c r="BK161" s="169">
        <f t="shared" si="19"/>
        <v>151.19999999999999</v>
      </c>
      <c r="BL161" s="17" t="s">
        <v>249</v>
      </c>
      <c r="BM161" s="168" t="s">
        <v>607</v>
      </c>
    </row>
    <row r="162" spans="1:65" s="1" customFormat="1" ht="16.5" customHeight="1">
      <c r="A162" s="30"/>
      <c r="B162" s="155"/>
      <c r="C162" s="194" t="s">
        <v>468</v>
      </c>
      <c r="D162" s="194" t="s">
        <v>245</v>
      </c>
      <c r="E162" s="195" t="s">
        <v>4541</v>
      </c>
      <c r="F162" s="196" t="s">
        <v>4542</v>
      </c>
      <c r="G162" s="197" t="s">
        <v>297</v>
      </c>
      <c r="H162" s="198">
        <v>60</v>
      </c>
      <c r="I162" s="161">
        <v>2.37</v>
      </c>
      <c r="J162" s="162">
        <f t="shared" si="10"/>
        <v>142.19999999999999</v>
      </c>
      <c r="K162" s="163"/>
      <c r="L162" s="31"/>
      <c r="M162" s="164"/>
      <c r="N162" s="165" t="s">
        <v>42</v>
      </c>
      <c r="O162" s="57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8" t="s">
        <v>249</v>
      </c>
      <c r="AT162" s="168" t="s">
        <v>245</v>
      </c>
      <c r="AU162" s="168" t="s">
        <v>88</v>
      </c>
      <c r="AY162" s="17" t="s">
        <v>242</v>
      </c>
      <c r="BE162" s="169">
        <f t="shared" si="14"/>
        <v>0</v>
      </c>
      <c r="BF162" s="169">
        <f t="shared" si="15"/>
        <v>142.19999999999999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88</v>
      </c>
      <c r="BK162" s="169">
        <f t="shared" si="19"/>
        <v>142.19999999999999</v>
      </c>
      <c r="BL162" s="17" t="s">
        <v>249</v>
      </c>
      <c r="BM162" s="168" t="s">
        <v>616</v>
      </c>
    </row>
    <row r="163" spans="1:65" s="1" customFormat="1" ht="37.9" customHeight="1">
      <c r="A163" s="30"/>
      <c r="B163" s="155"/>
      <c r="C163" s="194" t="s">
        <v>473</v>
      </c>
      <c r="D163" s="194" t="s">
        <v>245</v>
      </c>
      <c r="E163" s="195" t="s">
        <v>4543</v>
      </c>
      <c r="F163" s="196" t="s">
        <v>4544</v>
      </c>
      <c r="G163" s="197" t="s">
        <v>310</v>
      </c>
      <c r="H163" s="198">
        <v>7</v>
      </c>
      <c r="I163" s="161">
        <v>51.79</v>
      </c>
      <c r="J163" s="162">
        <f t="shared" si="10"/>
        <v>362.53</v>
      </c>
      <c r="K163" s="163"/>
      <c r="L163" s="31"/>
      <c r="M163" s="164"/>
      <c r="N163" s="165" t="s">
        <v>42</v>
      </c>
      <c r="O163" s="57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68" t="s">
        <v>249</v>
      </c>
      <c r="AT163" s="168" t="s">
        <v>245</v>
      </c>
      <c r="AU163" s="168" t="s">
        <v>88</v>
      </c>
      <c r="AY163" s="17" t="s">
        <v>242</v>
      </c>
      <c r="BE163" s="169">
        <f t="shared" si="14"/>
        <v>0</v>
      </c>
      <c r="BF163" s="169">
        <f t="shared" si="15"/>
        <v>362.53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88</v>
      </c>
      <c r="BK163" s="169">
        <f t="shared" si="19"/>
        <v>362.53</v>
      </c>
      <c r="BL163" s="17" t="s">
        <v>249</v>
      </c>
      <c r="BM163" s="168" t="s">
        <v>624</v>
      </c>
    </row>
    <row r="164" spans="1:65" s="1" customFormat="1" ht="24.2" customHeight="1">
      <c r="A164" s="30"/>
      <c r="B164" s="155"/>
      <c r="C164" s="218" t="s">
        <v>481</v>
      </c>
      <c r="D164" s="218" t="s">
        <v>313</v>
      </c>
      <c r="E164" s="219" t="s">
        <v>4545</v>
      </c>
      <c r="F164" s="220" t="s">
        <v>4546</v>
      </c>
      <c r="G164" s="221" t="s">
        <v>310</v>
      </c>
      <c r="H164" s="222">
        <v>7</v>
      </c>
      <c r="I164" s="204">
        <v>409.87</v>
      </c>
      <c r="J164" s="205">
        <f t="shared" si="10"/>
        <v>2869.09</v>
      </c>
      <c r="K164" s="206"/>
      <c r="L164" s="207"/>
      <c r="M164" s="208"/>
      <c r="N164" s="209" t="s">
        <v>42</v>
      </c>
      <c r="O164" s="57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8" t="s">
        <v>316</v>
      </c>
      <c r="AT164" s="168" t="s">
        <v>313</v>
      </c>
      <c r="AU164" s="168" t="s">
        <v>88</v>
      </c>
      <c r="AY164" s="17" t="s">
        <v>242</v>
      </c>
      <c r="BE164" s="169">
        <f t="shared" si="14"/>
        <v>0</v>
      </c>
      <c r="BF164" s="169">
        <f t="shared" si="15"/>
        <v>2869.09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88</v>
      </c>
      <c r="BK164" s="169">
        <f t="shared" si="19"/>
        <v>2869.09</v>
      </c>
      <c r="BL164" s="17" t="s">
        <v>249</v>
      </c>
      <c r="BM164" s="168" t="s">
        <v>634</v>
      </c>
    </row>
    <row r="165" spans="1:65" s="1" customFormat="1" ht="24.2" customHeight="1">
      <c r="A165" s="30"/>
      <c r="B165" s="155"/>
      <c r="C165" s="218" t="s">
        <v>489</v>
      </c>
      <c r="D165" s="218" t="s">
        <v>313</v>
      </c>
      <c r="E165" s="219" t="s">
        <v>4547</v>
      </c>
      <c r="F165" s="220" t="s">
        <v>4548</v>
      </c>
      <c r="G165" s="221" t="s">
        <v>310</v>
      </c>
      <c r="H165" s="222">
        <v>4</v>
      </c>
      <c r="I165" s="204">
        <v>515.77</v>
      </c>
      <c r="J165" s="205">
        <f t="shared" si="10"/>
        <v>2063.08</v>
      </c>
      <c r="K165" s="206"/>
      <c r="L165" s="207"/>
      <c r="M165" s="208"/>
      <c r="N165" s="209" t="s">
        <v>42</v>
      </c>
      <c r="O165" s="57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8" t="s">
        <v>316</v>
      </c>
      <c r="AT165" s="168" t="s">
        <v>313</v>
      </c>
      <c r="AU165" s="168" t="s">
        <v>88</v>
      </c>
      <c r="AY165" s="17" t="s">
        <v>242</v>
      </c>
      <c r="BE165" s="169">
        <f t="shared" si="14"/>
        <v>0</v>
      </c>
      <c r="BF165" s="169">
        <f t="shared" si="15"/>
        <v>2063.08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88</v>
      </c>
      <c r="BK165" s="169">
        <f t="shared" si="19"/>
        <v>2063.08</v>
      </c>
      <c r="BL165" s="17" t="s">
        <v>249</v>
      </c>
      <c r="BM165" s="168" t="s">
        <v>648</v>
      </c>
    </row>
    <row r="166" spans="1:65" s="1" customFormat="1" ht="24.2" customHeight="1">
      <c r="A166" s="30"/>
      <c r="B166" s="155"/>
      <c r="C166" s="218" t="s">
        <v>494</v>
      </c>
      <c r="D166" s="218" t="s">
        <v>313</v>
      </c>
      <c r="E166" s="219" t="s">
        <v>4549</v>
      </c>
      <c r="F166" s="220" t="s">
        <v>4550</v>
      </c>
      <c r="G166" s="221" t="s">
        <v>310</v>
      </c>
      <c r="H166" s="222">
        <v>14</v>
      </c>
      <c r="I166" s="204">
        <v>22.54</v>
      </c>
      <c r="J166" s="205">
        <f t="shared" si="10"/>
        <v>315.56</v>
      </c>
      <c r="K166" s="206"/>
      <c r="L166" s="207"/>
      <c r="M166" s="208"/>
      <c r="N166" s="209" t="s">
        <v>42</v>
      </c>
      <c r="O166" s="57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8" t="s">
        <v>316</v>
      </c>
      <c r="AT166" s="168" t="s">
        <v>313</v>
      </c>
      <c r="AU166" s="168" t="s">
        <v>88</v>
      </c>
      <c r="AY166" s="17" t="s">
        <v>242</v>
      </c>
      <c r="BE166" s="169">
        <f t="shared" si="14"/>
        <v>0</v>
      </c>
      <c r="BF166" s="169">
        <f t="shared" si="15"/>
        <v>315.56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88</v>
      </c>
      <c r="BK166" s="169">
        <f t="shared" si="19"/>
        <v>315.56</v>
      </c>
      <c r="BL166" s="17" t="s">
        <v>249</v>
      </c>
      <c r="BM166" s="168" t="s">
        <v>659</v>
      </c>
    </row>
    <row r="167" spans="1:65" s="1" customFormat="1" ht="16.5" customHeight="1">
      <c r="A167" s="30"/>
      <c r="B167" s="155"/>
      <c r="C167" s="218" t="s">
        <v>500</v>
      </c>
      <c r="D167" s="218" t="s">
        <v>313</v>
      </c>
      <c r="E167" s="219" t="s">
        <v>4551</v>
      </c>
      <c r="F167" s="220" t="s">
        <v>4552</v>
      </c>
      <c r="G167" s="221" t="s">
        <v>310</v>
      </c>
      <c r="H167" s="222">
        <v>7</v>
      </c>
      <c r="I167" s="204">
        <v>151.15</v>
      </c>
      <c r="J167" s="205">
        <f t="shared" si="10"/>
        <v>1058.05</v>
      </c>
      <c r="K167" s="206"/>
      <c r="L167" s="207"/>
      <c r="M167" s="208"/>
      <c r="N167" s="209" t="s">
        <v>42</v>
      </c>
      <c r="O167" s="57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8" t="s">
        <v>316</v>
      </c>
      <c r="AT167" s="168" t="s">
        <v>313</v>
      </c>
      <c r="AU167" s="168" t="s">
        <v>88</v>
      </c>
      <c r="AY167" s="17" t="s">
        <v>242</v>
      </c>
      <c r="BE167" s="169">
        <f t="shared" si="14"/>
        <v>0</v>
      </c>
      <c r="BF167" s="169">
        <f t="shared" si="15"/>
        <v>1058.05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88</v>
      </c>
      <c r="BK167" s="169">
        <f t="shared" si="19"/>
        <v>1058.05</v>
      </c>
      <c r="BL167" s="17" t="s">
        <v>249</v>
      </c>
      <c r="BM167" s="168" t="s">
        <v>668</v>
      </c>
    </row>
    <row r="168" spans="1:65" s="1" customFormat="1" ht="24.2" customHeight="1">
      <c r="A168" s="30"/>
      <c r="B168" s="155"/>
      <c r="C168" s="218" t="s">
        <v>505</v>
      </c>
      <c r="D168" s="218" t="s">
        <v>313</v>
      </c>
      <c r="E168" s="219" t="s">
        <v>4553</v>
      </c>
      <c r="F168" s="220" t="s">
        <v>4554</v>
      </c>
      <c r="G168" s="221" t="s">
        <v>310</v>
      </c>
      <c r="H168" s="222">
        <v>7</v>
      </c>
      <c r="I168" s="204">
        <v>60.5</v>
      </c>
      <c r="J168" s="205">
        <f t="shared" si="10"/>
        <v>423.5</v>
      </c>
      <c r="K168" s="206"/>
      <c r="L168" s="207"/>
      <c r="M168" s="208"/>
      <c r="N168" s="209" t="s">
        <v>42</v>
      </c>
      <c r="O168" s="57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8" t="s">
        <v>316</v>
      </c>
      <c r="AT168" s="168" t="s">
        <v>313</v>
      </c>
      <c r="AU168" s="168" t="s">
        <v>88</v>
      </c>
      <c r="AY168" s="17" t="s">
        <v>242</v>
      </c>
      <c r="BE168" s="169">
        <f t="shared" si="14"/>
        <v>0</v>
      </c>
      <c r="BF168" s="169">
        <f t="shared" si="15"/>
        <v>423.5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88</v>
      </c>
      <c r="BK168" s="169">
        <f t="shared" si="19"/>
        <v>423.5</v>
      </c>
      <c r="BL168" s="17" t="s">
        <v>249</v>
      </c>
      <c r="BM168" s="168" t="s">
        <v>681</v>
      </c>
    </row>
    <row r="169" spans="1:65" s="11" customFormat="1" ht="22.9" customHeight="1">
      <c r="B169" s="142"/>
      <c r="D169" s="143" t="s">
        <v>75</v>
      </c>
      <c r="E169" s="153" t="s">
        <v>358</v>
      </c>
      <c r="F169" s="153" t="s">
        <v>499</v>
      </c>
      <c r="I169" s="145"/>
      <c r="J169" s="154">
        <f>BK169</f>
        <v>260.48</v>
      </c>
      <c r="L169" s="142"/>
      <c r="M169" s="147"/>
      <c r="N169" s="148"/>
      <c r="O169" s="148"/>
      <c r="P169" s="149">
        <f>SUM(P170:P171)</f>
        <v>0</v>
      </c>
      <c r="Q169" s="148"/>
      <c r="R169" s="149">
        <f>SUM(R170:R171)</f>
        <v>0</v>
      </c>
      <c r="S169" s="148"/>
      <c r="T169" s="150">
        <f>SUM(T170:T171)</f>
        <v>0</v>
      </c>
      <c r="AR169" s="143" t="s">
        <v>83</v>
      </c>
      <c r="AT169" s="151" t="s">
        <v>75</v>
      </c>
      <c r="AU169" s="151" t="s">
        <v>83</v>
      </c>
      <c r="AY169" s="143" t="s">
        <v>242</v>
      </c>
      <c r="BK169" s="152">
        <f>SUM(BK170:BK171)</f>
        <v>260.48</v>
      </c>
    </row>
    <row r="170" spans="1:65" s="1" customFormat="1" ht="24.2" customHeight="1">
      <c r="A170" s="30"/>
      <c r="B170" s="155"/>
      <c r="C170" s="194" t="s">
        <v>509</v>
      </c>
      <c r="D170" s="194" t="s">
        <v>245</v>
      </c>
      <c r="E170" s="195" t="s">
        <v>4555</v>
      </c>
      <c r="F170" s="196" t="s">
        <v>4556</v>
      </c>
      <c r="G170" s="197" t="s">
        <v>297</v>
      </c>
      <c r="H170" s="198">
        <v>16</v>
      </c>
      <c r="I170" s="161">
        <v>3.01</v>
      </c>
      <c r="J170" s="162">
        <f>ROUND(I170*H170,2)</f>
        <v>48.16</v>
      </c>
      <c r="K170" s="163"/>
      <c r="L170" s="31"/>
      <c r="M170" s="164"/>
      <c r="N170" s="165" t="s">
        <v>42</v>
      </c>
      <c r="O170" s="57"/>
      <c r="P170" s="166">
        <f>O170*H170</f>
        <v>0</v>
      </c>
      <c r="Q170" s="166">
        <v>0</v>
      </c>
      <c r="R170" s="166">
        <f>Q170*H170</f>
        <v>0</v>
      </c>
      <c r="S170" s="166">
        <v>0</v>
      </c>
      <c r="T170" s="167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8" t="s">
        <v>249</v>
      </c>
      <c r="AT170" s="168" t="s">
        <v>245</v>
      </c>
      <c r="AU170" s="168" t="s">
        <v>88</v>
      </c>
      <c r="AY170" s="17" t="s">
        <v>242</v>
      </c>
      <c r="BE170" s="169">
        <f>IF(N170="základná",J170,0)</f>
        <v>0</v>
      </c>
      <c r="BF170" s="169">
        <f>IF(N170="znížená",J170,0)</f>
        <v>48.16</v>
      </c>
      <c r="BG170" s="169">
        <f>IF(N170="zákl. prenesená",J170,0)</f>
        <v>0</v>
      </c>
      <c r="BH170" s="169">
        <f>IF(N170="zníž. prenesená",J170,0)</f>
        <v>0</v>
      </c>
      <c r="BI170" s="169">
        <f>IF(N170="nulová",J170,0)</f>
        <v>0</v>
      </c>
      <c r="BJ170" s="17" t="s">
        <v>88</v>
      </c>
      <c r="BK170" s="169">
        <f>ROUND(I170*H170,2)</f>
        <v>48.16</v>
      </c>
      <c r="BL170" s="17" t="s">
        <v>249</v>
      </c>
      <c r="BM170" s="168" t="s">
        <v>692</v>
      </c>
    </row>
    <row r="171" spans="1:65" s="1" customFormat="1" ht="24.2" customHeight="1">
      <c r="A171" s="30"/>
      <c r="B171" s="155"/>
      <c r="C171" s="194" t="s">
        <v>514</v>
      </c>
      <c r="D171" s="194" t="s">
        <v>245</v>
      </c>
      <c r="E171" s="195" t="s">
        <v>4557</v>
      </c>
      <c r="F171" s="196" t="s">
        <v>4558</v>
      </c>
      <c r="G171" s="197" t="s">
        <v>297</v>
      </c>
      <c r="H171" s="198">
        <v>16</v>
      </c>
      <c r="I171" s="161">
        <v>13.27</v>
      </c>
      <c r="J171" s="162">
        <f>ROUND(I171*H171,2)</f>
        <v>212.32</v>
      </c>
      <c r="K171" s="163"/>
      <c r="L171" s="31"/>
      <c r="M171" s="164"/>
      <c r="N171" s="165" t="s">
        <v>42</v>
      </c>
      <c r="O171" s="57"/>
      <c r="P171" s="166">
        <f>O171*H171</f>
        <v>0</v>
      </c>
      <c r="Q171" s="166">
        <v>0</v>
      </c>
      <c r="R171" s="166">
        <f>Q171*H171</f>
        <v>0</v>
      </c>
      <c r="S171" s="166">
        <v>0</v>
      </c>
      <c r="T171" s="167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8" t="s">
        <v>249</v>
      </c>
      <c r="AT171" s="168" t="s">
        <v>245</v>
      </c>
      <c r="AU171" s="168" t="s">
        <v>88</v>
      </c>
      <c r="AY171" s="17" t="s">
        <v>242</v>
      </c>
      <c r="BE171" s="169">
        <f>IF(N171="základná",J171,0)</f>
        <v>0</v>
      </c>
      <c r="BF171" s="169">
        <f>IF(N171="znížená",J171,0)</f>
        <v>212.32</v>
      </c>
      <c r="BG171" s="169">
        <f>IF(N171="zákl. prenesená",J171,0)</f>
        <v>0</v>
      </c>
      <c r="BH171" s="169">
        <f>IF(N171="zníž. prenesená",J171,0)</f>
        <v>0</v>
      </c>
      <c r="BI171" s="169">
        <f>IF(N171="nulová",J171,0)</f>
        <v>0</v>
      </c>
      <c r="BJ171" s="17" t="s">
        <v>88</v>
      </c>
      <c r="BK171" s="169">
        <f>ROUND(I171*H171,2)</f>
        <v>212.32</v>
      </c>
      <c r="BL171" s="17" t="s">
        <v>249</v>
      </c>
      <c r="BM171" s="168" t="s">
        <v>701</v>
      </c>
    </row>
    <row r="172" spans="1:65" s="11" customFormat="1" ht="22.9" customHeight="1">
      <c r="B172" s="142"/>
      <c r="D172" s="143" t="s">
        <v>75</v>
      </c>
      <c r="E172" s="153" t="s">
        <v>638</v>
      </c>
      <c r="F172" s="153" t="s">
        <v>639</v>
      </c>
      <c r="I172" s="145"/>
      <c r="J172" s="154">
        <f>BK172</f>
        <v>1062.83</v>
      </c>
      <c r="L172" s="142"/>
      <c r="M172" s="147"/>
      <c r="N172" s="148"/>
      <c r="O172" s="148"/>
      <c r="P172" s="149">
        <f>P173</f>
        <v>0</v>
      </c>
      <c r="Q172" s="148"/>
      <c r="R172" s="149">
        <f>R173</f>
        <v>0</v>
      </c>
      <c r="S172" s="148"/>
      <c r="T172" s="150">
        <f>T173</f>
        <v>0</v>
      </c>
      <c r="AR172" s="143" t="s">
        <v>83</v>
      </c>
      <c r="AT172" s="151" t="s">
        <v>75</v>
      </c>
      <c r="AU172" s="151" t="s">
        <v>83</v>
      </c>
      <c r="AY172" s="143" t="s">
        <v>242</v>
      </c>
      <c r="BK172" s="152">
        <f>BK173</f>
        <v>1062.83</v>
      </c>
    </row>
    <row r="173" spans="1:65" s="1" customFormat="1" ht="33" customHeight="1">
      <c r="A173" s="30"/>
      <c r="B173" s="155"/>
      <c r="C173" s="194" t="s">
        <v>519</v>
      </c>
      <c r="D173" s="194" t="s">
        <v>245</v>
      </c>
      <c r="E173" s="195" t="s">
        <v>4462</v>
      </c>
      <c r="F173" s="196" t="s">
        <v>4463</v>
      </c>
      <c r="G173" s="197" t="s">
        <v>291</v>
      </c>
      <c r="H173" s="198">
        <v>91.23</v>
      </c>
      <c r="I173" s="161">
        <v>11.65</v>
      </c>
      <c r="J173" s="162">
        <f>ROUND(I173*H173,2)</f>
        <v>1062.83</v>
      </c>
      <c r="K173" s="163"/>
      <c r="L173" s="31"/>
      <c r="M173" s="164"/>
      <c r="N173" s="165" t="s">
        <v>42</v>
      </c>
      <c r="O173" s="57"/>
      <c r="P173" s="166">
        <f>O173*H173</f>
        <v>0</v>
      </c>
      <c r="Q173" s="166">
        <v>0</v>
      </c>
      <c r="R173" s="166">
        <f>Q173*H173</f>
        <v>0</v>
      </c>
      <c r="S173" s="166">
        <v>0</v>
      </c>
      <c r="T173" s="167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8" t="s">
        <v>249</v>
      </c>
      <c r="AT173" s="168" t="s">
        <v>245</v>
      </c>
      <c r="AU173" s="168" t="s">
        <v>88</v>
      </c>
      <c r="AY173" s="17" t="s">
        <v>242</v>
      </c>
      <c r="BE173" s="169">
        <f>IF(N173="základná",J173,0)</f>
        <v>0</v>
      </c>
      <c r="BF173" s="169">
        <f>IF(N173="znížená",J173,0)</f>
        <v>1062.83</v>
      </c>
      <c r="BG173" s="169">
        <f>IF(N173="zákl. prenesená",J173,0)</f>
        <v>0</v>
      </c>
      <c r="BH173" s="169">
        <f>IF(N173="zníž. prenesená",J173,0)</f>
        <v>0</v>
      </c>
      <c r="BI173" s="169">
        <f>IF(N173="nulová",J173,0)</f>
        <v>0</v>
      </c>
      <c r="BJ173" s="17" t="s">
        <v>88</v>
      </c>
      <c r="BK173" s="169">
        <f>ROUND(I173*H173,2)</f>
        <v>1062.83</v>
      </c>
      <c r="BL173" s="17" t="s">
        <v>249</v>
      </c>
      <c r="BM173" s="168" t="s">
        <v>710</v>
      </c>
    </row>
    <row r="174" spans="1:65" s="11" customFormat="1" ht="25.9" customHeight="1">
      <c r="B174" s="142"/>
      <c r="D174" s="143" t="s">
        <v>75</v>
      </c>
      <c r="E174" s="144" t="s">
        <v>313</v>
      </c>
      <c r="F174" s="144" t="s">
        <v>879</v>
      </c>
      <c r="I174" s="145"/>
      <c r="J174" s="146">
        <f>BK174</f>
        <v>407.63</v>
      </c>
      <c r="L174" s="142"/>
      <c r="M174" s="147"/>
      <c r="N174" s="148"/>
      <c r="O174" s="148"/>
      <c r="P174" s="149">
        <f>P175+P178</f>
        <v>0</v>
      </c>
      <c r="Q174" s="148"/>
      <c r="R174" s="149">
        <f>R175+R178</f>
        <v>0</v>
      </c>
      <c r="S174" s="148"/>
      <c r="T174" s="150">
        <f>T175+T178</f>
        <v>0</v>
      </c>
      <c r="AR174" s="143" t="s">
        <v>93</v>
      </c>
      <c r="AT174" s="151" t="s">
        <v>75</v>
      </c>
      <c r="AU174" s="151" t="s">
        <v>76</v>
      </c>
      <c r="AY174" s="143" t="s">
        <v>242</v>
      </c>
      <c r="BK174" s="152">
        <f>BK175+BK178</f>
        <v>407.63</v>
      </c>
    </row>
    <row r="175" spans="1:65" s="11" customFormat="1" ht="22.9" customHeight="1">
      <c r="B175" s="142"/>
      <c r="D175" s="143" t="s">
        <v>75</v>
      </c>
      <c r="E175" s="153" t="s">
        <v>4559</v>
      </c>
      <c r="F175" s="153" t="s">
        <v>4560</v>
      </c>
      <c r="I175" s="145"/>
      <c r="J175" s="154">
        <f>BK175</f>
        <v>310.61</v>
      </c>
      <c r="L175" s="142"/>
      <c r="M175" s="147"/>
      <c r="N175" s="148"/>
      <c r="O175" s="148"/>
      <c r="P175" s="149">
        <f>SUM(P176:P177)</f>
        <v>0</v>
      </c>
      <c r="Q175" s="148"/>
      <c r="R175" s="149">
        <f>SUM(R176:R177)</f>
        <v>0</v>
      </c>
      <c r="S175" s="148"/>
      <c r="T175" s="150">
        <f>SUM(T176:T177)</f>
        <v>0</v>
      </c>
      <c r="AR175" s="143" t="s">
        <v>93</v>
      </c>
      <c r="AT175" s="151" t="s">
        <v>75</v>
      </c>
      <c r="AU175" s="151" t="s">
        <v>83</v>
      </c>
      <c r="AY175" s="143" t="s">
        <v>242</v>
      </c>
      <c r="BK175" s="152">
        <f>SUM(BK176:BK177)</f>
        <v>310.61</v>
      </c>
    </row>
    <row r="176" spans="1:65" s="1" customFormat="1" ht="16.5" customHeight="1">
      <c r="A176" s="30"/>
      <c r="B176" s="155"/>
      <c r="C176" s="194" t="s">
        <v>525</v>
      </c>
      <c r="D176" s="194" t="s">
        <v>245</v>
      </c>
      <c r="E176" s="195" t="s">
        <v>4561</v>
      </c>
      <c r="F176" s="196" t="s">
        <v>4562</v>
      </c>
      <c r="G176" s="197" t="s">
        <v>310</v>
      </c>
      <c r="H176" s="198">
        <v>1</v>
      </c>
      <c r="I176" s="161">
        <v>28.48</v>
      </c>
      <c r="J176" s="162">
        <f>ROUND(I176*H176,2)</f>
        <v>28.48</v>
      </c>
      <c r="K176" s="163"/>
      <c r="L176" s="31"/>
      <c r="M176" s="164"/>
      <c r="N176" s="165" t="s">
        <v>42</v>
      </c>
      <c r="O176" s="57"/>
      <c r="P176" s="166">
        <f>O176*H176</f>
        <v>0</v>
      </c>
      <c r="Q176" s="166">
        <v>0</v>
      </c>
      <c r="R176" s="166">
        <f>Q176*H176</f>
        <v>0</v>
      </c>
      <c r="S176" s="166">
        <v>0</v>
      </c>
      <c r="T176" s="167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68" t="s">
        <v>668</v>
      </c>
      <c r="AT176" s="168" t="s">
        <v>245</v>
      </c>
      <c r="AU176" s="168" t="s">
        <v>88</v>
      </c>
      <c r="AY176" s="17" t="s">
        <v>242</v>
      </c>
      <c r="BE176" s="169">
        <f>IF(N176="základná",J176,0)</f>
        <v>0</v>
      </c>
      <c r="BF176" s="169">
        <f>IF(N176="znížená",J176,0)</f>
        <v>28.48</v>
      </c>
      <c r="BG176" s="169">
        <f>IF(N176="zákl. prenesená",J176,0)</f>
        <v>0</v>
      </c>
      <c r="BH176" s="169">
        <f>IF(N176="zníž. prenesená",J176,0)</f>
        <v>0</v>
      </c>
      <c r="BI176" s="169">
        <f>IF(N176="nulová",J176,0)</f>
        <v>0</v>
      </c>
      <c r="BJ176" s="17" t="s">
        <v>88</v>
      </c>
      <c r="BK176" s="169">
        <f>ROUND(I176*H176,2)</f>
        <v>28.48</v>
      </c>
      <c r="BL176" s="17" t="s">
        <v>668</v>
      </c>
      <c r="BM176" s="168" t="s">
        <v>722</v>
      </c>
    </row>
    <row r="177" spans="1:65" s="1" customFormat="1" ht="24.2" customHeight="1">
      <c r="A177" s="30"/>
      <c r="B177" s="155"/>
      <c r="C177" s="218" t="s">
        <v>531</v>
      </c>
      <c r="D177" s="218" t="s">
        <v>313</v>
      </c>
      <c r="E177" s="219" t="s">
        <v>4563</v>
      </c>
      <c r="F177" s="220" t="s">
        <v>4564</v>
      </c>
      <c r="G177" s="221" t="s">
        <v>310</v>
      </c>
      <c r="H177" s="222">
        <v>1</v>
      </c>
      <c r="I177" s="204">
        <v>282.13</v>
      </c>
      <c r="J177" s="205">
        <f>ROUND(I177*H177,2)</f>
        <v>282.13</v>
      </c>
      <c r="K177" s="206"/>
      <c r="L177" s="207"/>
      <c r="M177" s="208"/>
      <c r="N177" s="209" t="s">
        <v>42</v>
      </c>
      <c r="O177" s="57"/>
      <c r="P177" s="166">
        <f>O177*H177</f>
        <v>0</v>
      </c>
      <c r="Q177" s="166">
        <v>0</v>
      </c>
      <c r="R177" s="166">
        <f>Q177*H177</f>
        <v>0</v>
      </c>
      <c r="S177" s="166">
        <v>0</v>
      </c>
      <c r="T177" s="167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68" t="s">
        <v>2519</v>
      </c>
      <c r="AT177" s="168" t="s">
        <v>313</v>
      </c>
      <c r="AU177" s="168" t="s">
        <v>88</v>
      </c>
      <c r="AY177" s="17" t="s">
        <v>242</v>
      </c>
      <c r="BE177" s="169">
        <f>IF(N177="základná",J177,0)</f>
        <v>0</v>
      </c>
      <c r="BF177" s="169">
        <f>IF(N177="znížená",J177,0)</f>
        <v>282.13</v>
      </c>
      <c r="BG177" s="169">
        <f>IF(N177="zákl. prenesená",J177,0)</f>
        <v>0</v>
      </c>
      <c r="BH177" s="169">
        <f>IF(N177="zníž. prenesená",J177,0)</f>
        <v>0</v>
      </c>
      <c r="BI177" s="169">
        <f>IF(N177="nulová",J177,0)</f>
        <v>0</v>
      </c>
      <c r="BJ177" s="17" t="s">
        <v>88</v>
      </c>
      <c r="BK177" s="169">
        <f>ROUND(I177*H177,2)</f>
        <v>282.13</v>
      </c>
      <c r="BL177" s="17" t="s">
        <v>668</v>
      </c>
      <c r="BM177" s="168" t="s">
        <v>741</v>
      </c>
    </row>
    <row r="178" spans="1:65" s="11" customFormat="1" ht="22.9" customHeight="1">
      <c r="B178" s="142"/>
      <c r="D178" s="143" t="s">
        <v>75</v>
      </c>
      <c r="E178" s="153" t="s">
        <v>4481</v>
      </c>
      <c r="F178" s="153" t="s">
        <v>4482</v>
      </c>
      <c r="I178" s="145"/>
      <c r="J178" s="154">
        <f>BK178</f>
        <v>97.02</v>
      </c>
      <c r="L178" s="142"/>
      <c r="M178" s="147"/>
      <c r="N178" s="148"/>
      <c r="O178" s="148"/>
      <c r="P178" s="149">
        <f>SUM(P179:P180)</f>
        <v>0</v>
      </c>
      <c r="Q178" s="148"/>
      <c r="R178" s="149">
        <f>SUM(R179:R180)</f>
        <v>0</v>
      </c>
      <c r="S178" s="148"/>
      <c r="T178" s="150">
        <f>SUM(T179:T180)</f>
        <v>0</v>
      </c>
      <c r="AR178" s="143" t="s">
        <v>93</v>
      </c>
      <c r="AT178" s="151" t="s">
        <v>75</v>
      </c>
      <c r="AU178" s="151" t="s">
        <v>83</v>
      </c>
      <c r="AY178" s="143" t="s">
        <v>242</v>
      </c>
      <c r="BK178" s="152">
        <f>SUM(BK179:BK180)</f>
        <v>97.02</v>
      </c>
    </row>
    <row r="179" spans="1:65" s="1" customFormat="1" ht="24.2" customHeight="1">
      <c r="A179" s="30"/>
      <c r="B179" s="155"/>
      <c r="C179" s="194" t="s">
        <v>536</v>
      </c>
      <c r="D179" s="194" t="s">
        <v>245</v>
      </c>
      <c r="E179" s="195" t="s">
        <v>4483</v>
      </c>
      <c r="F179" s="196" t="s">
        <v>4484</v>
      </c>
      <c r="G179" s="197" t="s">
        <v>297</v>
      </c>
      <c r="H179" s="198">
        <v>147</v>
      </c>
      <c r="I179" s="161">
        <v>0.54</v>
      </c>
      <c r="J179" s="162">
        <f>ROUND(I179*H179,2)</f>
        <v>79.38</v>
      </c>
      <c r="K179" s="163"/>
      <c r="L179" s="31"/>
      <c r="M179" s="164"/>
      <c r="N179" s="165" t="s">
        <v>42</v>
      </c>
      <c r="O179" s="57"/>
      <c r="P179" s="166">
        <f>O179*H179</f>
        <v>0</v>
      </c>
      <c r="Q179" s="166">
        <v>0</v>
      </c>
      <c r="R179" s="166">
        <f>Q179*H179</f>
        <v>0</v>
      </c>
      <c r="S179" s="166">
        <v>0</v>
      </c>
      <c r="T179" s="167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68" t="s">
        <v>668</v>
      </c>
      <c r="AT179" s="168" t="s">
        <v>245</v>
      </c>
      <c r="AU179" s="168" t="s">
        <v>88</v>
      </c>
      <c r="AY179" s="17" t="s">
        <v>242</v>
      </c>
      <c r="BE179" s="169">
        <f>IF(N179="základná",J179,0)</f>
        <v>0</v>
      </c>
      <c r="BF179" s="169">
        <f>IF(N179="znížená",J179,0)</f>
        <v>79.38</v>
      </c>
      <c r="BG179" s="169">
        <f>IF(N179="zákl. prenesená",J179,0)</f>
        <v>0</v>
      </c>
      <c r="BH179" s="169">
        <f>IF(N179="zníž. prenesená",J179,0)</f>
        <v>0</v>
      </c>
      <c r="BI179" s="169">
        <f>IF(N179="nulová",J179,0)</f>
        <v>0</v>
      </c>
      <c r="BJ179" s="17" t="s">
        <v>88</v>
      </c>
      <c r="BK179" s="169">
        <f>ROUND(I179*H179,2)</f>
        <v>79.38</v>
      </c>
      <c r="BL179" s="17" t="s">
        <v>668</v>
      </c>
      <c r="BM179" s="168" t="s">
        <v>755</v>
      </c>
    </row>
    <row r="180" spans="1:65" s="1" customFormat="1" ht="21.75" customHeight="1">
      <c r="A180" s="30"/>
      <c r="B180" s="155"/>
      <c r="C180" s="218" t="s">
        <v>540</v>
      </c>
      <c r="D180" s="218" t="s">
        <v>313</v>
      </c>
      <c r="E180" s="219" t="s">
        <v>4565</v>
      </c>
      <c r="F180" s="220" t="s">
        <v>4566</v>
      </c>
      <c r="G180" s="221" t="s">
        <v>297</v>
      </c>
      <c r="H180" s="222">
        <v>147</v>
      </c>
      <c r="I180" s="204">
        <v>0.12</v>
      </c>
      <c r="J180" s="205">
        <f>ROUND(I180*H180,2)</f>
        <v>17.64</v>
      </c>
      <c r="K180" s="206"/>
      <c r="L180" s="207"/>
      <c r="M180" s="238"/>
      <c r="N180" s="239" t="s">
        <v>42</v>
      </c>
      <c r="O180" s="240"/>
      <c r="P180" s="241">
        <f>O180*H180</f>
        <v>0</v>
      </c>
      <c r="Q180" s="241">
        <v>0</v>
      </c>
      <c r="R180" s="241">
        <f>Q180*H180</f>
        <v>0</v>
      </c>
      <c r="S180" s="241">
        <v>0</v>
      </c>
      <c r="T180" s="242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8" t="s">
        <v>2519</v>
      </c>
      <c r="AT180" s="168" t="s">
        <v>313</v>
      </c>
      <c r="AU180" s="168" t="s">
        <v>88</v>
      </c>
      <c r="AY180" s="17" t="s">
        <v>242</v>
      </c>
      <c r="BE180" s="169">
        <f>IF(N180="základná",J180,0)</f>
        <v>0</v>
      </c>
      <c r="BF180" s="169">
        <f>IF(N180="znížená",J180,0)</f>
        <v>17.64</v>
      </c>
      <c r="BG180" s="169">
        <f>IF(N180="zákl. prenesená",J180,0)</f>
        <v>0</v>
      </c>
      <c r="BH180" s="169">
        <f>IF(N180="zníž. prenesená",J180,0)</f>
        <v>0</v>
      </c>
      <c r="BI180" s="169">
        <f>IF(N180="nulová",J180,0)</f>
        <v>0</v>
      </c>
      <c r="BJ180" s="17" t="s">
        <v>88</v>
      </c>
      <c r="BK180" s="169">
        <f>ROUND(I180*H180,2)</f>
        <v>17.64</v>
      </c>
      <c r="BL180" s="17" t="s">
        <v>668</v>
      </c>
      <c r="BM180" s="168" t="s">
        <v>766</v>
      </c>
    </row>
    <row r="181" spans="1:65" s="1" customFormat="1" ht="6.95" customHeight="1">
      <c r="A181" s="30"/>
      <c r="B181" s="47"/>
      <c r="C181" s="48"/>
      <c r="D181" s="48"/>
      <c r="E181" s="48"/>
      <c r="F181" s="48"/>
      <c r="G181" s="48"/>
      <c r="H181" s="48"/>
      <c r="I181" s="48"/>
      <c r="J181" s="48"/>
      <c r="K181" s="48"/>
      <c r="L181" s="31"/>
      <c r="M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</row>
  </sheetData>
  <autoFilter ref="C129:K180"/>
  <mergeCells count="12">
    <mergeCell ref="E120:H120"/>
    <mergeCell ref="E122:H122"/>
    <mergeCell ref="E29:H29"/>
    <mergeCell ref="E85:H85"/>
    <mergeCell ref="E87:H87"/>
    <mergeCell ref="E89:H89"/>
    <mergeCell ref="E118:H118"/>
    <mergeCell ref="L2:V2"/>
    <mergeCell ref="E7:H7"/>
    <mergeCell ref="E9:H9"/>
    <mergeCell ref="E11:H11"/>
    <mergeCell ref="E20:H20"/>
  </mergeCells>
  <pageMargins left="0.39374999999999999" right="0.39374999999999999" top="0.39374999999999999" bottom="0.39374999999999999" header="0.51180550000000002" footer="0"/>
  <pageSetup paperSize="9" fitToHeight="100" orientation="portrait" horizontalDpi="300" verticalDpi="300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zoomScaleNormal="100" workbookViewId="0">
      <selection activeCell="E11" sqref="E11:H11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32" max="43" width="8.83203125" customWidth="1"/>
    <col min="44" max="65" width="9.33203125" hidden="1" customWidth="1"/>
    <col min="66" max="1025" width="8.83203125" customWidth="1"/>
  </cols>
  <sheetData>
    <row r="2" spans="1:46" ht="36.950000000000003" customHeight="1">
      <c r="L2" s="280" t="s">
        <v>4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142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1:46" ht="24.95" customHeight="1">
      <c r="B4" s="20"/>
      <c r="D4" s="21" t="s">
        <v>150</v>
      </c>
      <c r="L4" s="20"/>
      <c r="M4" s="97" t="s">
        <v>8</v>
      </c>
      <c r="AT4" s="17" t="s">
        <v>2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310" t="str">
        <f>'Rekapitulácia stavby'!K6</f>
        <v xml:space="preserve"> Bratislava  OO PZ,  Rusovce - rekonštrukcia a modernizácia</v>
      </c>
      <c r="F7" s="310"/>
      <c r="G7" s="310"/>
      <c r="H7" s="310"/>
      <c r="L7" s="20"/>
    </row>
    <row r="8" spans="1:46" ht="12" customHeight="1">
      <c r="B8" s="20"/>
      <c r="D8" s="26" t="s">
        <v>159</v>
      </c>
      <c r="L8" s="20"/>
    </row>
    <row r="9" spans="1:46" s="1" customFormat="1" ht="16.5" customHeight="1">
      <c r="A9" s="30"/>
      <c r="B9" s="31"/>
      <c r="C9" s="30"/>
      <c r="D9" s="30"/>
      <c r="E9" s="310" t="s">
        <v>4522</v>
      </c>
      <c r="F9" s="310"/>
      <c r="G9" s="310"/>
      <c r="H9" s="310"/>
      <c r="I9" s="30"/>
      <c r="J9" s="30"/>
      <c r="K9" s="30"/>
      <c r="L9" s="42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1" customFormat="1" ht="12" customHeight="1">
      <c r="A10" s="30"/>
      <c r="B10" s="31"/>
      <c r="C10" s="30"/>
      <c r="D10" s="26" t="s">
        <v>165</v>
      </c>
      <c r="E10" s="30"/>
      <c r="F10" s="30"/>
      <c r="G10" s="30"/>
      <c r="H10" s="30"/>
      <c r="I10" s="30"/>
      <c r="J10" s="30"/>
      <c r="K10" s="30"/>
      <c r="L10" s="42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1" customFormat="1" ht="16.5" customHeight="1">
      <c r="A11" s="30"/>
      <c r="B11" s="31"/>
      <c r="C11" s="30"/>
      <c r="D11" s="30"/>
      <c r="E11" s="297" t="s">
        <v>4567</v>
      </c>
      <c r="F11" s="297"/>
      <c r="G11" s="297"/>
      <c r="H11" s="297"/>
      <c r="I11" s="30"/>
      <c r="J11" s="30"/>
      <c r="K11" s="30"/>
      <c r="L11" s="4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1" customFormat="1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4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1" customFormat="1" ht="12" customHeight="1">
      <c r="A13" s="30"/>
      <c r="B13" s="31"/>
      <c r="C13" s="30"/>
      <c r="D13" s="26" t="s">
        <v>16</v>
      </c>
      <c r="E13" s="30"/>
      <c r="F13" s="27"/>
      <c r="G13" s="30"/>
      <c r="H13" s="30"/>
      <c r="I13" s="26" t="s">
        <v>17</v>
      </c>
      <c r="J13" s="27"/>
      <c r="K13" s="30"/>
      <c r="L13" s="4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1" customFormat="1" ht="12" customHeight="1">
      <c r="A14" s="30"/>
      <c r="B14" s="31"/>
      <c r="C14" s="30"/>
      <c r="D14" s="26" t="s">
        <v>18</v>
      </c>
      <c r="E14" s="30"/>
      <c r="F14" s="27" t="s">
        <v>19</v>
      </c>
      <c r="G14" s="30"/>
      <c r="H14" s="30"/>
      <c r="I14" s="26" t="s">
        <v>20</v>
      </c>
      <c r="J14" s="98" t="str">
        <f>'Rekapitulácia stavby'!AN8</f>
        <v>3. 11. 2023</v>
      </c>
      <c r="K14" s="30"/>
      <c r="L14" s="4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1" customFormat="1" ht="10.9" customHeight="1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4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1" customFormat="1" ht="12" customHeight="1">
      <c r="A16" s="30"/>
      <c r="B16" s="31"/>
      <c r="C16" s="30"/>
      <c r="D16" s="26" t="s">
        <v>22</v>
      </c>
      <c r="E16" s="30"/>
      <c r="F16" s="30"/>
      <c r="G16" s="30"/>
      <c r="H16" s="30"/>
      <c r="I16" s="26" t="s">
        <v>23</v>
      </c>
      <c r="J16" s="27" t="s">
        <v>24</v>
      </c>
      <c r="K16" s="30"/>
      <c r="L16" s="4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8" customHeight="1">
      <c r="A17" s="30"/>
      <c r="B17" s="31"/>
      <c r="C17" s="30"/>
      <c r="D17" s="30"/>
      <c r="E17" s="27" t="s">
        <v>25</v>
      </c>
      <c r="F17" s="30"/>
      <c r="G17" s="30"/>
      <c r="H17" s="30"/>
      <c r="I17" s="26" t="s">
        <v>26</v>
      </c>
      <c r="J17" s="27"/>
      <c r="K17" s="30"/>
      <c r="L17" s="4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6.95" customHeight="1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2" customHeight="1">
      <c r="A19" s="30"/>
      <c r="B19" s="31"/>
      <c r="C19" s="30"/>
      <c r="D19" s="26" t="s">
        <v>27</v>
      </c>
      <c r="E19" s="30"/>
      <c r="F19" s="30"/>
      <c r="G19" s="30"/>
      <c r="H19" s="30"/>
      <c r="I19" s="26" t="s">
        <v>23</v>
      </c>
      <c r="J19" s="28"/>
      <c r="K19" s="30"/>
      <c r="L19" s="4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8" customHeight="1">
      <c r="A20" s="30"/>
      <c r="B20" s="31"/>
      <c r="C20" s="30"/>
      <c r="D20" s="30"/>
      <c r="E20" s="312"/>
      <c r="F20" s="312"/>
      <c r="G20" s="312"/>
      <c r="H20" s="312"/>
      <c r="I20" s="26" t="s">
        <v>26</v>
      </c>
      <c r="J20" s="28"/>
      <c r="K20" s="30"/>
      <c r="L20" s="4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6.95" customHeight="1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4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2" customHeight="1">
      <c r="A22" s="30"/>
      <c r="B22" s="31"/>
      <c r="C22" s="30"/>
      <c r="D22" s="26" t="s">
        <v>28</v>
      </c>
      <c r="E22" s="30"/>
      <c r="F22" s="30"/>
      <c r="G22" s="30"/>
      <c r="H22" s="30"/>
      <c r="I22" s="26" t="s">
        <v>23</v>
      </c>
      <c r="J22" s="27" t="str">
        <f>IF('Rekapitulácia stavby'!AN16="","",'Rekapitulácia stavby'!AN16)</f>
        <v xml:space="preserve">47 124 814 </v>
      </c>
      <c r="K22" s="30"/>
      <c r="L22" s="4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8" customHeight="1">
      <c r="A23" s="30"/>
      <c r="B23" s="31"/>
      <c r="C23" s="30"/>
      <c r="D23" s="30"/>
      <c r="E23" s="27" t="str">
        <f>IF('Rekapitulácia stavby'!E17="","",'Rekapitulácia stavby'!E17)</f>
        <v>A+D Projekta, s.r.o., Pod Orešinou 226/2,  Nitra</v>
      </c>
      <c r="F23" s="30"/>
      <c r="G23" s="30"/>
      <c r="H23" s="30"/>
      <c r="I23" s="26" t="s">
        <v>26</v>
      </c>
      <c r="J23" s="27" t="str">
        <f>IF('Rekapitulácia stavby'!AN17="","",'Rekapitulácia stavby'!AN17)</f>
        <v>SK2023755833</v>
      </c>
      <c r="K23" s="30"/>
      <c r="L23" s="4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6.95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4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2" customHeight="1">
      <c r="A25" s="30"/>
      <c r="B25" s="31"/>
      <c r="C25" s="30"/>
      <c r="D25" s="26" t="s">
        <v>33</v>
      </c>
      <c r="E25" s="30"/>
      <c r="F25" s="30"/>
      <c r="G25" s="30"/>
      <c r="H25" s="30"/>
      <c r="I25" s="26" t="s">
        <v>23</v>
      </c>
      <c r="J25" s="27"/>
      <c r="K25" s="30"/>
      <c r="L25" s="4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8" customHeight="1">
      <c r="A26" s="30"/>
      <c r="B26" s="31"/>
      <c r="C26" s="30"/>
      <c r="D26" s="30"/>
      <c r="E26" s="27" t="s">
        <v>2145</v>
      </c>
      <c r="F26" s="30"/>
      <c r="G26" s="30"/>
      <c r="H26" s="30"/>
      <c r="I26" s="26" t="s">
        <v>26</v>
      </c>
      <c r="J26" s="27"/>
      <c r="K26" s="30"/>
      <c r="L26" s="4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4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2" customHeight="1">
      <c r="A28" s="30"/>
      <c r="B28" s="31"/>
      <c r="C28" s="30"/>
      <c r="D28" s="26" t="s">
        <v>35</v>
      </c>
      <c r="E28" s="30"/>
      <c r="F28" s="30"/>
      <c r="G28" s="30"/>
      <c r="H28" s="30"/>
      <c r="I28" s="30"/>
      <c r="J28" s="30"/>
      <c r="K28" s="30"/>
      <c r="L28" s="4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7" customFormat="1" ht="16.5" customHeight="1">
      <c r="A29" s="99"/>
      <c r="B29" s="100"/>
      <c r="C29" s="99"/>
      <c r="D29" s="99"/>
      <c r="E29" s="286"/>
      <c r="F29" s="286"/>
      <c r="G29" s="286"/>
      <c r="H29" s="286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1" customFormat="1" ht="6.95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4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95" customHeight="1">
      <c r="A31" s="30"/>
      <c r="B31" s="31"/>
      <c r="C31" s="30"/>
      <c r="D31" s="65"/>
      <c r="E31" s="65"/>
      <c r="F31" s="65"/>
      <c r="G31" s="65"/>
      <c r="H31" s="65"/>
      <c r="I31" s="65"/>
      <c r="J31" s="65"/>
      <c r="K31" s="65"/>
      <c r="L31" s="42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25.35" customHeight="1">
      <c r="A32" s="30"/>
      <c r="B32" s="31"/>
      <c r="C32" s="30"/>
      <c r="D32" s="102" t="s">
        <v>36</v>
      </c>
      <c r="E32" s="30"/>
      <c r="F32" s="30"/>
      <c r="G32" s="30"/>
      <c r="H32" s="30"/>
      <c r="I32" s="30"/>
      <c r="J32" s="103">
        <f>ROUND(J129, 2)</f>
        <v>11478.5</v>
      </c>
      <c r="K32" s="30"/>
      <c r="L32" s="4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95" customHeight="1">
      <c r="A33" s="30"/>
      <c r="B33" s="31"/>
      <c r="C33" s="30"/>
      <c r="D33" s="65"/>
      <c r="E33" s="65"/>
      <c r="F33" s="65"/>
      <c r="G33" s="65"/>
      <c r="H33" s="65"/>
      <c r="I33" s="65"/>
      <c r="J33" s="65"/>
      <c r="K33" s="65"/>
      <c r="L33" s="4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45" customHeight="1">
      <c r="A34" s="30"/>
      <c r="B34" s="31"/>
      <c r="C34" s="30"/>
      <c r="D34" s="30"/>
      <c r="E34" s="30"/>
      <c r="F34" s="104" t="s">
        <v>38</v>
      </c>
      <c r="G34" s="30"/>
      <c r="H34" s="30"/>
      <c r="I34" s="104" t="s">
        <v>37</v>
      </c>
      <c r="J34" s="104" t="s">
        <v>39</v>
      </c>
      <c r="K34" s="30"/>
      <c r="L34" s="4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45" customHeight="1">
      <c r="A35" s="30"/>
      <c r="B35" s="31"/>
      <c r="C35" s="30"/>
      <c r="D35" s="105" t="s">
        <v>40</v>
      </c>
      <c r="E35" s="35" t="s">
        <v>41</v>
      </c>
      <c r="F35" s="106">
        <f>ROUND((SUM(BE129:BE172)),  2)</f>
        <v>0</v>
      </c>
      <c r="G35" s="107"/>
      <c r="H35" s="107"/>
      <c r="I35" s="108">
        <v>0.2</v>
      </c>
      <c r="J35" s="106">
        <f>ROUND(((SUM(BE129:BE172))*I35),  2)</f>
        <v>0</v>
      </c>
      <c r="K35" s="30"/>
      <c r="L35" s="4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45" customHeight="1">
      <c r="A36" s="30"/>
      <c r="B36" s="31"/>
      <c r="C36" s="30"/>
      <c r="D36" s="30"/>
      <c r="E36" s="266" t="s">
        <v>42</v>
      </c>
      <c r="F36" s="267">
        <f>ROUND((SUM(BF129:BF172)),  2)</f>
        <v>11478.5</v>
      </c>
      <c r="G36" s="268"/>
      <c r="H36" s="268"/>
      <c r="I36" s="269">
        <v>0.2</v>
      </c>
      <c r="J36" s="267">
        <f>ROUND(((SUM(BF129:BF172))*I36),  2)</f>
        <v>2295.6999999999998</v>
      </c>
      <c r="K36" s="30"/>
      <c r="L36" s="4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45" hidden="1" customHeight="1">
      <c r="A37" s="30"/>
      <c r="B37" s="31"/>
      <c r="C37" s="30"/>
      <c r="D37" s="30"/>
      <c r="E37" s="26" t="s">
        <v>43</v>
      </c>
      <c r="F37" s="109">
        <f>ROUND((SUM(BG129:BG172)),  2)</f>
        <v>0</v>
      </c>
      <c r="G37" s="30"/>
      <c r="H37" s="30"/>
      <c r="I37" s="110">
        <v>0.2</v>
      </c>
      <c r="J37" s="109">
        <f>0</f>
        <v>0</v>
      </c>
      <c r="K37" s="30"/>
      <c r="L37" s="4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45" hidden="1" customHeight="1">
      <c r="A38" s="30"/>
      <c r="B38" s="31"/>
      <c r="C38" s="30"/>
      <c r="D38" s="30"/>
      <c r="E38" s="26" t="s">
        <v>44</v>
      </c>
      <c r="F38" s="109">
        <f>ROUND((SUM(BH129:BH172)),  2)</f>
        <v>0</v>
      </c>
      <c r="G38" s="30"/>
      <c r="H38" s="30"/>
      <c r="I38" s="110">
        <v>0.2</v>
      </c>
      <c r="J38" s="109">
        <f>0</f>
        <v>0</v>
      </c>
      <c r="K38" s="30"/>
      <c r="L38" s="4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45" hidden="1" customHeight="1">
      <c r="A39" s="30"/>
      <c r="B39" s="31"/>
      <c r="C39" s="30"/>
      <c r="D39" s="30"/>
      <c r="E39" s="35" t="s">
        <v>45</v>
      </c>
      <c r="F39" s="106">
        <f>ROUND((SUM(BI129:BI172)),  2)</f>
        <v>0</v>
      </c>
      <c r="G39" s="107"/>
      <c r="H39" s="107"/>
      <c r="I39" s="108">
        <v>0</v>
      </c>
      <c r="J39" s="106">
        <f>0</f>
        <v>0</v>
      </c>
      <c r="K39" s="30"/>
      <c r="L39" s="4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6.9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25.35" customHeight="1">
      <c r="A41" s="30"/>
      <c r="B41" s="31"/>
      <c r="C41" s="111"/>
      <c r="D41" s="112" t="s">
        <v>46</v>
      </c>
      <c r="E41" s="59"/>
      <c r="F41" s="59"/>
      <c r="G41" s="113" t="s">
        <v>47</v>
      </c>
      <c r="H41" s="114" t="s">
        <v>48</v>
      </c>
      <c r="I41" s="59"/>
      <c r="J41" s="115">
        <f>SUM(J32:J39)</f>
        <v>13774.2</v>
      </c>
      <c r="K41" s="116"/>
      <c r="L41" s="4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14.4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ht="14.45" customHeight="1">
      <c r="B43" s="20"/>
      <c r="L43" s="20"/>
    </row>
    <row r="44" spans="1:31" ht="14.45" customHeight="1">
      <c r="B44" s="20"/>
      <c r="L44" s="2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1" customFormat="1" ht="12.75">
      <c r="A61" s="30"/>
      <c r="B61" s="31"/>
      <c r="C61" s="30"/>
      <c r="D61" s="45" t="s">
        <v>51</v>
      </c>
      <c r="E61" s="33"/>
      <c r="F61" s="117" t="s">
        <v>52</v>
      </c>
      <c r="G61" s="45" t="s">
        <v>51</v>
      </c>
      <c r="H61" s="33"/>
      <c r="I61" s="33"/>
      <c r="J61" s="118" t="s">
        <v>52</v>
      </c>
      <c r="K61" s="33"/>
      <c r="L61" s="4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1" customFormat="1" ht="12.75">
      <c r="A65" s="30"/>
      <c r="B65" s="31"/>
      <c r="C65" s="30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1" customFormat="1" ht="12.75">
      <c r="A76" s="30"/>
      <c r="B76" s="31"/>
      <c r="C76" s="30"/>
      <c r="D76" s="45" t="s">
        <v>51</v>
      </c>
      <c r="E76" s="33"/>
      <c r="F76" s="117" t="s">
        <v>52</v>
      </c>
      <c r="G76" s="45" t="s">
        <v>51</v>
      </c>
      <c r="H76" s="33"/>
      <c r="I76" s="33"/>
      <c r="J76" s="118" t="s">
        <v>52</v>
      </c>
      <c r="K76" s="33"/>
      <c r="L76" s="4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45" customHeight="1">
      <c r="A77" s="30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95" customHeight="1">
      <c r="A81" s="30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95" customHeight="1">
      <c r="A82" s="30"/>
      <c r="B82" s="31"/>
      <c r="C82" s="21" t="s">
        <v>205</v>
      </c>
      <c r="D82" s="30"/>
      <c r="E82" s="30"/>
      <c r="F82" s="30"/>
      <c r="G82" s="30"/>
      <c r="H82" s="30"/>
      <c r="I82" s="30"/>
      <c r="J82" s="30"/>
      <c r="K82" s="30"/>
      <c r="L82" s="4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6" t="s">
        <v>14</v>
      </c>
      <c r="D84" s="30"/>
      <c r="E84" s="30"/>
      <c r="F84" s="30"/>
      <c r="G84" s="30"/>
      <c r="H84" s="30"/>
      <c r="I84" s="30"/>
      <c r="J84" s="30"/>
      <c r="K84" s="30"/>
      <c r="L84" s="4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0"/>
      <c r="D85" s="30"/>
      <c r="E85" s="310" t="str">
        <f>E7</f>
        <v xml:space="preserve"> Bratislava  OO PZ,  Rusovce - rekonštrukcia a modernizácia</v>
      </c>
      <c r="F85" s="310"/>
      <c r="G85" s="310"/>
      <c r="H85" s="310"/>
      <c r="I85" s="30"/>
      <c r="J85" s="30"/>
      <c r="K85" s="30"/>
      <c r="L85" s="4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ht="12" customHeight="1">
      <c r="B86" s="20"/>
      <c r="C86" s="26" t="s">
        <v>159</v>
      </c>
      <c r="L86" s="20"/>
    </row>
    <row r="87" spans="1:31" s="1" customFormat="1" ht="16.5" customHeight="1">
      <c r="A87" s="30"/>
      <c r="B87" s="31"/>
      <c r="C87" s="30"/>
      <c r="D87" s="30"/>
      <c r="E87" s="310" t="s">
        <v>4522</v>
      </c>
      <c r="F87" s="310"/>
      <c r="G87" s="310"/>
      <c r="H87" s="310"/>
      <c r="I87" s="30"/>
      <c r="J87" s="30"/>
      <c r="K87" s="30"/>
      <c r="L87" s="42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12" customHeight="1">
      <c r="A88" s="30"/>
      <c r="B88" s="31"/>
      <c r="C88" s="26" t="s">
        <v>165</v>
      </c>
      <c r="D88" s="30"/>
      <c r="E88" s="30"/>
      <c r="F88" s="30"/>
      <c r="G88" s="30"/>
      <c r="H88" s="30"/>
      <c r="I88" s="30"/>
      <c r="J88" s="30"/>
      <c r="K88" s="30"/>
      <c r="L88" s="4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16.5" customHeight="1">
      <c r="A89" s="30"/>
      <c r="B89" s="31"/>
      <c r="C89" s="30"/>
      <c r="D89" s="30"/>
      <c r="E89" s="297" t="str">
        <f>E11</f>
        <v>SO 04.2 - Areálová kanalizácia dažďová</v>
      </c>
      <c r="F89" s="297"/>
      <c r="G89" s="297"/>
      <c r="H89" s="297"/>
      <c r="I89" s="30"/>
      <c r="J89" s="30"/>
      <c r="K89" s="30"/>
      <c r="L89" s="4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2" customHeight="1">
      <c r="A91" s="30"/>
      <c r="B91" s="31"/>
      <c r="C91" s="26" t="s">
        <v>18</v>
      </c>
      <c r="D91" s="30"/>
      <c r="E91" s="30"/>
      <c r="F91" s="27" t="str">
        <f>F14</f>
        <v>Rusovce</v>
      </c>
      <c r="G91" s="30"/>
      <c r="H91" s="30"/>
      <c r="I91" s="26" t="s">
        <v>20</v>
      </c>
      <c r="J91" s="98" t="str">
        <f>IF(J14="","",J14)</f>
        <v>3. 11. 2023</v>
      </c>
      <c r="K91" s="30"/>
      <c r="L91" s="4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40.15" customHeight="1">
      <c r="A93" s="30"/>
      <c r="B93" s="31"/>
      <c r="C93" s="26" t="s">
        <v>22</v>
      </c>
      <c r="D93" s="30"/>
      <c r="E93" s="30"/>
      <c r="F93" s="27" t="str">
        <f>E17</f>
        <v>Ministerstvo vnútra SR, Pribinova 2, Bratislava</v>
      </c>
      <c r="G93" s="30"/>
      <c r="H93" s="30"/>
      <c r="I93" s="26" t="s">
        <v>28</v>
      </c>
      <c r="J93" s="119" t="str">
        <f>E23</f>
        <v>A+D Projekta, s.r.o., Pod Orešinou 226/2,  Nitra</v>
      </c>
      <c r="K93" s="30"/>
      <c r="L93" s="4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15.2" customHeight="1">
      <c r="A94" s="30"/>
      <c r="B94" s="31"/>
      <c r="C94" s="26" t="s">
        <v>27</v>
      </c>
      <c r="D94" s="30"/>
      <c r="E94" s="30"/>
      <c r="F94" s="27" t="str">
        <f>IF(E20="","",E20)</f>
        <v/>
      </c>
      <c r="G94" s="30"/>
      <c r="H94" s="30"/>
      <c r="I94" s="26" t="s">
        <v>33</v>
      </c>
      <c r="J94" s="119" t="str">
        <f>E26</f>
        <v>Ing.František Janega</v>
      </c>
      <c r="K94" s="30"/>
      <c r="L94" s="4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1" customFormat="1" ht="29.25" customHeight="1">
      <c r="A96" s="30"/>
      <c r="B96" s="31"/>
      <c r="C96" s="120" t="s">
        <v>206</v>
      </c>
      <c r="D96" s="111"/>
      <c r="E96" s="111"/>
      <c r="F96" s="111"/>
      <c r="G96" s="111"/>
      <c r="H96" s="111"/>
      <c r="I96" s="111"/>
      <c r="J96" s="121" t="s">
        <v>207</v>
      </c>
      <c r="K96" s="111"/>
      <c r="L96" s="4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1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1" customFormat="1" ht="22.9" customHeight="1">
      <c r="A98" s="30"/>
      <c r="B98" s="31"/>
      <c r="C98" s="122" t="s">
        <v>208</v>
      </c>
      <c r="D98" s="30"/>
      <c r="E98" s="30"/>
      <c r="F98" s="30"/>
      <c r="G98" s="30"/>
      <c r="H98" s="30"/>
      <c r="I98" s="30"/>
      <c r="J98" s="103">
        <f>J129</f>
        <v>11478.500000000002</v>
      </c>
      <c r="K98" s="30"/>
      <c r="L98" s="4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7" t="s">
        <v>209</v>
      </c>
    </row>
    <row r="99" spans="1:47" s="8" customFormat="1" ht="24.95" customHeight="1">
      <c r="B99" s="123"/>
      <c r="D99" s="124" t="s">
        <v>210</v>
      </c>
      <c r="E99" s="125"/>
      <c r="F99" s="125"/>
      <c r="G99" s="125"/>
      <c r="H99" s="125"/>
      <c r="I99" s="125"/>
      <c r="J99" s="126">
        <f>J130</f>
        <v>11416.460000000001</v>
      </c>
      <c r="L99" s="123"/>
    </row>
    <row r="100" spans="1:47" s="9" customFormat="1" ht="19.899999999999999" customHeight="1">
      <c r="B100" s="127"/>
      <c r="D100" s="128" t="s">
        <v>211</v>
      </c>
      <c r="E100" s="129"/>
      <c r="F100" s="129"/>
      <c r="G100" s="129"/>
      <c r="H100" s="129"/>
      <c r="I100" s="129"/>
      <c r="J100" s="130">
        <f>J131</f>
        <v>4884.1500000000005</v>
      </c>
      <c r="L100" s="127"/>
    </row>
    <row r="101" spans="1:47" s="9" customFormat="1" ht="19.899999999999999" customHeight="1">
      <c r="B101" s="127"/>
      <c r="D101" s="128" t="s">
        <v>214</v>
      </c>
      <c r="E101" s="129"/>
      <c r="F101" s="129"/>
      <c r="G101" s="129"/>
      <c r="H101" s="129"/>
      <c r="I101" s="129"/>
      <c r="J101" s="130">
        <f>J148</f>
        <v>309.23</v>
      </c>
      <c r="L101" s="127"/>
    </row>
    <row r="102" spans="1:47" s="9" customFormat="1" ht="19.899999999999999" customHeight="1">
      <c r="B102" s="127"/>
      <c r="D102" s="128" t="s">
        <v>1343</v>
      </c>
      <c r="E102" s="129"/>
      <c r="F102" s="129"/>
      <c r="G102" s="129"/>
      <c r="H102" s="129"/>
      <c r="I102" s="129"/>
      <c r="J102" s="130">
        <f>J150</f>
        <v>1464.24</v>
      </c>
      <c r="L102" s="127"/>
    </row>
    <row r="103" spans="1:47" s="9" customFormat="1" ht="19.899999999999999" customHeight="1">
      <c r="B103" s="127"/>
      <c r="D103" s="128" t="s">
        <v>2875</v>
      </c>
      <c r="E103" s="129"/>
      <c r="F103" s="129"/>
      <c r="G103" s="129"/>
      <c r="H103" s="129"/>
      <c r="I103" s="129"/>
      <c r="J103" s="130">
        <f>J154</f>
        <v>3437.4200000000005</v>
      </c>
      <c r="L103" s="127"/>
    </row>
    <row r="104" spans="1:47" s="9" customFormat="1" ht="19.899999999999999" customHeight="1">
      <c r="B104" s="127"/>
      <c r="D104" s="128" t="s">
        <v>216</v>
      </c>
      <c r="E104" s="129"/>
      <c r="F104" s="129"/>
      <c r="G104" s="129"/>
      <c r="H104" s="129"/>
      <c r="I104" s="129"/>
      <c r="J104" s="130">
        <f>J164</f>
        <v>399.36</v>
      </c>
      <c r="L104" s="127"/>
    </row>
    <row r="105" spans="1:47" s="9" customFormat="1" ht="19.899999999999999" customHeight="1">
      <c r="B105" s="127"/>
      <c r="D105" s="128" t="s">
        <v>217</v>
      </c>
      <c r="E105" s="129"/>
      <c r="F105" s="129"/>
      <c r="G105" s="129"/>
      <c r="H105" s="129"/>
      <c r="I105" s="129"/>
      <c r="J105" s="130">
        <f>J167</f>
        <v>922.06</v>
      </c>
      <c r="L105" s="127"/>
    </row>
    <row r="106" spans="1:47" s="8" customFormat="1" ht="24.95" customHeight="1">
      <c r="B106" s="123"/>
      <c r="D106" s="124" t="s">
        <v>226</v>
      </c>
      <c r="E106" s="125"/>
      <c r="F106" s="125"/>
      <c r="G106" s="125"/>
      <c r="H106" s="125"/>
      <c r="I106" s="125"/>
      <c r="J106" s="126">
        <f>J169</f>
        <v>62.04</v>
      </c>
      <c r="L106" s="123"/>
    </row>
    <row r="107" spans="1:47" s="9" customFormat="1" ht="19.899999999999999" customHeight="1">
      <c r="B107" s="127"/>
      <c r="D107" s="128" t="s">
        <v>4411</v>
      </c>
      <c r="E107" s="129"/>
      <c r="F107" s="129"/>
      <c r="G107" s="129"/>
      <c r="H107" s="129"/>
      <c r="I107" s="129"/>
      <c r="J107" s="130">
        <f>J170</f>
        <v>62.04</v>
      </c>
      <c r="L107" s="127"/>
    </row>
    <row r="108" spans="1:47" s="1" customFormat="1" ht="21.7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2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47" s="1" customFormat="1" ht="6.95" customHeight="1">
      <c r="A109" s="30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3" spans="1:31" s="1" customFormat="1" ht="6.95" customHeight="1">
      <c r="A113" s="30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1" customFormat="1" ht="24.95" customHeight="1">
      <c r="A114" s="30"/>
      <c r="B114" s="31"/>
      <c r="C114" s="21" t="s">
        <v>228</v>
      </c>
      <c r="D114" s="30"/>
      <c r="E114" s="30"/>
      <c r="F114" s="30"/>
      <c r="G114" s="30"/>
      <c r="H114" s="30"/>
      <c r="I114" s="30"/>
      <c r="J114" s="30"/>
      <c r="K114" s="30"/>
      <c r="L114" s="4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1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1" customFormat="1" ht="12" customHeight="1">
      <c r="A116" s="30"/>
      <c r="B116" s="31"/>
      <c r="C116" s="26" t="s">
        <v>14</v>
      </c>
      <c r="D116" s="30"/>
      <c r="E116" s="30"/>
      <c r="F116" s="30"/>
      <c r="G116" s="30"/>
      <c r="H116" s="30"/>
      <c r="I116" s="30"/>
      <c r="J116" s="30"/>
      <c r="K116" s="30"/>
      <c r="L116" s="4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" customFormat="1" ht="16.5" customHeight="1">
      <c r="A117" s="30"/>
      <c r="B117" s="31"/>
      <c r="C117" s="30"/>
      <c r="D117" s="30"/>
      <c r="E117" s="310" t="str">
        <f>E7</f>
        <v xml:space="preserve"> Bratislava  OO PZ,  Rusovce - rekonštrukcia a modernizácia</v>
      </c>
      <c r="F117" s="310"/>
      <c r="G117" s="310"/>
      <c r="H117" s="310"/>
      <c r="I117" s="30"/>
      <c r="J117" s="30"/>
      <c r="K117" s="30"/>
      <c r="L117" s="4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ht="12" customHeight="1">
      <c r="B118" s="20"/>
      <c r="C118" s="26" t="s">
        <v>159</v>
      </c>
      <c r="L118" s="20"/>
    </row>
    <row r="119" spans="1:31" s="1" customFormat="1" ht="16.5" customHeight="1">
      <c r="A119" s="30"/>
      <c r="B119" s="31"/>
      <c r="C119" s="30"/>
      <c r="D119" s="30"/>
      <c r="E119" s="310" t="s">
        <v>4522</v>
      </c>
      <c r="F119" s="310"/>
      <c r="G119" s="310"/>
      <c r="H119" s="310"/>
      <c r="I119" s="30"/>
      <c r="J119" s="30"/>
      <c r="K119" s="30"/>
      <c r="L119" s="4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" customFormat="1" ht="12" customHeight="1">
      <c r="A120" s="30"/>
      <c r="B120" s="31"/>
      <c r="C120" s="26" t="s">
        <v>165</v>
      </c>
      <c r="D120" s="30"/>
      <c r="E120" s="30"/>
      <c r="F120" s="30"/>
      <c r="G120" s="30"/>
      <c r="H120" s="30"/>
      <c r="I120" s="30"/>
      <c r="J120" s="30"/>
      <c r="K120" s="30"/>
      <c r="L120" s="4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" customFormat="1" ht="16.5" customHeight="1">
      <c r="A121" s="30"/>
      <c r="B121" s="31"/>
      <c r="C121" s="30"/>
      <c r="D121" s="30"/>
      <c r="E121" s="297" t="str">
        <f>E11</f>
        <v>SO 04.2 - Areálová kanalizácia dažďová</v>
      </c>
      <c r="F121" s="297"/>
      <c r="G121" s="297"/>
      <c r="H121" s="297"/>
      <c r="I121" s="30"/>
      <c r="J121" s="30"/>
      <c r="K121" s="30"/>
      <c r="L121" s="4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" customFormat="1" ht="6.9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" customFormat="1" ht="12" customHeight="1">
      <c r="A123" s="30"/>
      <c r="B123" s="31"/>
      <c r="C123" s="26" t="s">
        <v>18</v>
      </c>
      <c r="D123" s="30"/>
      <c r="E123" s="30"/>
      <c r="F123" s="27" t="str">
        <f>F14</f>
        <v>Rusovce</v>
      </c>
      <c r="G123" s="30"/>
      <c r="H123" s="30"/>
      <c r="I123" s="26" t="s">
        <v>20</v>
      </c>
      <c r="J123" s="98" t="str">
        <f>IF(J14="","",J14)</f>
        <v>3. 11. 2023</v>
      </c>
      <c r="K123" s="30"/>
      <c r="L123" s="4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" customFormat="1" ht="6.9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" customFormat="1" ht="40.15" customHeight="1">
      <c r="A125" s="30"/>
      <c r="B125" s="31"/>
      <c r="C125" s="26" t="s">
        <v>22</v>
      </c>
      <c r="D125" s="30"/>
      <c r="E125" s="30"/>
      <c r="F125" s="27" t="str">
        <f>E17</f>
        <v>Ministerstvo vnútra SR, Pribinova 2, Bratislava</v>
      </c>
      <c r="G125" s="30"/>
      <c r="H125" s="30"/>
      <c r="I125" s="26" t="s">
        <v>28</v>
      </c>
      <c r="J125" s="119" t="str">
        <f>E23</f>
        <v>A+D Projekta, s.r.o., Pod Orešinou 226/2,  Nitra</v>
      </c>
      <c r="K125" s="30"/>
      <c r="L125" s="4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" customFormat="1" ht="15.2" customHeight="1">
      <c r="A126" s="30"/>
      <c r="B126" s="31"/>
      <c r="C126" s="26" t="s">
        <v>27</v>
      </c>
      <c r="D126" s="30"/>
      <c r="E126" s="30"/>
      <c r="F126" s="27" t="str">
        <f>IF(E20="","",E20)</f>
        <v/>
      </c>
      <c r="G126" s="30"/>
      <c r="H126" s="30"/>
      <c r="I126" s="26" t="s">
        <v>33</v>
      </c>
      <c r="J126" s="119" t="str">
        <f>E26</f>
        <v>Ing.František Janega</v>
      </c>
      <c r="K126" s="30"/>
      <c r="L126" s="4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" customFormat="1" ht="10.3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2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0" customFormat="1" ht="29.25" customHeight="1">
      <c r="A128" s="131"/>
      <c r="B128" s="132"/>
      <c r="C128" s="133" t="s">
        <v>229</v>
      </c>
      <c r="D128" s="134" t="s">
        <v>61</v>
      </c>
      <c r="E128" s="134" t="s">
        <v>57</v>
      </c>
      <c r="F128" s="134" t="s">
        <v>58</v>
      </c>
      <c r="G128" s="134" t="s">
        <v>230</v>
      </c>
      <c r="H128" s="134" t="s">
        <v>231</v>
      </c>
      <c r="I128" s="134" t="s">
        <v>232</v>
      </c>
      <c r="J128" s="135" t="s">
        <v>207</v>
      </c>
      <c r="K128" s="136" t="s">
        <v>233</v>
      </c>
      <c r="L128" s="137"/>
      <c r="M128" s="61"/>
      <c r="N128" s="62" t="s">
        <v>40</v>
      </c>
      <c r="O128" s="62" t="s">
        <v>234</v>
      </c>
      <c r="P128" s="62" t="s">
        <v>235</v>
      </c>
      <c r="Q128" s="62" t="s">
        <v>236</v>
      </c>
      <c r="R128" s="62" t="s">
        <v>237</v>
      </c>
      <c r="S128" s="62" t="s">
        <v>238</v>
      </c>
      <c r="T128" s="63" t="s">
        <v>239</v>
      </c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</row>
    <row r="129" spans="1:65" s="1" customFormat="1" ht="22.9" customHeight="1">
      <c r="A129" s="30"/>
      <c r="B129" s="31"/>
      <c r="C129" s="68" t="s">
        <v>208</v>
      </c>
      <c r="D129" s="30"/>
      <c r="E129" s="30"/>
      <c r="F129" s="30"/>
      <c r="G129" s="30"/>
      <c r="H129" s="30"/>
      <c r="I129" s="30"/>
      <c r="J129" s="138">
        <f>BK129</f>
        <v>11478.500000000002</v>
      </c>
      <c r="K129" s="30"/>
      <c r="L129" s="31"/>
      <c r="M129" s="64"/>
      <c r="N129" s="55"/>
      <c r="O129" s="65"/>
      <c r="P129" s="139">
        <f>P130+P169</f>
        <v>0</v>
      </c>
      <c r="Q129" s="65"/>
      <c r="R129" s="139">
        <f>R130+R169</f>
        <v>0</v>
      </c>
      <c r="S129" s="65"/>
      <c r="T129" s="140">
        <f>T130+T169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T129" s="17" t="s">
        <v>75</v>
      </c>
      <c r="AU129" s="17" t="s">
        <v>209</v>
      </c>
      <c r="BK129" s="141">
        <f>BK130+BK169</f>
        <v>11478.500000000002</v>
      </c>
    </row>
    <row r="130" spans="1:65" s="11" customFormat="1" ht="25.9" customHeight="1">
      <c r="B130" s="142"/>
      <c r="D130" s="143" t="s">
        <v>75</v>
      </c>
      <c r="E130" s="144" t="s">
        <v>240</v>
      </c>
      <c r="F130" s="144" t="s">
        <v>241</v>
      </c>
      <c r="I130" s="145"/>
      <c r="J130" s="146">
        <f>BK130</f>
        <v>11416.460000000001</v>
      </c>
      <c r="L130" s="142"/>
      <c r="M130" s="147"/>
      <c r="N130" s="148"/>
      <c r="O130" s="148"/>
      <c r="P130" s="149">
        <f>P131+P148+P150+P154+P164+P167</f>
        <v>0</v>
      </c>
      <c r="Q130" s="148"/>
      <c r="R130" s="149">
        <f>R131+R148+R150+R154+R164+R167</f>
        <v>0</v>
      </c>
      <c r="S130" s="148"/>
      <c r="T130" s="150">
        <f>T131+T148+T150+T154+T164+T167</f>
        <v>0</v>
      </c>
      <c r="AR130" s="143" t="s">
        <v>83</v>
      </c>
      <c r="AT130" s="151" t="s">
        <v>75</v>
      </c>
      <c r="AU130" s="151" t="s">
        <v>76</v>
      </c>
      <c r="AY130" s="143" t="s">
        <v>242</v>
      </c>
      <c r="BK130" s="152">
        <f>BK131+BK148+BK150+BK154+BK164+BK167</f>
        <v>11416.460000000001</v>
      </c>
    </row>
    <row r="131" spans="1:65" s="11" customFormat="1" ht="22.9" customHeight="1">
      <c r="B131" s="142"/>
      <c r="D131" s="143" t="s">
        <v>75</v>
      </c>
      <c r="E131" s="153" t="s">
        <v>83</v>
      </c>
      <c r="F131" s="153" t="s">
        <v>243</v>
      </c>
      <c r="I131" s="145"/>
      <c r="J131" s="154">
        <f>BK131</f>
        <v>4884.1500000000005</v>
      </c>
      <c r="L131" s="142"/>
      <c r="M131" s="147"/>
      <c r="N131" s="148"/>
      <c r="O131" s="148"/>
      <c r="P131" s="149">
        <f>SUM(P132:P147)</f>
        <v>0</v>
      </c>
      <c r="Q131" s="148"/>
      <c r="R131" s="149">
        <f>SUM(R132:R147)</f>
        <v>0</v>
      </c>
      <c r="S131" s="148"/>
      <c r="T131" s="150">
        <f>SUM(T132:T147)</f>
        <v>0</v>
      </c>
      <c r="AR131" s="143" t="s">
        <v>83</v>
      </c>
      <c r="AT131" s="151" t="s">
        <v>75</v>
      </c>
      <c r="AU131" s="151" t="s">
        <v>83</v>
      </c>
      <c r="AY131" s="143" t="s">
        <v>242</v>
      </c>
      <c r="BK131" s="152">
        <f>SUM(BK132:BK147)</f>
        <v>4884.1500000000005</v>
      </c>
    </row>
    <row r="132" spans="1:65" s="1" customFormat="1" ht="24.2" customHeight="1">
      <c r="A132" s="30"/>
      <c r="B132" s="155"/>
      <c r="C132" s="194" t="s">
        <v>83</v>
      </c>
      <c r="D132" s="194" t="s">
        <v>245</v>
      </c>
      <c r="E132" s="195" t="s">
        <v>4412</v>
      </c>
      <c r="F132" s="196" t="s">
        <v>4413</v>
      </c>
      <c r="G132" s="197" t="s">
        <v>281</v>
      </c>
      <c r="H132" s="198">
        <v>30.6</v>
      </c>
      <c r="I132" s="161">
        <v>2.73</v>
      </c>
      <c r="J132" s="162">
        <f t="shared" ref="J132:J147" si="0">ROUND(I132*H132,2)</f>
        <v>83.54</v>
      </c>
      <c r="K132" s="163"/>
      <c r="L132" s="31"/>
      <c r="M132" s="164"/>
      <c r="N132" s="165" t="s">
        <v>42</v>
      </c>
      <c r="O132" s="57"/>
      <c r="P132" s="166">
        <f t="shared" ref="P132:P147" si="1">O132*H132</f>
        <v>0</v>
      </c>
      <c r="Q132" s="166">
        <v>0</v>
      </c>
      <c r="R132" s="166">
        <f t="shared" ref="R132:R147" si="2">Q132*H132</f>
        <v>0</v>
      </c>
      <c r="S132" s="166">
        <v>0</v>
      </c>
      <c r="T132" s="167">
        <f t="shared" ref="T132:T147" si="3"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8" t="s">
        <v>249</v>
      </c>
      <c r="AT132" s="168" t="s">
        <v>245</v>
      </c>
      <c r="AU132" s="168" t="s">
        <v>88</v>
      </c>
      <c r="AY132" s="17" t="s">
        <v>242</v>
      </c>
      <c r="BE132" s="169">
        <f t="shared" ref="BE132:BE147" si="4">IF(N132="základná",J132,0)</f>
        <v>0</v>
      </c>
      <c r="BF132" s="169">
        <f t="shared" ref="BF132:BF147" si="5">IF(N132="znížená",J132,0)</f>
        <v>83.54</v>
      </c>
      <c r="BG132" s="169">
        <f t="shared" ref="BG132:BG147" si="6">IF(N132="zákl. prenesená",J132,0)</f>
        <v>0</v>
      </c>
      <c r="BH132" s="169">
        <f t="shared" ref="BH132:BH147" si="7">IF(N132="zníž. prenesená",J132,0)</f>
        <v>0</v>
      </c>
      <c r="BI132" s="169">
        <f t="shared" ref="BI132:BI147" si="8">IF(N132="nulová",J132,0)</f>
        <v>0</v>
      </c>
      <c r="BJ132" s="17" t="s">
        <v>88</v>
      </c>
      <c r="BK132" s="169">
        <f t="shared" ref="BK132:BK147" si="9">ROUND(I132*H132,2)</f>
        <v>83.54</v>
      </c>
      <c r="BL132" s="17" t="s">
        <v>249</v>
      </c>
      <c r="BM132" s="168" t="s">
        <v>88</v>
      </c>
    </row>
    <row r="133" spans="1:65" s="1" customFormat="1" ht="33" customHeight="1">
      <c r="A133" s="30"/>
      <c r="B133" s="155"/>
      <c r="C133" s="194" t="s">
        <v>88</v>
      </c>
      <c r="D133" s="194" t="s">
        <v>245</v>
      </c>
      <c r="E133" s="195" t="s">
        <v>4414</v>
      </c>
      <c r="F133" s="196" t="s">
        <v>1352</v>
      </c>
      <c r="G133" s="197" t="s">
        <v>281</v>
      </c>
      <c r="H133" s="198">
        <v>30.6</v>
      </c>
      <c r="I133" s="161">
        <v>22.66</v>
      </c>
      <c r="J133" s="162">
        <f t="shared" si="0"/>
        <v>693.4</v>
      </c>
      <c r="K133" s="163"/>
      <c r="L133" s="31"/>
      <c r="M133" s="164"/>
      <c r="N133" s="165" t="s">
        <v>42</v>
      </c>
      <c r="O133" s="57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8" t="s">
        <v>249</v>
      </c>
      <c r="AT133" s="168" t="s">
        <v>245</v>
      </c>
      <c r="AU133" s="168" t="s">
        <v>88</v>
      </c>
      <c r="AY133" s="17" t="s">
        <v>242</v>
      </c>
      <c r="BE133" s="169">
        <f t="shared" si="4"/>
        <v>0</v>
      </c>
      <c r="BF133" s="169">
        <f t="shared" si="5"/>
        <v>693.4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88</v>
      </c>
      <c r="BK133" s="169">
        <f t="shared" si="9"/>
        <v>693.4</v>
      </c>
      <c r="BL133" s="17" t="s">
        <v>249</v>
      </c>
      <c r="BM133" s="168" t="s">
        <v>249</v>
      </c>
    </row>
    <row r="134" spans="1:65" s="1" customFormat="1" ht="24.2" customHeight="1">
      <c r="A134" s="30"/>
      <c r="B134" s="155"/>
      <c r="C134" s="194" t="s">
        <v>93</v>
      </c>
      <c r="D134" s="194" t="s">
        <v>245</v>
      </c>
      <c r="E134" s="195" t="s">
        <v>4415</v>
      </c>
      <c r="F134" s="196" t="s">
        <v>4416</v>
      </c>
      <c r="G134" s="197" t="s">
        <v>281</v>
      </c>
      <c r="H134" s="198">
        <v>27.9</v>
      </c>
      <c r="I134" s="161">
        <v>1.98</v>
      </c>
      <c r="J134" s="162">
        <f t="shared" si="0"/>
        <v>55.24</v>
      </c>
      <c r="K134" s="163"/>
      <c r="L134" s="31"/>
      <c r="M134" s="164"/>
      <c r="N134" s="165" t="s">
        <v>42</v>
      </c>
      <c r="O134" s="57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68" t="s">
        <v>249</v>
      </c>
      <c r="AT134" s="168" t="s">
        <v>245</v>
      </c>
      <c r="AU134" s="168" t="s">
        <v>88</v>
      </c>
      <c r="AY134" s="17" t="s">
        <v>242</v>
      </c>
      <c r="BE134" s="169">
        <f t="shared" si="4"/>
        <v>0</v>
      </c>
      <c r="BF134" s="169">
        <f t="shared" si="5"/>
        <v>55.24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88</v>
      </c>
      <c r="BK134" s="169">
        <f t="shared" si="9"/>
        <v>55.24</v>
      </c>
      <c r="BL134" s="17" t="s">
        <v>249</v>
      </c>
      <c r="BM134" s="168" t="s">
        <v>318</v>
      </c>
    </row>
    <row r="135" spans="1:65" s="1" customFormat="1" ht="24.2" customHeight="1">
      <c r="A135" s="30"/>
      <c r="B135" s="155"/>
      <c r="C135" s="194" t="s">
        <v>249</v>
      </c>
      <c r="D135" s="194" t="s">
        <v>245</v>
      </c>
      <c r="E135" s="195" t="s">
        <v>4417</v>
      </c>
      <c r="F135" s="196" t="s">
        <v>1377</v>
      </c>
      <c r="G135" s="197" t="s">
        <v>248</v>
      </c>
      <c r="H135" s="198">
        <v>1.206</v>
      </c>
      <c r="I135" s="161">
        <v>27.09</v>
      </c>
      <c r="J135" s="162">
        <f t="shared" si="0"/>
        <v>32.67</v>
      </c>
      <c r="K135" s="163"/>
      <c r="L135" s="31"/>
      <c r="M135" s="164"/>
      <c r="N135" s="165" t="s">
        <v>42</v>
      </c>
      <c r="O135" s="57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8" t="s">
        <v>249</v>
      </c>
      <c r="AT135" s="168" t="s">
        <v>245</v>
      </c>
      <c r="AU135" s="168" t="s">
        <v>88</v>
      </c>
      <c r="AY135" s="17" t="s">
        <v>242</v>
      </c>
      <c r="BE135" s="169">
        <f t="shared" si="4"/>
        <v>0</v>
      </c>
      <c r="BF135" s="169">
        <f t="shared" si="5"/>
        <v>32.67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88</v>
      </c>
      <c r="BK135" s="169">
        <f t="shared" si="9"/>
        <v>32.67</v>
      </c>
      <c r="BL135" s="17" t="s">
        <v>249</v>
      </c>
      <c r="BM135" s="168" t="s">
        <v>316</v>
      </c>
    </row>
    <row r="136" spans="1:65" s="1" customFormat="1" ht="21.75" customHeight="1">
      <c r="A136" s="30"/>
      <c r="B136" s="155"/>
      <c r="C136" s="194" t="s">
        <v>338</v>
      </c>
      <c r="D136" s="194" t="s">
        <v>245</v>
      </c>
      <c r="E136" s="195" t="s">
        <v>4418</v>
      </c>
      <c r="F136" s="196" t="s">
        <v>4419</v>
      </c>
      <c r="G136" s="197" t="s">
        <v>248</v>
      </c>
      <c r="H136" s="198">
        <v>1.206</v>
      </c>
      <c r="I136" s="161">
        <v>12</v>
      </c>
      <c r="J136" s="162">
        <f t="shared" si="0"/>
        <v>14.47</v>
      </c>
      <c r="K136" s="163"/>
      <c r="L136" s="31"/>
      <c r="M136" s="164"/>
      <c r="N136" s="165" t="s">
        <v>42</v>
      </c>
      <c r="O136" s="57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8" t="s">
        <v>249</v>
      </c>
      <c r="AT136" s="168" t="s">
        <v>245</v>
      </c>
      <c r="AU136" s="168" t="s">
        <v>88</v>
      </c>
      <c r="AY136" s="17" t="s">
        <v>242</v>
      </c>
      <c r="BE136" s="169">
        <f t="shared" si="4"/>
        <v>0</v>
      </c>
      <c r="BF136" s="169">
        <f t="shared" si="5"/>
        <v>14.47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88</v>
      </c>
      <c r="BK136" s="169">
        <f t="shared" si="9"/>
        <v>14.47</v>
      </c>
      <c r="BL136" s="17" t="s">
        <v>249</v>
      </c>
      <c r="BM136" s="168" t="s">
        <v>364</v>
      </c>
    </row>
    <row r="137" spans="1:65" s="1" customFormat="1" ht="24.2" customHeight="1">
      <c r="A137" s="30"/>
      <c r="B137" s="155"/>
      <c r="C137" s="194" t="s">
        <v>318</v>
      </c>
      <c r="D137" s="194" t="s">
        <v>245</v>
      </c>
      <c r="E137" s="195" t="s">
        <v>1381</v>
      </c>
      <c r="F137" s="196" t="s">
        <v>1382</v>
      </c>
      <c r="G137" s="197" t="s">
        <v>248</v>
      </c>
      <c r="H137" s="198">
        <v>116.994</v>
      </c>
      <c r="I137" s="161">
        <v>6.94</v>
      </c>
      <c r="J137" s="162">
        <f t="shared" si="0"/>
        <v>811.94</v>
      </c>
      <c r="K137" s="163"/>
      <c r="L137" s="31"/>
      <c r="M137" s="164"/>
      <c r="N137" s="165" t="s">
        <v>42</v>
      </c>
      <c r="O137" s="57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8" t="s">
        <v>249</v>
      </c>
      <c r="AT137" s="168" t="s">
        <v>245</v>
      </c>
      <c r="AU137" s="168" t="s">
        <v>88</v>
      </c>
      <c r="AY137" s="17" t="s">
        <v>242</v>
      </c>
      <c r="BE137" s="169">
        <f t="shared" si="4"/>
        <v>0</v>
      </c>
      <c r="BF137" s="169">
        <f t="shared" si="5"/>
        <v>811.94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811.94</v>
      </c>
      <c r="BL137" s="17" t="s">
        <v>249</v>
      </c>
      <c r="BM137" s="168" t="s">
        <v>379</v>
      </c>
    </row>
    <row r="138" spans="1:65" s="1" customFormat="1" ht="37.9" customHeight="1">
      <c r="A138" s="30"/>
      <c r="B138" s="155"/>
      <c r="C138" s="194" t="s">
        <v>348</v>
      </c>
      <c r="D138" s="194" t="s">
        <v>245</v>
      </c>
      <c r="E138" s="195" t="s">
        <v>4422</v>
      </c>
      <c r="F138" s="196" t="s">
        <v>4423</v>
      </c>
      <c r="G138" s="197" t="s">
        <v>248</v>
      </c>
      <c r="H138" s="198">
        <v>116.994</v>
      </c>
      <c r="I138" s="161">
        <v>0.69</v>
      </c>
      <c r="J138" s="162">
        <f t="shared" si="0"/>
        <v>80.73</v>
      </c>
      <c r="K138" s="163"/>
      <c r="L138" s="31"/>
      <c r="M138" s="164"/>
      <c r="N138" s="165" t="s">
        <v>42</v>
      </c>
      <c r="O138" s="57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8" t="s">
        <v>249</v>
      </c>
      <c r="AT138" s="168" t="s">
        <v>245</v>
      </c>
      <c r="AU138" s="168" t="s">
        <v>88</v>
      </c>
      <c r="AY138" s="17" t="s">
        <v>242</v>
      </c>
      <c r="BE138" s="169">
        <f t="shared" si="4"/>
        <v>0</v>
      </c>
      <c r="BF138" s="169">
        <f t="shared" si="5"/>
        <v>80.73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88</v>
      </c>
      <c r="BK138" s="169">
        <f t="shared" si="9"/>
        <v>80.73</v>
      </c>
      <c r="BL138" s="17" t="s">
        <v>249</v>
      </c>
      <c r="BM138" s="168" t="s">
        <v>392</v>
      </c>
    </row>
    <row r="139" spans="1:65" s="1" customFormat="1" ht="24.2" customHeight="1">
      <c r="A139" s="30"/>
      <c r="B139" s="155"/>
      <c r="C139" s="194" t="s">
        <v>316</v>
      </c>
      <c r="D139" s="194" t="s">
        <v>245</v>
      </c>
      <c r="E139" s="195" t="s">
        <v>4424</v>
      </c>
      <c r="F139" s="196" t="s">
        <v>4425</v>
      </c>
      <c r="G139" s="197" t="s">
        <v>281</v>
      </c>
      <c r="H139" s="198">
        <v>288.89999999999998</v>
      </c>
      <c r="I139" s="161">
        <v>2.56</v>
      </c>
      <c r="J139" s="162">
        <f t="shared" si="0"/>
        <v>739.58</v>
      </c>
      <c r="K139" s="163"/>
      <c r="L139" s="31"/>
      <c r="M139" s="164"/>
      <c r="N139" s="165" t="s">
        <v>42</v>
      </c>
      <c r="O139" s="57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8" t="s">
        <v>249</v>
      </c>
      <c r="AT139" s="168" t="s">
        <v>245</v>
      </c>
      <c r="AU139" s="168" t="s">
        <v>88</v>
      </c>
      <c r="AY139" s="17" t="s">
        <v>242</v>
      </c>
      <c r="BE139" s="169">
        <f t="shared" si="4"/>
        <v>0</v>
      </c>
      <c r="BF139" s="169">
        <f t="shared" si="5"/>
        <v>739.58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88</v>
      </c>
      <c r="BK139" s="169">
        <f t="shared" si="9"/>
        <v>739.58</v>
      </c>
      <c r="BL139" s="17" t="s">
        <v>249</v>
      </c>
      <c r="BM139" s="168" t="s">
        <v>402</v>
      </c>
    </row>
    <row r="140" spans="1:65" s="1" customFormat="1" ht="24.2" customHeight="1">
      <c r="A140" s="30"/>
      <c r="B140" s="155"/>
      <c r="C140" s="194" t="s">
        <v>358</v>
      </c>
      <c r="D140" s="194" t="s">
        <v>245</v>
      </c>
      <c r="E140" s="195" t="s">
        <v>4426</v>
      </c>
      <c r="F140" s="196" t="s">
        <v>4427</v>
      </c>
      <c r="G140" s="197" t="s">
        <v>281</v>
      </c>
      <c r="H140" s="198">
        <v>288.89999999999998</v>
      </c>
      <c r="I140" s="161">
        <v>1.61</v>
      </c>
      <c r="J140" s="162">
        <f t="shared" si="0"/>
        <v>465.13</v>
      </c>
      <c r="K140" s="163"/>
      <c r="L140" s="31"/>
      <c r="M140" s="164"/>
      <c r="N140" s="165" t="s">
        <v>42</v>
      </c>
      <c r="O140" s="57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8" t="s">
        <v>249</v>
      </c>
      <c r="AT140" s="168" t="s">
        <v>245</v>
      </c>
      <c r="AU140" s="168" t="s">
        <v>88</v>
      </c>
      <c r="AY140" s="17" t="s">
        <v>242</v>
      </c>
      <c r="BE140" s="169">
        <f t="shared" si="4"/>
        <v>0</v>
      </c>
      <c r="BF140" s="169">
        <f t="shared" si="5"/>
        <v>465.13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88</v>
      </c>
      <c r="BK140" s="169">
        <f t="shared" si="9"/>
        <v>465.13</v>
      </c>
      <c r="BL140" s="17" t="s">
        <v>249</v>
      </c>
      <c r="BM140" s="168" t="s">
        <v>414</v>
      </c>
    </row>
    <row r="141" spans="1:65" s="1" customFormat="1" ht="24.2" customHeight="1">
      <c r="A141" s="30"/>
      <c r="B141" s="155"/>
      <c r="C141" s="194" t="s">
        <v>364</v>
      </c>
      <c r="D141" s="194" t="s">
        <v>245</v>
      </c>
      <c r="E141" s="195" t="s">
        <v>4428</v>
      </c>
      <c r="F141" s="196" t="s">
        <v>4429</v>
      </c>
      <c r="G141" s="197" t="s">
        <v>248</v>
      </c>
      <c r="H141" s="198">
        <v>30.6</v>
      </c>
      <c r="I141" s="161">
        <v>25.92</v>
      </c>
      <c r="J141" s="162">
        <f t="shared" si="0"/>
        <v>793.15</v>
      </c>
      <c r="K141" s="163"/>
      <c r="L141" s="31"/>
      <c r="M141" s="164"/>
      <c r="N141" s="165" t="s">
        <v>42</v>
      </c>
      <c r="O141" s="57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8" t="s">
        <v>249</v>
      </c>
      <c r="AT141" s="168" t="s">
        <v>245</v>
      </c>
      <c r="AU141" s="168" t="s">
        <v>88</v>
      </c>
      <c r="AY141" s="17" t="s">
        <v>242</v>
      </c>
      <c r="BE141" s="169">
        <f t="shared" si="4"/>
        <v>0</v>
      </c>
      <c r="BF141" s="169">
        <f t="shared" si="5"/>
        <v>793.15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88</v>
      </c>
      <c r="BK141" s="169">
        <f t="shared" si="9"/>
        <v>793.15</v>
      </c>
      <c r="BL141" s="17" t="s">
        <v>249</v>
      </c>
      <c r="BM141" s="168" t="s">
        <v>6</v>
      </c>
    </row>
    <row r="142" spans="1:65" s="1" customFormat="1" ht="33" customHeight="1">
      <c r="A142" s="30"/>
      <c r="B142" s="155"/>
      <c r="C142" s="194" t="s">
        <v>369</v>
      </c>
      <c r="D142" s="194" t="s">
        <v>245</v>
      </c>
      <c r="E142" s="195" t="s">
        <v>4430</v>
      </c>
      <c r="F142" s="196" t="s">
        <v>1412</v>
      </c>
      <c r="G142" s="197" t="s">
        <v>248</v>
      </c>
      <c r="H142" s="198">
        <v>84.33</v>
      </c>
      <c r="I142" s="161">
        <v>2.11</v>
      </c>
      <c r="J142" s="162">
        <f t="shared" si="0"/>
        <v>177.94</v>
      </c>
      <c r="K142" s="163"/>
      <c r="L142" s="31"/>
      <c r="M142" s="164"/>
      <c r="N142" s="165" t="s">
        <v>42</v>
      </c>
      <c r="O142" s="57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8" t="s">
        <v>249</v>
      </c>
      <c r="AT142" s="168" t="s">
        <v>245</v>
      </c>
      <c r="AU142" s="168" t="s">
        <v>88</v>
      </c>
      <c r="AY142" s="17" t="s">
        <v>242</v>
      </c>
      <c r="BE142" s="169">
        <f t="shared" si="4"/>
        <v>0</v>
      </c>
      <c r="BF142" s="169">
        <f t="shared" si="5"/>
        <v>177.94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88</v>
      </c>
      <c r="BK142" s="169">
        <f t="shared" si="9"/>
        <v>177.94</v>
      </c>
      <c r="BL142" s="17" t="s">
        <v>249</v>
      </c>
      <c r="BM142" s="168" t="s">
        <v>432</v>
      </c>
    </row>
    <row r="143" spans="1:65" s="1" customFormat="1" ht="24.2" customHeight="1">
      <c r="A143" s="30"/>
      <c r="B143" s="155"/>
      <c r="C143" s="194" t="s">
        <v>379</v>
      </c>
      <c r="D143" s="194" t="s">
        <v>245</v>
      </c>
      <c r="E143" s="195" t="s">
        <v>4568</v>
      </c>
      <c r="F143" s="196" t="s">
        <v>4569</v>
      </c>
      <c r="G143" s="197" t="s">
        <v>248</v>
      </c>
      <c r="H143" s="198">
        <v>1.8</v>
      </c>
      <c r="I143" s="161">
        <v>1.73</v>
      </c>
      <c r="J143" s="162">
        <f t="shared" si="0"/>
        <v>3.11</v>
      </c>
      <c r="K143" s="163"/>
      <c r="L143" s="31"/>
      <c r="M143" s="164"/>
      <c r="N143" s="165" t="s">
        <v>42</v>
      </c>
      <c r="O143" s="57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8" t="s">
        <v>249</v>
      </c>
      <c r="AT143" s="168" t="s">
        <v>245</v>
      </c>
      <c r="AU143" s="168" t="s">
        <v>88</v>
      </c>
      <c r="AY143" s="17" t="s">
        <v>242</v>
      </c>
      <c r="BE143" s="169">
        <f t="shared" si="4"/>
        <v>0</v>
      </c>
      <c r="BF143" s="169">
        <f t="shared" si="5"/>
        <v>3.11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88</v>
      </c>
      <c r="BK143" s="169">
        <f t="shared" si="9"/>
        <v>3.11</v>
      </c>
      <c r="BL143" s="17" t="s">
        <v>249</v>
      </c>
      <c r="BM143" s="168" t="s">
        <v>445</v>
      </c>
    </row>
    <row r="144" spans="1:65" s="1" customFormat="1" ht="16.5" customHeight="1">
      <c r="A144" s="30"/>
      <c r="B144" s="155"/>
      <c r="C144" s="218" t="s">
        <v>383</v>
      </c>
      <c r="D144" s="218" t="s">
        <v>313</v>
      </c>
      <c r="E144" s="219" t="s">
        <v>4570</v>
      </c>
      <c r="F144" s="220" t="s">
        <v>4571</v>
      </c>
      <c r="G144" s="221" t="s">
        <v>248</v>
      </c>
      <c r="H144" s="222">
        <v>1.8</v>
      </c>
      <c r="I144" s="204">
        <v>31.02</v>
      </c>
      <c r="J144" s="205">
        <f t="shared" si="0"/>
        <v>55.84</v>
      </c>
      <c r="K144" s="206"/>
      <c r="L144" s="207"/>
      <c r="M144" s="208"/>
      <c r="N144" s="209" t="s">
        <v>42</v>
      </c>
      <c r="O144" s="57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8" t="s">
        <v>316</v>
      </c>
      <c r="AT144" s="168" t="s">
        <v>313</v>
      </c>
      <c r="AU144" s="168" t="s">
        <v>88</v>
      </c>
      <c r="AY144" s="17" t="s">
        <v>242</v>
      </c>
      <c r="BE144" s="169">
        <f t="shared" si="4"/>
        <v>0</v>
      </c>
      <c r="BF144" s="169">
        <f t="shared" si="5"/>
        <v>55.84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88</v>
      </c>
      <c r="BK144" s="169">
        <f t="shared" si="9"/>
        <v>55.84</v>
      </c>
      <c r="BL144" s="17" t="s">
        <v>249</v>
      </c>
      <c r="BM144" s="168" t="s">
        <v>459</v>
      </c>
    </row>
    <row r="145" spans="1:65" s="1" customFormat="1" ht="24.2" customHeight="1">
      <c r="A145" s="30"/>
      <c r="B145" s="155"/>
      <c r="C145" s="194" t="s">
        <v>392</v>
      </c>
      <c r="D145" s="194" t="s">
        <v>245</v>
      </c>
      <c r="E145" s="195" t="s">
        <v>4431</v>
      </c>
      <c r="F145" s="196" t="s">
        <v>2916</v>
      </c>
      <c r="G145" s="197" t="s">
        <v>248</v>
      </c>
      <c r="H145" s="198">
        <v>22.58</v>
      </c>
      <c r="I145" s="161">
        <v>10.8</v>
      </c>
      <c r="J145" s="162">
        <f t="shared" si="0"/>
        <v>243.86</v>
      </c>
      <c r="K145" s="163"/>
      <c r="L145" s="31"/>
      <c r="M145" s="164"/>
      <c r="N145" s="165" t="s">
        <v>42</v>
      </c>
      <c r="O145" s="57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8" t="s">
        <v>249</v>
      </c>
      <c r="AT145" s="168" t="s">
        <v>245</v>
      </c>
      <c r="AU145" s="168" t="s">
        <v>88</v>
      </c>
      <c r="AY145" s="17" t="s">
        <v>242</v>
      </c>
      <c r="BE145" s="169">
        <f t="shared" si="4"/>
        <v>0</v>
      </c>
      <c r="BF145" s="169">
        <f t="shared" si="5"/>
        <v>243.86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88</v>
      </c>
      <c r="BK145" s="169">
        <f t="shared" si="9"/>
        <v>243.86</v>
      </c>
      <c r="BL145" s="17" t="s">
        <v>249</v>
      </c>
      <c r="BM145" s="168" t="s">
        <v>473</v>
      </c>
    </row>
    <row r="146" spans="1:65" s="1" customFormat="1" ht="16.5" customHeight="1">
      <c r="A146" s="30"/>
      <c r="B146" s="155"/>
      <c r="C146" s="218" t="s">
        <v>397</v>
      </c>
      <c r="D146" s="218" t="s">
        <v>313</v>
      </c>
      <c r="E146" s="219" t="s">
        <v>4432</v>
      </c>
      <c r="F146" s="220" t="s">
        <v>4433</v>
      </c>
      <c r="G146" s="221" t="s">
        <v>291</v>
      </c>
      <c r="H146" s="222">
        <v>38.386000000000003</v>
      </c>
      <c r="I146" s="204">
        <v>12.74</v>
      </c>
      <c r="J146" s="205">
        <f t="shared" si="0"/>
        <v>489.04</v>
      </c>
      <c r="K146" s="206"/>
      <c r="L146" s="207"/>
      <c r="M146" s="208"/>
      <c r="N146" s="209" t="s">
        <v>42</v>
      </c>
      <c r="O146" s="57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8" t="s">
        <v>316</v>
      </c>
      <c r="AT146" s="168" t="s">
        <v>313</v>
      </c>
      <c r="AU146" s="168" t="s">
        <v>88</v>
      </c>
      <c r="AY146" s="17" t="s">
        <v>242</v>
      </c>
      <c r="BE146" s="169">
        <f t="shared" si="4"/>
        <v>0</v>
      </c>
      <c r="BF146" s="169">
        <f t="shared" si="5"/>
        <v>489.04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88</v>
      </c>
      <c r="BK146" s="169">
        <f t="shared" si="9"/>
        <v>489.04</v>
      </c>
      <c r="BL146" s="17" t="s">
        <v>249</v>
      </c>
      <c r="BM146" s="168" t="s">
        <v>489</v>
      </c>
    </row>
    <row r="147" spans="1:65" s="1" customFormat="1" ht="16.5" customHeight="1">
      <c r="A147" s="30"/>
      <c r="B147" s="155"/>
      <c r="C147" s="194" t="s">
        <v>402</v>
      </c>
      <c r="D147" s="194" t="s">
        <v>245</v>
      </c>
      <c r="E147" s="195" t="s">
        <v>4434</v>
      </c>
      <c r="F147" s="196" t="s">
        <v>4435</v>
      </c>
      <c r="G147" s="197" t="s">
        <v>248</v>
      </c>
      <c r="H147" s="198">
        <v>22.58</v>
      </c>
      <c r="I147" s="161">
        <v>6.4</v>
      </c>
      <c r="J147" s="162">
        <f t="shared" si="0"/>
        <v>144.51</v>
      </c>
      <c r="K147" s="163"/>
      <c r="L147" s="31"/>
      <c r="M147" s="164"/>
      <c r="N147" s="165" t="s">
        <v>42</v>
      </c>
      <c r="O147" s="57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8" t="s">
        <v>249</v>
      </c>
      <c r="AT147" s="168" t="s">
        <v>245</v>
      </c>
      <c r="AU147" s="168" t="s">
        <v>88</v>
      </c>
      <c r="AY147" s="17" t="s">
        <v>242</v>
      </c>
      <c r="BE147" s="169">
        <f t="shared" si="4"/>
        <v>0</v>
      </c>
      <c r="BF147" s="169">
        <f t="shared" si="5"/>
        <v>144.51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88</v>
      </c>
      <c r="BK147" s="169">
        <f t="shared" si="9"/>
        <v>144.51</v>
      </c>
      <c r="BL147" s="17" t="s">
        <v>249</v>
      </c>
      <c r="BM147" s="168" t="s">
        <v>500</v>
      </c>
    </row>
    <row r="148" spans="1:65" s="11" customFormat="1" ht="22.9" customHeight="1">
      <c r="B148" s="142"/>
      <c r="D148" s="143" t="s">
        <v>75</v>
      </c>
      <c r="E148" s="153" t="s">
        <v>249</v>
      </c>
      <c r="F148" s="153" t="s">
        <v>306</v>
      </c>
      <c r="I148" s="145"/>
      <c r="J148" s="154">
        <f>BK148</f>
        <v>309.23</v>
      </c>
      <c r="L148" s="142"/>
      <c r="M148" s="147"/>
      <c r="N148" s="148"/>
      <c r="O148" s="148"/>
      <c r="P148" s="149">
        <f>P149</f>
        <v>0</v>
      </c>
      <c r="Q148" s="148"/>
      <c r="R148" s="149">
        <f>R149</f>
        <v>0</v>
      </c>
      <c r="S148" s="148"/>
      <c r="T148" s="150">
        <f>T149</f>
        <v>0</v>
      </c>
      <c r="AR148" s="143" t="s">
        <v>83</v>
      </c>
      <c r="AT148" s="151" t="s">
        <v>75</v>
      </c>
      <c r="AU148" s="151" t="s">
        <v>83</v>
      </c>
      <c r="AY148" s="143" t="s">
        <v>242</v>
      </c>
      <c r="BK148" s="152">
        <f>BK149</f>
        <v>309.23</v>
      </c>
    </row>
    <row r="149" spans="1:65" s="1" customFormat="1" ht="33" customHeight="1">
      <c r="A149" s="30"/>
      <c r="B149" s="155"/>
      <c r="C149" s="194" t="s">
        <v>410</v>
      </c>
      <c r="D149" s="194" t="s">
        <v>245</v>
      </c>
      <c r="E149" s="195" t="s">
        <v>4436</v>
      </c>
      <c r="F149" s="196" t="s">
        <v>4437</v>
      </c>
      <c r="G149" s="197" t="s">
        <v>248</v>
      </c>
      <c r="H149" s="198">
        <v>11.29</v>
      </c>
      <c r="I149" s="161">
        <v>27.39</v>
      </c>
      <c r="J149" s="162">
        <f>ROUND(I149*H149,2)</f>
        <v>309.23</v>
      </c>
      <c r="K149" s="163"/>
      <c r="L149" s="31"/>
      <c r="M149" s="164"/>
      <c r="N149" s="165" t="s">
        <v>42</v>
      </c>
      <c r="O149" s="57"/>
      <c r="P149" s="166">
        <f>O149*H149</f>
        <v>0</v>
      </c>
      <c r="Q149" s="166">
        <v>0</v>
      </c>
      <c r="R149" s="166">
        <f>Q149*H149</f>
        <v>0</v>
      </c>
      <c r="S149" s="166">
        <v>0</v>
      </c>
      <c r="T149" s="167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8" t="s">
        <v>249</v>
      </c>
      <c r="AT149" s="168" t="s">
        <v>245</v>
      </c>
      <c r="AU149" s="168" t="s">
        <v>88</v>
      </c>
      <c r="AY149" s="17" t="s">
        <v>242</v>
      </c>
      <c r="BE149" s="169">
        <f>IF(N149="základná",J149,0)</f>
        <v>0</v>
      </c>
      <c r="BF149" s="169">
        <f>IF(N149="znížená",J149,0)</f>
        <v>309.23</v>
      </c>
      <c r="BG149" s="169">
        <f>IF(N149="zákl. prenesená",J149,0)</f>
        <v>0</v>
      </c>
      <c r="BH149" s="169">
        <f>IF(N149="zníž. prenesená",J149,0)</f>
        <v>0</v>
      </c>
      <c r="BI149" s="169">
        <f>IF(N149="nulová",J149,0)</f>
        <v>0</v>
      </c>
      <c r="BJ149" s="17" t="s">
        <v>88</v>
      </c>
      <c r="BK149" s="169">
        <f>ROUND(I149*H149,2)</f>
        <v>309.23</v>
      </c>
      <c r="BL149" s="17" t="s">
        <v>249</v>
      </c>
      <c r="BM149" s="168" t="s">
        <v>509</v>
      </c>
    </row>
    <row r="150" spans="1:65" s="11" customFormat="1" ht="22.9" customHeight="1">
      <c r="B150" s="142"/>
      <c r="D150" s="143" t="s">
        <v>75</v>
      </c>
      <c r="E150" s="153" t="s">
        <v>338</v>
      </c>
      <c r="F150" s="153" t="s">
        <v>1506</v>
      </c>
      <c r="I150" s="145"/>
      <c r="J150" s="154">
        <f>BK150</f>
        <v>1464.24</v>
      </c>
      <c r="L150" s="142"/>
      <c r="M150" s="147"/>
      <c r="N150" s="148"/>
      <c r="O150" s="148"/>
      <c r="P150" s="149">
        <f>SUM(P151:P153)</f>
        <v>0</v>
      </c>
      <c r="Q150" s="148"/>
      <c r="R150" s="149">
        <f>SUM(R151:R153)</f>
        <v>0</v>
      </c>
      <c r="S150" s="148"/>
      <c r="T150" s="150">
        <f>SUM(T151:T153)</f>
        <v>0</v>
      </c>
      <c r="AR150" s="143" t="s">
        <v>83</v>
      </c>
      <c r="AT150" s="151" t="s">
        <v>75</v>
      </c>
      <c r="AU150" s="151" t="s">
        <v>83</v>
      </c>
      <c r="AY150" s="143" t="s">
        <v>242</v>
      </c>
      <c r="BK150" s="152">
        <f>SUM(BK151:BK153)</f>
        <v>1464.24</v>
      </c>
    </row>
    <row r="151" spans="1:65" s="1" customFormat="1" ht="33" customHeight="1">
      <c r="A151" s="30"/>
      <c r="B151" s="155"/>
      <c r="C151" s="194" t="s">
        <v>414</v>
      </c>
      <c r="D151" s="194" t="s">
        <v>245</v>
      </c>
      <c r="E151" s="195" t="s">
        <v>4438</v>
      </c>
      <c r="F151" s="196" t="s">
        <v>4439</v>
      </c>
      <c r="G151" s="197" t="s">
        <v>281</v>
      </c>
      <c r="H151" s="198">
        <v>27.9</v>
      </c>
      <c r="I151" s="161">
        <v>10.08</v>
      </c>
      <c r="J151" s="162">
        <f>ROUND(I151*H151,2)</f>
        <v>281.23</v>
      </c>
      <c r="K151" s="163"/>
      <c r="L151" s="31"/>
      <c r="M151" s="164"/>
      <c r="N151" s="165" t="s">
        <v>42</v>
      </c>
      <c r="O151" s="57"/>
      <c r="P151" s="166">
        <f>O151*H151</f>
        <v>0</v>
      </c>
      <c r="Q151" s="166">
        <v>0</v>
      </c>
      <c r="R151" s="166">
        <f>Q151*H151</f>
        <v>0</v>
      </c>
      <c r="S151" s="166">
        <v>0</v>
      </c>
      <c r="T151" s="167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8" t="s">
        <v>249</v>
      </c>
      <c r="AT151" s="168" t="s">
        <v>245</v>
      </c>
      <c r="AU151" s="168" t="s">
        <v>88</v>
      </c>
      <c r="AY151" s="17" t="s">
        <v>242</v>
      </c>
      <c r="BE151" s="169">
        <f>IF(N151="základná",J151,0)</f>
        <v>0</v>
      </c>
      <c r="BF151" s="169">
        <f>IF(N151="znížená",J151,0)</f>
        <v>281.23</v>
      </c>
      <c r="BG151" s="169">
        <f>IF(N151="zákl. prenesená",J151,0)</f>
        <v>0</v>
      </c>
      <c r="BH151" s="169">
        <f>IF(N151="zníž. prenesená",J151,0)</f>
        <v>0</v>
      </c>
      <c r="BI151" s="169">
        <f>IF(N151="nulová",J151,0)</f>
        <v>0</v>
      </c>
      <c r="BJ151" s="17" t="s">
        <v>88</v>
      </c>
      <c r="BK151" s="169">
        <f>ROUND(I151*H151,2)</f>
        <v>281.23</v>
      </c>
      <c r="BL151" s="17" t="s">
        <v>249</v>
      </c>
      <c r="BM151" s="168" t="s">
        <v>519</v>
      </c>
    </row>
    <row r="152" spans="1:65" s="1" customFormat="1" ht="21.75" customHeight="1">
      <c r="A152" s="30"/>
      <c r="B152" s="155"/>
      <c r="C152" s="194" t="s">
        <v>418</v>
      </c>
      <c r="D152" s="194" t="s">
        <v>245</v>
      </c>
      <c r="E152" s="195" t="s">
        <v>4440</v>
      </c>
      <c r="F152" s="196" t="s">
        <v>4441</v>
      </c>
      <c r="G152" s="197" t="s">
        <v>281</v>
      </c>
      <c r="H152" s="198">
        <v>30.6</v>
      </c>
      <c r="I152" s="161">
        <v>12.42</v>
      </c>
      <c r="J152" s="162">
        <f>ROUND(I152*H152,2)</f>
        <v>380.05</v>
      </c>
      <c r="K152" s="163"/>
      <c r="L152" s="31"/>
      <c r="M152" s="164"/>
      <c r="N152" s="165" t="s">
        <v>42</v>
      </c>
      <c r="O152" s="57"/>
      <c r="P152" s="166">
        <f>O152*H152</f>
        <v>0</v>
      </c>
      <c r="Q152" s="166">
        <v>0</v>
      </c>
      <c r="R152" s="166">
        <f>Q152*H152</f>
        <v>0</v>
      </c>
      <c r="S152" s="166">
        <v>0</v>
      </c>
      <c r="T152" s="167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8" t="s">
        <v>249</v>
      </c>
      <c r="AT152" s="168" t="s">
        <v>245</v>
      </c>
      <c r="AU152" s="168" t="s">
        <v>88</v>
      </c>
      <c r="AY152" s="17" t="s">
        <v>242</v>
      </c>
      <c r="BE152" s="169">
        <f>IF(N152="základná",J152,0)</f>
        <v>0</v>
      </c>
      <c r="BF152" s="169">
        <f>IF(N152="znížená",J152,0)</f>
        <v>380.05</v>
      </c>
      <c r="BG152" s="169">
        <f>IF(N152="zákl. prenesená",J152,0)</f>
        <v>0</v>
      </c>
      <c r="BH152" s="169">
        <f>IF(N152="zníž. prenesená",J152,0)</f>
        <v>0</v>
      </c>
      <c r="BI152" s="169">
        <f>IF(N152="nulová",J152,0)</f>
        <v>0</v>
      </c>
      <c r="BJ152" s="17" t="s">
        <v>88</v>
      </c>
      <c r="BK152" s="169">
        <f>ROUND(I152*H152,2)</f>
        <v>380.05</v>
      </c>
      <c r="BL152" s="17" t="s">
        <v>249</v>
      </c>
      <c r="BM152" s="168" t="s">
        <v>531</v>
      </c>
    </row>
    <row r="153" spans="1:65" s="1" customFormat="1" ht="33" customHeight="1">
      <c r="A153" s="30"/>
      <c r="B153" s="155"/>
      <c r="C153" s="194" t="s">
        <v>6</v>
      </c>
      <c r="D153" s="194" t="s">
        <v>245</v>
      </c>
      <c r="E153" s="195" t="s">
        <v>4442</v>
      </c>
      <c r="F153" s="196" t="s">
        <v>4443</v>
      </c>
      <c r="G153" s="197" t="s">
        <v>281</v>
      </c>
      <c r="H153" s="198">
        <v>27.9</v>
      </c>
      <c r="I153" s="161">
        <v>28.78</v>
      </c>
      <c r="J153" s="162">
        <f>ROUND(I153*H153,2)</f>
        <v>802.96</v>
      </c>
      <c r="K153" s="163"/>
      <c r="L153" s="31"/>
      <c r="M153" s="164"/>
      <c r="N153" s="165" t="s">
        <v>42</v>
      </c>
      <c r="O153" s="57"/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8" t="s">
        <v>249</v>
      </c>
      <c r="AT153" s="168" t="s">
        <v>245</v>
      </c>
      <c r="AU153" s="168" t="s">
        <v>88</v>
      </c>
      <c r="AY153" s="17" t="s">
        <v>242</v>
      </c>
      <c r="BE153" s="169">
        <f>IF(N153="základná",J153,0)</f>
        <v>0</v>
      </c>
      <c r="BF153" s="169">
        <f>IF(N153="znížená",J153,0)</f>
        <v>802.96</v>
      </c>
      <c r="BG153" s="169">
        <f>IF(N153="zákl. prenesená",J153,0)</f>
        <v>0</v>
      </c>
      <c r="BH153" s="169">
        <f>IF(N153="zníž. prenesená",J153,0)</f>
        <v>0</v>
      </c>
      <c r="BI153" s="169">
        <f>IF(N153="nulová",J153,0)</f>
        <v>0</v>
      </c>
      <c r="BJ153" s="17" t="s">
        <v>88</v>
      </c>
      <c r="BK153" s="169">
        <f>ROUND(I153*H153,2)</f>
        <v>802.96</v>
      </c>
      <c r="BL153" s="17" t="s">
        <v>249</v>
      </c>
      <c r="BM153" s="168" t="s">
        <v>540</v>
      </c>
    </row>
    <row r="154" spans="1:65" s="11" customFormat="1" ht="22.9" customHeight="1">
      <c r="B154" s="142"/>
      <c r="D154" s="143" t="s">
        <v>75</v>
      </c>
      <c r="E154" s="153" t="s">
        <v>316</v>
      </c>
      <c r="F154" s="153" t="s">
        <v>3240</v>
      </c>
      <c r="I154" s="145"/>
      <c r="J154" s="154">
        <f>BK154</f>
        <v>3437.4200000000005</v>
      </c>
      <c r="L154" s="142"/>
      <c r="M154" s="147"/>
      <c r="N154" s="148"/>
      <c r="O154" s="148"/>
      <c r="P154" s="149">
        <f>SUM(P155:P163)</f>
        <v>0</v>
      </c>
      <c r="Q154" s="148"/>
      <c r="R154" s="149">
        <f>SUM(R155:R163)</f>
        <v>0</v>
      </c>
      <c r="S154" s="148"/>
      <c r="T154" s="150">
        <f>SUM(T155:T163)</f>
        <v>0</v>
      </c>
      <c r="AR154" s="143" t="s">
        <v>83</v>
      </c>
      <c r="AT154" s="151" t="s">
        <v>75</v>
      </c>
      <c r="AU154" s="151" t="s">
        <v>83</v>
      </c>
      <c r="AY154" s="143" t="s">
        <v>242</v>
      </c>
      <c r="BK154" s="152">
        <f>SUM(BK155:BK163)</f>
        <v>3437.4200000000005</v>
      </c>
    </row>
    <row r="155" spans="1:65" s="1" customFormat="1" ht="24.2" customHeight="1">
      <c r="A155" s="30"/>
      <c r="B155" s="155"/>
      <c r="C155" s="194" t="s">
        <v>425</v>
      </c>
      <c r="D155" s="194" t="s">
        <v>245</v>
      </c>
      <c r="E155" s="195" t="s">
        <v>4572</v>
      </c>
      <c r="F155" s="196" t="s">
        <v>4573</v>
      </c>
      <c r="G155" s="197" t="s">
        <v>297</v>
      </c>
      <c r="H155" s="198">
        <v>64</v>
      </c>
      <c r="I155" s="161">
        <v>13.07</v>
      </c>
      <c r="J155" s="162">
        <f t="shared" ref="J155:J163" si="10">ROUND(I155*H155,2)</f>
        <v>836.48</v>
      </c>
      <c r="K155" s="163"/>
      <c r="L155" s="31"/>
      <c r="M155" s="164"/>
      <c r="N155" s="165" t="s">
        <v>42</v>
      </c>
      <c r="O155" s="57"/>
      <c r="P155" s="166">
        <f t="shared" ref="P155:P163" si="11">O155*H155</f>
        <v>0</v>
      </c>
      <c r="Q155" s="166">
        <v>0</v>
      </c>
      <c r="R155" s="166">
        <f t="shared" ref="R155:R163" si="12">Q155*H155</f>
        <v>0</v>
      </c>
      <c r="S155" s="166">
        <v>0</v>
      </c>
      <c r="T155" s="167">
        <f t="shared" ref="T155:T163" si="13"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8" t="s">
        <v>249</v>
      </c>
      <c r="AT155" s="168" t="s">
        <v>245</v>
      </c>
      <c r="AU155" s="168" t="s">
        <v>88</v>
      </c>
      <c r="AY155" s="17" t="s">
        <v>242</v>
      </c>
      <c r="BE155" s="169">
        <f t="shared" ref="BE155:BE163" si="14">IF(N155="základná",J155,0)</f>
        <v>0</v>
      </c>
      <c r="BF155" s="169">
        <f t="shared" ref="BF155:BF163" si="15">IF(N155="znížená",J155,0)</f>
        <v>836.48</v>
      </c>
      <c r="BG155" s="169">
        <f t="shared" ref="BG155:BG163" si="16">IF(N155="zákl. prenesená",J155,0)</f>
        <v>0</v>
      </c>
      <c r="BH155" s="169">
        <f t="shared" ref="BH155:BH163" si="17">IF(N155="zníž. prenesená",J155,0)</f>
        <v>0</v>
      </c>
      <c r="BI155" s="169">
        <f t="shared" ref="BI155:BI163" si="18">IF(N155="nulová",J155,0)</f>
        <v>0</v>
      </c>
      <c r="BJ155" s="17" t="s">
        <v>88</v>
      </c>
      <c r="BK155" s="169">
        <f t="shared" ref="BK155:BK163" si="19">ROUND(I155*H155,2)</f>
        <v>836.48</v>
      </c>
      <c r="BL155" s="17" t="s">
        <v>249</v>
      </c>
      <c r="BM155" s="168" t="s">
        <v>550</v>
      </c>
    </row>
    <row r="156" spans="1:65" s="1" customFormat="1" ht="24.2" customHeight="1">
      <c r="A156" s="30"/>
      <c r="B156" s="155"/>
      <c r="C156" s="194" t="s">
        <v>432</v>
      </c>
      <c r="D156" s="194" t="s">
        <v>245</v>
      </c>
      <c r="E156" s="195" t="s">
        <v>4529</v>
      </c>
      <c r="F156" s="196" t="s">
        <v>4530</v>
      </c>
      <c r="G156" s="197" t="s">
        <v>297</v>
      </c>
      <c r="H156" s="198">
        <v>30</v>
      </c>
      <c r="I156" s="161">
        <v>15.63</v>
      </c>
      <c r="J156" s="162">
        <f t="shared" si="10"/>
        <v>468.9</v>
      </c>
      <c r="K156" s="163"/>
      <c r="L156" s="31"/>
      <c r="M156" s="164"/>
      <c r="N156" s="165" t="s">
        <v>42</v>
      </c>
      <c r="O156" s="57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8" t="s">
        <v>249</v>
      </c>
      <c r="AT156" s="168" t="s">
        <v>245</v>
      </c>
      <c r="AU156" s="168" t="s">
        <v>88</v>
      </c>
      <c r="AY156" s="17" t="s">
        <v>242</v>
      </c>
      <c r="BE156" s="169">
        <f t="shared" si="14"/>
        <v>0</v>
      </c>
      <c r="BF156" s="169">
        <f t="shared" si="15"/>
        <v>468.9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88</v>
      </c>
      <c r="BK156" s="169">
        <f t="shared" si="19"/>
        <v>468.9</v>
      </c>
      <c r="BL156" s="17" t="s">
        <v>249</v>
      </c>
      <c r="BM156" s="168" t="s">
        <v>564</v>
      </c>
    </row>
    <row r="157" spans="1:65" s="1" customFormat="1" ht="16.5" customHeight="1">
      <c r="A157" s="30"/>
      <c r="B157" s="155"/>
      <c r="C157" s="194" t="s">
        <v>438</v>
      </c>
      <c r="D157" s="194" t="s">
        <v>245</v>
      </c>
      <c r="E157" s="195" t="s">
        <v>4537</v>
      </c>
      <c r="F157" s="196" t="s">
        <v>4538</v>
      </c>
      <c r="G157" s="197" t="s">
        <v>297</v>
      </c>
      <c r="H157" s="198">
        <v>94</v>
      </c>
      <c r="I157" s="161">
        <v>1.5</v>
      </c>
      <c r="J157" s="162">
        <f t="shared" si="10"/>
        <v>141</v>
      </c>
      <c r="K157" s="163"/>
      <c r="L157" s="31"/>
      <c r="M157" s="164"/>
      <c r="N157" s="165" t="s">
        <v>42</v>
      </c>
      <c r="O157" s="57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8" t="s">
        <v>249</v>
      </c>
      <c r="AT157" s="168" t="s">
        <v>245</v>
      </c>
      <c r="AU157" s="168" t="s">
        <v>88</v>
      </c>
      <c r="AY157" s="17" t="s">
        <v>242</v>
      </c>
      <c r="BE157" s="169">
        <f t="shared" si="14"/>
        <v>0</v>
      </c>
      <c r="BF157" s="169">
        <f t="shared" si="15"/>
        <v>141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88</v>
      </c>
      <c r="BK157" s="169">
        <f t="shared" si="19"/>
        <v>141</v>
      </c>
      <c r="BL157" s="17" t="s">
        <v>249</v>
      </c>
      <c r="BM157" s="168" t="s">
        <v>575</v>
      </c>
    </row>
    <row r="158" spans="1:65" s="1" customFormat="1" ht="24.2" customHeight="1">
      <c r="A158" s="30"/>
      <c r="B158" s="155"/>
      <c r="C158" s="194" t="s">
        <v>445</v>
      </c>
      <c r="D158" s="194" t="s">
        <v>245</v>
      </c>
      <c r="E158" s="195" t="s">
        <v>4574</v>
      </c>
      <c r="F158" s="196" t="s">
        <v>4575</v>
      </c>
      <c r="G158" s="197" t="s">
        <v>310</v>
      </c>
      <c r="H158" s="198">
        <v>7</v>
      </c>
      <c r="I158" s="161">
        <v>49.17</v>
      </c>
      <c r="J158" s="162">
        <f t="shared" si="10"/>
        <v>344.19</v>
      </c>
      <c r="K158" s="163"/>
      <c r="L158" s="31"/>
      <c r="M158" s="164"/>
      <c r="N158" s="165" t="s">
        <v>42</v>
      </c>
      <c r="O158" s="57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8" t="s">
        <v>249</v>
      </c>
      <c r="AT158" s="168" t="s">
        <v>245</v>
      </c>
      <c r="AU158" s="168" t="s">
        <v>88</v>
      </c>
      <c r="AY158" s="17" t="s">
        <v>242</v>
      </c>
      <c r="BE158" s="169">
        <f t="shared" si="14"/>
        <v>0</v>
      </c>
      <c r="BF158" s="169">
        <f t="shared" si="15"/>
        <v>344.19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88</v>
      </c>
      <c r="BK158" s="169">
        <f t="shared" si="19"/>
        <v>344.19</v>
      </c>
      <c r="BL158" s="17" t="s">
        <v>249</v>
      </c>
      <c r="BM158" s="168" t="s">
        <v>586</v>
      </c>
    </row>
    <row r="159" spans="1:65" s="1" customFormat="1" ht="16.5" customHeight="1">
      <c r="A159" s="30"/>
      <c r="B159" s="155"/>
      <c r="C159" s="218" t="s">
        <v>451</v>
      </c>
      <c r="D159" s="218" t="s">
        <v>313</v>
      </c>
      <c r="E159" s="219" t="s">
        <v>4576</v>
      </c>
      <c r="F159" s="220" t="s">
        <v>4577</v>
      </c>
      <c r="G159" s="221" t="s">
        <v>310</v>
      </c>
      <c r="H159" s="222">
        <v>7</v>
      </c>
      <c r="I159" s="204">
        <v>89.82</v>
      </c>
      <c r="J159" s="205">
        <f t="shared" si="10"/>
        <v>628.74</v>
      </c>
      <c r="K159" s="206"/>
      <c r="L159" s="207"/>
      <c r="M159" s="208"/>
      <c r="N159" s="209" t="s">
        <v>42</v>
      </c>
      <c r="O159" s="57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68" t="s">
        <v>316</v>
      </c>
      <c r="AT159" s="168" t="s">
        <v>313</v>
      </c>
      <c r="AU159" s="168" t="s">
        <v>88</v>
      </c>
      <c r="AY159" s="17" t="s">
        <v>242</v>
      </c>
      <c r="BE159" s="169">
        <f t="shared" si="14"/>
        <v>0</v>
      </c>
      <c r="BF159" s="169">
        <f t="shared" si="15"/>
        <v>628.74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88</v>
      </c>
      <c r="BK159" s="169">
        <f t="shared" si="19"/>
        <v>628.74</v>
      </c>
      <c r="BL159" s="17" t="s">
        <v>249</v>
      </c>
      <c r="BM159" s="168" t="s">
        <v>597</v>
      </c>
    </row>
    <row r="160" spans="1:65" s="1" customFormat="1" ht="24.2" customHeight="1">
      <c r="A160" s="30"/>
      <c r="B160" s="155"/>
      <c r="C160" s="194" t="s">
        <v>459</v>
      </c>
      <c r="D160" s="194" t="s">
        <v>245</v>
      </c>
      <c r="E160" s="195" t="s">
        <v>4578</v>
      </c>
      <c r="F160" s="196" t="s">
        <v>4579</v>
      </c>
      <c r="G160" s="197" t="s">
        <v>310</v>
      </c>
      <c r="H160" s="198">
        <v>3</v>
      </c>
      <c r="I160" s="161">
        <v>49.17</v>
      </c>
      <c r="J160" s="162">
        <f t="shared" si="10"/>
        <v>147.51</v>
      </c>
      <c r="K160" s="163"/>
      <c r="L160" s="31"/>
      <c r="M160" s="164"/>
      <c r="N160" s="165" t="s">
        <v>42</v>
      </c>
      <c r="O160" s="57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8" t="s">
        <v>249</v>
      </c>
      <c r="AT160" s="168" t="s">
        <v>245</v>
      </c>
      <c r="AU160" s="168" t="s">
        <v>88</v>
      </c>
      <c r="AY160" s="17" t="s">
        <v>242</v>
      </c>
      <c r="BE160" s="169">
        <f t="shared" si="14"/>
        <v>0</v>
      </c>
      <c r="BF160" s="169">
        <f t="shared" si="15"/>
        <v>147.51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88</v>
      </c>
      <c r="BK160" s="169">
        <f t="shared" si="19"/>
        <v>147.51</v>
      </c>
      <c r="BL160" s="17" t="s">
        <v>249</v>
      </c>
      <c r="BM160" s="168" t="s">
        <v>607</v>
      </c>
    </row>
    <row r="161" spans="1:65" s="1" customFormat="1" ht="21.75" customHeight="1">
      <c r="A161" s="30"/>
      <c r="B161" s="155"/>
      <c r="C161" s="218" t="s">
        <v>468</v>
      </c>
      <c r="D161" s="218" t="s">
        <v>313</v>
      </c>
      <c r="E161" s="219" t="s">
        <v>4580</v>
      </c>
      <c r="F161" s="220" t="s">
        <v>4581</v>
      </c>
      <c r="G161" s="221" t="s">
        <v>310</v>
      </c>
      <c r="H161" s="222">
        <v>3</v>
      </c>
      <c r="I161" s="204">
        <v>60.27</v>
      </c>
      <c r="J161" s="205">
        <f t="shared" si="10"/>
        <v>180.81</v>
      </c>
      <c r="K161" s="206"/>
      <c r="L161" s="207"/>
      <c r="M161" s="208"/>
      <c r="N161" s="209" t="s">
        <v>42</v>
      </c>
      <c r="O161" s="57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8" t="s">
        <v>316</v>
      </c>
      <c r="AT161" s="168" t="s">
        <v>313</v>
      </c>
      <c r="AU161" s="168" t="s">
        <v>88</v>
      </c>
      <c r="AY161" s="17" t="s">
        <v>242</v>
      </c>
      <c r="BE161" s="169">
        <f t="shared" si="14"/>
        <v>0</v>
      </c>
      <c r="BF161" s="169">
        <f t="shared" si="15"/>
        <v>180.81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88</v>
      </c>
      <c r="BK161" s="169">
        <f t="shared" si="19"/>
        <v>180.81</v>
      </c>
      <c r="BL161" s="17" t="s">
        <v>249</v>
      </c>
      <c r="BM161" s="168" t="s">
        <v>616</v>
      </c>
    </row>
    <row r="162" spans="1:65" s="1" customFormat="1" ht="24.2" customHeight="1">
      <c r="A162" s="30"/>
      <c r="B162" s="155"/>
      <c r="C162" s="194" t="s">
        <v>473</v>
      </c>
      <c r="D162" s="194" t="s">
        <v>245</v>
      </c>
      <c r="E162" s="195" t="s">
        <v>4582</v>
      </c>
      <c r="F162" s="196" t="s">
        <v>4583</v>
      </c>
      <c r="G162" s="197" t="s">
        <v>310</v>
      </c>
      <c r="H162" s="198">
        <v>3</v>
      </c>
      <c r="I162" s="161">
        <v>19.239999999999998</v>
      </c>
      <c r="J162" s="162">
        <f t="shared" si="10"/>
        <v>57.72</v>
      </c>
      <c r="K162" s="163"/>
      <c r="L162" s="31"/>
      <c r="M162" s="164"/>
      <c r="N162" s="165" t="s">
        <v>42</v>
      </c>
      <c r="O162" s="57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8" t="s">
        <v>249</v>
      </c>
      <c r="AT162" s="168" t="s">
        <v>245</v>
      </c>
      <c r="AU162" s="168" t="s">
        <v>88</v>
      </c>
      <c r="AY162" s="17" t="s">
        <v>242</v>
      </c>
      <c r="BE162" s="169">
        <f t="shared" si="14"/>
        <v>0</v>
      </c>
      <c r="BF162" s="169">
        <f t="shared" si="15"/>
        <v>57.72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88</v>
      </c>
      <c r="BK162" s="169">
        <f t="shared" si="19"/>
        <v>57.72</v>
      </c>
      <c r="BL162" s="17" t="s">
        <v>249</v>
      </c>
      <c r="BM162" s="168" t="s">
        <v>624</v>
      </c>
    </row>
    <row r="163" spans="1:65" s="1" customFormat="1" ht="24.2" customHeight="1">
      <c r="A163" s="30"/>
      <c r="B163" s="155"/>
      <c r="C163" s="218" t="s">
        <v>481</v>
      </c>
      <c r="D163" s="218" t="s">
        <v>313</v>
      </c>
      <c r="E163" s="219" t="s">
        <v>4584</v>
      </c>
      <c r="F163" s="220" t="s">
        <v>4585</v>
      </c>
      <c r="G163" s="221" t="s">
        <v>310</v>
      </c>
      <c r="H163" s="222">
        <v>3</v>
      </c>
      <c r="I163" s="204">
        <v>210.69</v>
      </c>
      <c r="J163" s="205">
        <f t="shared" si="10"/>
        <v>632.07000000000005</v>
      </c>
      <c r="K163" s="206"/>
      <c r="L163" s="207"/>
      <c r="M163" s="208"/>
      <c r="N163" s="209" t="s">
        <v>42</v>
      </c>
      <c r="O163" s="57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68" t="s">
        <v>316</v>
      </c>
      <c r="AT163" s="168" t="s">
        <v>313</v>
      </c>
      <c r="AU163" s="168" t="s">
        <v>88</v>
      </c>
      <c r="AY163" s="17" t="s">
        <v>242</v>
      </c>
      <c r="BE163" s="169">
        <f t="shared" si="14"/>
        <v>0</v>
      </c>
      <c r="BF163" s="169">
        <f t="shared" si="15"/>
        <v>632.07000000000005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88</v>
      </c>
      <c r="BK163" s="169">
        <f t="shared" si="19"/>
        <v>632.07000000000005</v>
      </c>
      <c r="BL163" s="17" t="s">
        <v>249</v>
      </c>
      <c r="BM163" s="168" t="s">
        <v>634</v>
      </c>
    </row>
    <row r="164" spans="1:65" s="11" customFormat="1" ht="22.9" customHeight="1">
      <c r="B164" s="142"/>
      <c r="D164" s="143" t="s">
        <v>75</v>
      </c>
      <c r="E164" s="153" t="s">
        <v>358</v>
      </c>
      <c r="F164" s="153" t="s">
        <v>499</v>
      </c>
      <c r="I164" s="145"/>
      <c r="J164" s="154">
        <f>BK164</f>
        <v>399.36</v>
      </c>
      <c r="L164" s="142"/>
      <c r="M164" s="147"/>
      <c r="N164" s="148"/>
      <c r="O164" s="148"/>
      <c r="P164" s="149">
        <f>SUM(P165:P166)</f>
        <v>0</v>
      </c>
      <c r="Q164" s="148"/>
      <c r="R164" s="149">
        <f>SUM(R165:R166)</f>
        <v>0</v>
      </c>
      <c r="S164" s="148"/>
      <c r="T164" s="150">
        <f>SUM(T165:T166)</f>
        <v>0</v>
      </c>
      <c r="AR164" s="143" t="s">
        <v>83</v>
      </c>
      <c r="AT164" s="151" t="s">
        <v>75</v>
      </c>
      <c r="AU164" s="151" t="s">
        <v>83</v>
      </c>
      <c r="AY164" s="143" t="s">
        <v>242</v>
      </c>
      <c r="BK164" s="152">
        <f>SUM(BK165:BK166)</f>
        <v>399.36</v>
      </c>
    </row>
    <row r="165" spans="1:65" s="1" customFormat="1" ht="24.2" customHeight="1">
      <c r="A165" s="30"/>
      <c r="B165" s="155"/>
      <c r="C165" s="194" t="s">
        <v>489</v>
      </c>
      <c r="D165" s="194" t="s">
        <v>245</v>
      </c>
      <c r="E165" s="195" t="s">
        <v>4555</v>
      </c>
      <c r="F165" s="196" t="s">
        <v>4556</v>
      </c>
      <c r="G165" s="197" t="s">
        <v>297</v>
      </c>
      <c r="H165" s="198">
        <v>93</v>
      </c>
      <c r="I165" s="161">
        <v>3.01</v>
      </c>
      <c r="J165" s="162">
        <f>ROUND(I165*H165,2)</f>
        <v>279.93</v>
      </c>
      <c r="K165" s="163"/>
      <c r="L165" s="31"/>
      <c r="M165" s="164"/>
      <c r="N165" s="165" t="s">
        <v>42</v>
      </c>
      <c r="O165" s="57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8" t="s">
        <v>249</v>
      </c>
      <c r="AT165" s="168" t="s">
        <v>245</v>
      </c>
      <c r="AU165" s="168" t="s">
        <v>88</v>
      </c>
      <c r="AY165" s="17" t="s">
        <v>242</v>
      </c>
      <c r="BE165" s="169">
        <f>IF(N165="základná",J165,0)</f>
        <v>0</v>
      </c>
      <c r="BF165" s="169">
        <f>IF(N165="znížená",J165,0)</f>
        <v>279.93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7" t="s">
        <v>88</v>
      </c>
      <c r="BK165" s="169">
        <f>ROUND(I165*H165,2)</f>
        <v>279.93</v>
      </c>
      <c r="BL165" s="17" t="s">
        <v>249</v>
      </c>
      <c r="BM165" s="168" t="s">
        <v>648</v>
      </c>
    </row>
    <row r="166" spans="1:65" s="1" customFormat="1" ht="24.2" customHeight="1">
      <c r="A166" s="30"/>
      <c r="B166" s="155"/>
      <c r="C166" s="194" t="s">
        <v>494</v>
      </c>
      <c r="D166" s="194" t="s">
        <v>245</v>
      </c>
      <c r="E166" s="195" t="s">
        <v>4557</v>
      </c>
      <c r="F166" s="196" t="s">
        <v>4558</v>
      </c>
      <c r="G166" s="197" t="s">
        <v>297</v>
      </c>
      <c r="H166" s="198">
        <v>9</v>
      </c>
      <c r="I166" s="161">
        <v>13.27</v>
      </c>
      <c r="J166" s="162">
        <f>ROUND(I166*H166,2)</f>
        <v>119.43</v>
      </c>
      <c r="K166" s="163"/>
      <c r="L166" s="31"/>
      <c r="M166" s="164"/>
      <c r="N166" s="165" t="s">
        <v>42</v>
      </c>
      <c r="O166" s="57"/>
      <c r="P166" s="166">
        <f>O166*H166</f>
        <v>0</v>
      </c>
      <c r="Q166" s="166">
        <v>0</v>
      </c>
      <c r="R166" s="166">
        <f>Q166*H166</f>
        <v>0</v>
      </c>
      <c r="S166" s="166">
        <v>0</v>
      </c>
      <c r="T166" s="167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8" t="s">
        <v>249</v>
      </c>
      <c r="AT166" s="168" t="s">
        <v>245</v>
      </c>
      <c r="AU166" s="168" t="s">
        <v>88</v>
      </c>
      <c r="AY166" s="17" t="s">
        <v>242</v>
      </c>
      <c r="BE166" s="169">
        <f>IF(N166="základná",J166,0)</f>
        <v>0</v>
      </c>
      <c r="BF166" s="169">
        <f>IF(N166="znížená",J166,0)</f>
        <v>119.43</v>
      </c>
      <c r="BG166" s="169">
        <f>IF(N166="zákl. prenesená",J166,0)</f>
        <v>0</v>
      </c>
      <c r="BH166" s="169">
        <f>IF(N166="zníž. prenesená",J166,0)</f>
        <v>0</v>
      </c>
      <c r="BI166" s="169">
        <f>IF(N166="nulová",J166,0)</f>
        <v>0</v>
      </c>
      <c r="BJ166" s="17" t="s">
        <v>88</v>
      </c>
      <c r="BK166" s="169">
        <f>ROUND(I166*H166,2)</f>
        <v>119.43</v>
      </c>
      <c r="BL166" s="17" t="s">
        <v>249</v>
      </c>
      <c r="BM166" s="168" t="s">
        <v>659</v>
      </c>
    </row>
    <row r="167" spans="1:65" s="11" customFormat="1" ht="22.9" customHeight="1">
      <c r="B167" s="142"/>
      <c r="D167" s="143" t="s">
        <v>75</v>
      </c>
      <c r="E167" s="153" t="s">
        <v>638</v>
      </c>
      <c r="F167" s="153" t="s">
        <v>639</v>
      </c>
      <c r="I167" s="145"/>
      <c r="J167" s="154">
        <f>BK167</f>
        <v>922.06</v>
      </c>
      <c r="L167" s="142"/>
      <c r="M167" s="147"/>
      <c r="N167" s="148"/>
      <c r="O167" s="148"/>
      <c r="P167" s="149">
        <f>P168</f>
        <v>0</v>
      </c>
      <c r="Q167" s="148"/>
      <c r="R167" s="149">
        <f>R168</f>
        <v>0</v>
      </c>
      <c r="S167" s="148"/>
      <c r="T167" s="150">
        <f>T168</f>
        <v>0</v>
      </c>
      <c r="AR167" s="143" t="s">
        <v>83</v>
      </c>
      <c r="AT167" s="151" t="s">
        <v>75</v>
      </c>
      <c r="AU167" s="151" t="s">
        <v>83</v>
      </c>
      <c r="AY167" s="143" t="s">
        <v>242</v>
      </c>
      <c r="BK167" s="152">
        <f>BK168</f>
        <v>922.06</v>
      </c>
    </row>
    <row r="168" spans="1:65" s="1" customFormat="1" ht="33" customHeight="1">
      <c r="A168" s="30"/>
      <c r="B168" s="155"/>
      <c r="C168" s="194" t="s">
        <v>500</v>
      </c>
      <c r="D168" s="194" t="s">
        <v>245</v>
      </c>
      <c r="E168" s="195" t="s">
        <v>4462</v>
      </c>
      <c r="F168" s="196" t="s">
        <v>4463</v>
      </c>
      <c r="G168" s="197" t="s">
        <v>291</v>
      </c>
      <c r="H168" s="198">
        <v>79.147000000000006</v>
      </c>
      <c r="I168" s="161">
        <v>11.65</v>
      </c>
      <c r="J168" s="162">
        <f>ROUND(I168*H168,2)</f>
        <v>922.06</v>
      </c>
      <c r="K168" s="163"/>
      <c r="L168" s="31"/>
      <c r="M168" s="164"/>
      <c r="N168" s="165" t="s">
        <v>42</v>
      </c>
      <c r="O168" s="57"/>
      <c r="P168" s="166">
        <f>O168*H168</f>
        <v>0</v>
      </c>
      <c r="Q168" s="166">
        <v>0</v>
      </c>
      <c r="R168" s="166">
        <f>Q168*H168</f>
        <v>0</v>
      </c>
      <c r="S168" s="166">
        <v>0</v>
      </c>
      <c r="T168" s="167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8" t="s">
        <v>249</v>
      </c>
      <c r="AT168" s="168" t="s">
        <v>245</v>
      </c>
      <c r="AU168" s="168" t="s">
        <v>88</v>
      </c>
      <c r="AY168" s="17" t="s">
        <v>242</v>
      </c>
      <c r="BE168" s="169">
        <f>IF(N168="základná",J168,0)</f>
        <v>0</v>
      </c>
      <c r="BF168" s="169">
        <f>IF(N168="znížená",J168,0)</f>
        <v>922.06</v>
      </c>
      <c r="BG168" s="169">
        <f>IF(N168="zákl. prenesená",J168,0)</f>
        <v>0</v>
      </c>
      <c r="BH168" s="169">
        <f>IF(N168="zníž. prenesená",J168,0)</f>
        <v>0</v>
      </c>
      <c r="BI168" s="169">
        <f>IF(N168="nulová",J168,0)</f>
        <v>0</v>
      </c>
      <c r="BJ168" s="17" t="s">
        <v>88</v>
      </c>
      <c r="BK168" s="169">
        <f>ROUND(I168*H168,2)</f>
        <v>922.06</v>
      </c>
      <c r="BL168" s="17" t="s">
        <v>249</v>
      </c>
      <c r="BM168" s="168" t="s">
        <v>668</v>
      </c>
    </row>
    <row r="169" spans="1:65" s="11" customFormat="1" ht="25.9" customHeight="1">
      <c r="B169" s="142"/>
      <c r="D169" s="143" t="s">
        <v>75</v>
      </c>
      <c r="E169" s="144" t="s">
        <v>313</v>
      </c>
      <c r="F169" s="144" t="s">
        <v>879</v>
      </c>
      <c r="I169" s="145"/>
      <c r="J169" s="146">
        <f>BK169</f>
        <v>62.04</v>
      </c>
      <c r="L169" s="142"/>
      <c r="M169" s="147"/>
      <c r="N169" s="148"/>
      <c r="O169" s="148"/>
      <c r="P169" s="149">
        <f>P170</f>
        <v>0</v>
      </c>
      <c r="Q169" s="148"/>
      <c r="R169" s="149">
        <f>R170</f>
        <v>0</v>
      </c>
      <c r="S169" s="148"/>
      <c r="T169" s="150">
        <f>T170</f>
        <v>0</v>
      </c>
      <c r="AR169" s="143" t="s">
        <v>93</v>
      </c>
      <c r="AT169" s="151" t="s">
        <v>75</v>
      </c>
      <c r="AU169" s="151" t="s">
        <v>76</v>
      </c>
      <c r="AY169" s="143" t="s">
        <v>242</v>
      </c>
      <c r="BK169" s="152">
        <f>BK170</f>
        <v>62.04</v>
      </c>
    </row>
    <row r="170" spans="1:65" s="11" customFormat="1" ht="22.9" customHeight="1">
      <c r="B170" s="142"/>
      <c r="D170" s="143" t="s">
        <v>75</v>
      </c>
      <c r="E170" s="153" t="s">
        <v>4481</v>
      </c>
      <c r="F170" s="153" t="s">
        <v>4482</v>
      </c>
      <c r="I170" s="145"/>
      <c r="J170" s="154">
        <f>BK170</f>
        <v>62.04</v>
      </c>
      <c r="L170" s="142"/>
      <c r="M170" s="147"/>
      <c r="N170" s="148"/>
      <c r="O170" s="148"/>
      <c r="P170" s="149">
        <f>SUM(P171:P172)</f>
        <v>0</v>
      </c>
      <c r="Q170" s="148"/>
      <c r="R170" s="149">
        <f>SUM(R171:R172)</f>
        <v>0</v>
      </c>
      <c r="S170" s="148"/>
      <c r="T170" s="150">
        <f>SUM(T171:T172)</f>
        <v>0</v>
      </c>
      <c r="AR170" s="143" t="s">
        <v>93</v>
      </c>
      <c r="AT170" s="151" t="s">
        <v>75</v>
      </c>
      <c r="AU170" s="151" t="s">
        <v>83</v>
      </c>
      <c r="AY170" s="143" t="s">
        <v>242</v>
      </c>
      <c r="BK170" s="152">
        <f>SUM(BK171:BK172)</f>
        <v>62.04</v>
      </c>
    </row>
    <row r="171" spans="1:65" s="1" customFormat="1" ht="24.2" customHeight="1">
      <c r="A171" s="30"/>
      <c r="B171" s="155"/>
      <c r="C171" s="194" t="s">
        <v>505</v>
      </c>
      <c r="D171" s="194" t="s">
        <v>245</v>
      </c>
      <c r="E171" s="195" t="s">
        <v>4483</v>
      </c>
      <c r="F171" s="196" t="s">
        <v>4484</v>
      </c>
      <c r="G171" s="197" t="s">
        <v>297</v>
      </c>
      <c r="H171" s="198">
        <v>94</v>
      </c>
      <c r="I171" s="161">
        <v>0.54</v>
      </c>
      <c r="J171" s="162">
        <f>ROUND(I171*H171,2)</f>
        <v>50.76</v>
      </c>
      <c r="K171" s="163"/>
      <c r="L171" s="31"/>
      <c r="M171" s="164"/>
      <c r="N171" s="165" t="s">
        <v>42</v>
      </c>
      <c r="O171" s="57"/>
      <c r="P171" s="166">
        <f>O171*H171</f>
        <v>0</v>
      </c>
      <c r="Q171" s="166">
        <v>0</v>
      </c>
      <c r="R171" s="166">
        <f>Q171*H171</f>
        <v>0</v>
      </c>
      <c r="S171" s="166">
        <v>0</v>
      </c>
      <c r="T171" s="167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8" t="s">
        <v>668</v>
      </c>
      <c r="AT171" s="168" t="s">
        <v>245</v>
      </c>
      <c r="AU171" s="168" t="s">
        <v>88</v>
      </c>
      <c r="AY171" s="17" t="s">
        <v>242</v>
      </c>
      <c r="BE171" s="169">
        <f>IF(N171="základná",J171,0)</f>
        <v>0</v>
      </c>
      <c r="BF171" s="169">
        <f>IF(N171="znížená",J171,0)</f>
        <v>50.76</v>
      </c>
      <c r="BG171" s="169">
        <f>IF(N171="zákl. prenesená",J171,0)</f>
        <v>0</v>
      </c>
      <c r="BH171" s="169">
        <f>IF(N171="zníž. prenesená",J171,0)</f>
        <v>0</v>
      </c>
      <c r="BI171" s="169">
        <f>IF(N171="nulová",J171,0)</f>
        <v>0</v>
      </c>
      <c r="BJ171" s="17" t="s">
        <v>88</v>
      </c>
      <c r="BK171" s="169">
        <f>ROUND(I171*H171,2)</f>
        <v>50.76</v>
      </c>
      <c r="BL171" s="17" t="s">
        <v>668</v>
      </c>
      <c r="BM171" s="168" t="s">
        <v>681</v>
      </c>
    </row>
    <row r="172" spans="1:65" s="1" customFormat="1" ht="21.75" customHeight="1">
      <c r="A172" s="30"/>
      <c r="B172" s="155"/>
      <c r="C172" s="218" t="s">
        <v>509</v>
      </c>
      <c r="D172" s="218" t="s">
        <v>313</v>
      </c>
      <c r="E172" s="219" t="s">
        <v>4565</v>
      </c>
      <c r="F172" s="220" t="s">
        <v>4566</v>
      </c>
      <c r="G172" s="221" t="s">
        <v>297</v>
      </c>
      <c r="H172" s="222">
        <v>94</v>
      </c>
      <c r="I172" s="204">
        <v>0.12</v>
      </c>
      <c r="J172" s="205">
        <f>ROUND(I172*H172,2)</f>
        <v>11.28</v>
      </c>
      <c r="K172" s="206"/>
      <c r="L172" s="207"/>
      <c r="M172" s="238"/>
      <c r="N172" s="239" t="s">
        <v>42</v>
      </c>
      <c r="O172" s="240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8" t="s">
        <v>2519</v>
      </c>
      <c r="AT172" s="168" t="s">
        <v>313</v>
      </c>
      <c r="AU172" s="168" t="s">
        <v>88</v>
      </c>
      <c r="AY172" s="17" t="s">
        <v>242</v>
      </c>
      <c r="BE172" s="169">
        <f>IF(N172="základná",J172,0)</f>
        <v>0</v>
      </c>
      <c r="BF172" s="169">
        <f>IF(N172="znížená",J172,0)</f>
        <v>11.28</v>
      </c>
      <c r="BG172" s="169">
        <f>IF(N172="zákl. prenesená",J172,0)</f>
        <v>0</v>
      </c>
      <c r="BH172" s="169">
        <f>IF(N172="zníž. prenesená",J172,0)</f>
        <v>0</v>
      </c>
      <c r="BI172" s="169">
        <f>IF(N172="nulová",J172,0)</f>
        <v>0</v>
      </c>
      <c r="BJ172" s="17" t="s">
        <v>88</v>
      </c>
      <c r="BK172" s="169">
        <f>ROUND(I172*H172,2)</f>
        <v>11.28</v>
      </c>
      <c r="BL172" s="17" t="s">
        <v>668</v>
      </c>
      <c r="BM172" s="168" t="s">
        <v>692</v>
      </c>
    </row>
    <row r="173" spans="1:65" s="1" customFormat="1" ht="6.95" customHeight="1">
      <c r="A173" s="30"/>
      <c r="B173" s="47"/>
      <c r="C173" s="48"/>
      <c r="D173" s="48"/>
      <c r="E173" s="48"/>
      <c r="F173" s="48"/>
      <c r="G173" s="48"/>
      <c r="H173" s="48"/>
      <c r="I173" s="48"/>
      <c r="J173" s="48"/>
      <c r="K173" s="48"/>
      <c r="L173" s="31"/>
      <c r="M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</row>
  </sheetData>
  <autoFilter ref="C128:K172"/>
  <mergeCells count="12">
    <mergeCell ref="E119:H119"/>
    <mergeCell ref="E121:H121"/>
    <mergeCell ref="E29:H29"/>
    <mergeCell ref="E85:H85"/>
    <mergeCell ref="E87:H87"/>
    <mergeCell ref="E89:H89"/>
    <mergeCell ref="E117:H117"/>
    <mergeCell ref="L2:V2"/>
    <mergeCell ref="E7:H7"/>
    <mergeCell ref="E9:H9"/>
    <mergeCell ref="E11:H11"/>
    <mergeCell ref="E20:H20"/>
  </mergeCells>
  <pageMargins left="0.39374999999999999" right="0.39374999999999999" top="0.39374999999999999" bottom="0.39374999999999999" header="0.51180550000000002" footer="0"/>
  <pageSetup paperSize="9" fitToHeight="100" orientation="portrait" horizontalDpi="300" verticalDpi="300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zoomScaleNormal="100" workbookViewId="0">
      <selection activeCell="E9" sqref="E9:H9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32" max="43" width="8.83203125" customWidth="1"/>
    <col min="44" max="65" width="9.33203125" hidden="1" customWidth="1"/>
    <col min="66" max="1025" width="8.83203125" customWidth="1"/>
  </cols>
  <sheetData>
    <row r="2" spans="1:46" ht="36.950000000000003" customHeight="1">
      <c r="L2" s="280" t="s">
        <v>4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145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1:46" ht="24.95" customHeight="1">
      <c r="B4" s="20"/>
      <c r="D4" s="21" t="s">
        <v>150</v>
      </c>
      <c r="L4" s="20"/>
      <c r="M4" s="97" t="s">
        <v>8</v>
      </c>
      <c r="AT4" s="17" t="s">
        <v>2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310" t="str">
        <f>'Rekapitulácia stavby'!K6</f>
        <v xml:space="preserve"> Bratislava  OO PZ,  Rusovce - rekonštrukcia a modernizácia</v>
      </c>
      <c r="F7" s="310"/>
      <c r="G7" s="310"/>
      <c r="H7" s="310"/>
      <c r="L7" s="20"/>
    </row>
    <row r="8" spans="1:46" s="1" customFormat="1" ht="12" customHeight="1">
      <c r="A8" s="30"/>
      <c r="B8" s="31"/>
      <c r="C8" s="30"/>
      <c r="D8" s="26" t="s">
        <v>159</v>
      </c>
      <c r="E8" s="30"/>
      <c r="F8" s="30"/>
      <c r="G8" s="30"/>
      <c r="H8" s="30"/>
      <c r="I8" s="30"/>
      <c r="J8" s="30"/>
      <c r="K8" s="30"/>
      <c r="L8" s="42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1" customFormat="1" ht="16.5" customHeight="1">
      <c r="A9" s="30"/>
      <c r="B9" s="31"/>
      <c r="C9" s="30"/>
      <c r="D9" s="30"/>
      <c r="E9" s="297" t="s">
        <v>4586</v>
      </c>
      <c r="F9" s="297"/>
      <c r="G9" s="297"/>
      <c r="H9" s="297"/>
      <c r="I9" s="30"/>
      <c r="J9" s="30"/>
      <c r="K9" s="30"/>
      <c r="L9" s="42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1" customFormat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2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1" customFormat="1" ht="12" customHeight="1">
      <c r="A11" s="30"/>
      <c r="B11" s="31"/>
      <c r="C11" s="30"/>
      <c r="D11" s="26" t="s">
        <v>16</v>
      </c>
      <c r="E11" s="30"/>
      <c r="F11" s="27"/>
      <c r="G11" s="30"/>
      <c r="H11" s="30"/>
      <c r="I11" s="26" t="s">
        <v>17</v>
      </c>
      <c r="J11" s="27"/>
      <c r="K11" s="30"/>
      <c r="L11" s="4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1" customFormat="1" ht="12" customHeight="1">
      <c r="A12" s="30"/>
      <c r="B12" s="31"/>
      <c r="C12" s="30"/>
      <c r="D12" s="26" t="s">
        <v>18</v>
      </c>
      <c r="E12" s="30"/>
      <c r="F12" s="27" t="s">
        <v>2791</v>
      </c>
      <c r="G12" s="30"/>
      <c r="H12" s="30"/>
      <c r="I12" s="26" t="s">
        <v>20</v>
      </c>
      <c r="J12" s="98" t="str">
        <f>'Rekapitulácia stavby'!AN8</f>
        <v>3. 11. 2023</v>
      </c>
      <c r="K12" s="30"/>
      <c r="L12" s="4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1" customFormat="1" ht="10.9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1" customFormat="1" ht="12" customHeight="1">
      <c r="A14" s="30"/>
      <c r="B14" s="31"/>
      <c r="C14" s="30"/>
      <c r="D14" s="26" t="s">
        <v>22</v>
      </c>
      <c r="E14" s="30"/>
      <c r="F14" s="30"/>
      <c r="G14" s="30"/>
      <c r="H14" s="30"/>
      <c r="I14" s="26" t="s">
        <v>23</v>
      </c>
      <c r="J14" s="27" t="str">
        <f>IF('Rekapitulácia stavby'!AN10="","",'Rekapitulácia stavby'!AN10)</f>
        <v>00 151 866</v>
      </c>
      <c r="K14" s="30"/>
      <c r="L14" s="4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1" customFormat="1" ht="18" customHeight="1">
      <c r="A15" s="30"/>
      <c r="B15" s="31"/>
      <c r="C15" s="30"/>
      <c r="D15" s="30"/>
      <c r="E15" s="27" t="str">
        <f>IF('Rekapitulácia stavby'!E11="","",'Rekapitulácia stavby'!E11)</f>
        <v>Ministerstvo vnútra SR, Pribinova 2, Bratislava</v>
      </c>
      <c r="F15" s="30"/>
      <c r="G15" s="30"/>
      <c r="H15" s="30"/>
      <c r="I15" s="26" t="s">
        <v>26</v>
      </c>
      <c r="J15" s="27" t="str">
        <f>IF('Rekapitulácia stavby'!AN11="","",'Rekapitulácia stavby'!AN11)</f>
        <v/>
      </c>
      <c r="K15" s="30"/>
      <c r="L15" s="4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1" customFormat="1" ht="6.95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2" customHeight="1">
      <c r="A17" s="30"/>
      <c r="B17" s="31"/>
      <c r="C17" s="30"/>
      <c r="D17" s="26" t="s">
        <v>27</v>
      </c>
      <c r="E17" s="30"/>
      <c r="F17" s="30"/>
      <c r="G17" s="30"/>
      <c r="H17" s="30"/>
      <c r="I17" s="26" t="s">
        <v>23</v>
      </c>
      <c r="J17" s="28"/>
      <c r="K17" s="30"/>
      <c r="L17" s="4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8" customHeight="1">
      <c r="A18" s="30"/>
      <c r="B18" s="31"/>
      <c r="C18" s="30"/>
      <c r="D18" s="30"/>
      <c r="E18" s="312"/>
      <c r="F18" s="312"/>
      <c r="G18" s="312"/>
      <c r="H18" s="312"/>
      <c r="I18" s="26" t="s">
        <v>26</v>
      </c>
      <c r="J18" s="28"/>
      <c r="K18" s="30"/>
      <c r="L18" s="4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6.95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2" customHeight="1">
      <c r="A20" s="30"/>
      <c r="B20" s="31"/>
      <c r="C20" s="30"/>
      <c r="D20" s="26" t="s">
        <v>28</v>
      </c>
      <c r="E20" s="30"/>
      <c r="F20" s="30"/>
      <c r="G20" s="30"/>
      <c r="H20" s="30"/>
      <c r="I20" s="26" t="s">
        <v>23</v>
      </c>
      <c r="J20" s="27"/>
      <c r="K20" s="30"/>
      <c r="L20" s="4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8" customHeight="1">
      <c r="A21" s="30"/>
      <c r="B21" s="31"/>
      <c r="C21" s="30"/>
      <c r="D21" s="30"/>
      <c r="E21" s="27" t="s">
        <v>2792</v>
      </c>
      <c r="F21" s="30"/>
      <c r="G21" s="30"/>
      <c r="H21" s="30"/>
      <c r="I21" s="26" t="s">
        <v>26</v>
      </c>
      <c r="J21" s="27"/>
      <c r="K21" s="30"/>
      <c r="L21" s="4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6.9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2" customHeight="1">
      <c r="A23" s="30"/>
      <c r="B23" s="31"/>
      <c r="C23" s="30"/>
      <c r="D23" s="26" t="s">
        <v>33</v>
      </c>
      <c r="E23" s="30"/>
      <c r="F23" s="30"/>
      <c r="G23" s="30"/>
      <c r="H23" s="30"/>
      <c r="I23" s="26" t="s">
        <v>23</v>
      </c>
      <c r="J23" s="27"/>
      <c r="K23" s="30"/>
      <c r="L23" s="4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8" customHeight="1">
      <c r="A24" s="30"/>
      <c r="B24" s="31"/>
      <c r="C24" s="30"/>
      <c r="D24" s="30"/>
      <c r="E24" s="27" t="s">
        <v>2792</v>
      </c>
      <c r="F24" s="30"/>
      <c r="G24" s="30"/>
      <c r="H24" s="30"/>
      <c r="I24" s="26" t="s">
        <v>26</v>
      </c>
      <c r="J24" s="27"/>
      <c r="K24" s="30"/>
      <c r="L24" s="4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6.9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2" customHeight="1">
      <c r="A26" s="30"/>
      <c r="B26" s="31"/>
      <c r="C26" s="30"/>
      <c r="D26" s="26" t="s">
        <v>35</v>
      </c>
      <c r="E26" s="30"/>
      <c r="F26" s="30"/>
      <c r="G26" s="30"/>
      <c r="H26" s="30"/>
      <c r="I26" s="30"/>
      <c r="J26" s="30"/>
      <c r="K26" s="30"/>
      <c r="L26" s="4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7" customFormat="1" ht="16.5" customHeight="1">
      <c r="A27" s="99"/>
      <c r="B27" s="100"/>
      <c r="C27" s="99"/>
      <c r="D27" s="99"/>
      <c r="E27" s="286"/>
      <c r="F27" s="286"/>
      <c r="G27" s="286"/>
      <c r="H27" s="286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1" customFormat="1" ht="6.9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95" customHeight="1">
      <c r="A29" s="30"/>
      <c r="B29" s="31"/>
      <c r="C29" s="30"/>
      <c r="D29" s="65"/>
      <c r="E29" s="65"/>
      <c r="F29" s="65"/>
      <c r="G29" s="65"/>
      <c r="H29" s="65"/>
      <c r="I29" s="65"/>
      <c r="J29" s="65"/>
      <c r="K29" s="65"/>
      <c r="L29" s="4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25.35" customHeight="1">
      <c r="A30" s="30"/>
      <c r="B30" s="31"/>
      <c r="C30" s="30"/>
      <c r="D30" s="102" t="s">
        <v>36</v>
      </c>
      <c r="E30" s="30"/>
      <c r="F30" s="30"/>
      <c r="G30" s="30"/>
      <c r="H30" s="30"/>
      <c r="I30" s="30"/>
      <c r="J30" s="103">
        <f>ROUND(J120, 2)</f>
        <v>39275.279999999999</v>
      </c>
      <c r="K30" s="30"/>
      <c r="L30" s="4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95" customHeight="1">
      <c r="A31" s="30"/>
      <c r="B31" s="31"/>
      <c r="C31" s="30"/>
      <c r="D31" s="65"/>
      <c r="E31" s="65"/>
      <c r="F31" s="65"/>
      <c r="G31" s="65"/>
      <c r="H31" s="65"/>
      <c r="I31" s="65"/>
      <c r="J31" s="65"/>
      <c r="K31" s="65"/>
      <c r="L31" s="42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14.45" customHeight="1">
      <c r="A32" s="30"/>
      <c r="B32" s="31"/>
      <c r="C32" s="30"/>
      <c r="D32" s="30"/>
      <c r="E32" s="30"/>
      <c r="F32" s="104" t="s">
        <v>38</v>
      </c>
      <c r="G32" s="30"/>
      <c r="H32" s="30"/>
      <c r="I32" s="104" t="s">
        <v>37</v>
      </c>
      <c r="J32" s="104" t="s">
        <v>39</v>
      </c>
      <c r="K32" s="30"/>
      <c r="L32" s="4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14.45" customHeight="1">
      <c r="A33" s="30"/>
      <c r="B33" s="31"/>
      <c r="C33" s="30"/>
      <c r="D33" s="105" t="s">
        <v>40</v>
      </c>
      <c r="E33" s="35" t="s">
        <v>41</v>
      </c>
      <c r="F33" s="106">
        <f>ROUND((SUM(BE120:BE183)),  2)</f>
        <v>0</v>
      </c>
      <c r="G33" s="107"/>
      <c r="H33" s="107"/>
      <c r="I33" s="108">
        <v>0.2</v>
      </c>
      <c r="J33" s="106">
        <f>ROUND(((SUM(BE120:BE183))*I33),  2)</f>
        <v>0</v>
      </c>
      <c r="K33" s="30"/>
      <c r="L33" s="4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45" customHeight="1">
      <c r="A34" s="30"/>
      <c r="B34" s="31"/>
      <c r="C34" s="30"/>
      <c r="D34" s="30"/>
      <c r="E34" s="266" t="s">
        <v>42</v>
      </c>
      <c r="F34" s="267">
        <f>ROUND((SUM(BF120:BF183)),  2)</f>
        <v>39275.279999999999</v>
      </c>
      <c r="G34" s="268"/>
      <c r="H34" s="268"/>
      <c r="I34" s="269">
        <v>0.2</v>
      </c>
      <c r="J34" s="267">
        <f>ROUND(((SUM(BF120:BF183))*I34),  2)</f>
        <v>7855.06</v>
      </c>
      <c r="K34" s="30"/>
      <c r="L34" s="4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45" hidden="1" customHeight="1">
      <c r="A35" s="30"/>
      <c r="B35" s="31"/>
      <c r="C35" s="30"/>
      <c r="D35" s="30"/>
      <c r="E35" s="26" t="s">
        <v>43</v>
      </c>
      <c r="F35" s="109">
        <f>ROUND((SUM(BG120:BG183)),  2)</f>
        <v>0</v>
      </c>
      <c r="G35" s="30"/>
      <c r="H35" s="30"/>
      <c r="I35" s="110">
        <v>0.2</v>
      </c>
      <c r="J35" s="109">
        <f>0</f>
        <v>0</v>
      </c>
      <c r="K35" s="30"/>
      <c r="L35" s="4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45" hidden="1" customHeight="1">
      <c r="A36" s="30"/>
      <c r="B36" s="31"/>
      <c r="C36" s="30"/>
      <c r="D36" s="30"/>
      <c r="E36" s="26" t="s">
        <v>44</v>
      </c>
      <c r="F36" s="109">
        <f>ROUND((SUM(BH120:BH183)),  2)</f>
        <v>0</v>
      </c>
      <c r="G36" s="30"/>
      <c r="H36" s="30"/>
      <c r="I36" s="110">
        <v>0.2</v>
      </c>
      <c r="J36" s="109">
        <f>0</f>
        <v>0</v>
      </c>
      <c r="K36" s="30"/>
      <c r="L36" s="4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45" hidden="1" customHeight="1">
      <c r="A37" s="30"/>
      <c r="B37" s="31"/>
      <c r="C37" s="30"/>
      <c r="D37" s="30"/>
      <c r="E37" s="35" t="s">
        <v>45</v>
      </c>
      <c r="F37" s="106">
        <f>ROUND((SUM(BI120:BI183)),  2)</f>
        <v>0</v>
      </c>
      <c r="G37" s="107"/>
      <c r="H37" s="107"/>
      <c r="I37" s="108">
        <v>0</v>
      </c>
      <c r="J37" s="106">
        <f>0</f>
        <v>0</v>
      </c>
      <c r="K37" s="30"/>
      <c r="L37" s="4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6.9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25.35" customHeight="1">
      <c r="A39" s="30"/>
      <c r="B39" s="31"/>
      <c r="C39" s="111"/>
      <c r="D39" s="112" t="s">
        <v>46</v>
      </c>
      <c r="E39" s="59"/>
      <c r="F39" s="59"/>
      <c r="G39" s="113" t="s">
        <v>47</v>
      </c>
      <c r="H39" s="114" t="s">
        <v>48</v>
      </c>
      <c r="I39" s="59"/>
      <c r="J39" s="115">
        <f>SUM(J30:J37)</f>
        <v>47130.34</v>
      </c>
      <c r="K39" s="116"/>
      <c r="L39" s="4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4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ht="14.45" customHeight="1">
      <c r="B41" s="20"/>
      <c r="L41" s="20"/>
    </row>
    <row r="42" spans="1:31" ht="14.45" customHeight="1">
      <c r="B42" s="20"/>
      <c r="L42" s="20"/>
    </row>
    <row r="43" spans="1:31" ht="14.45" customHeight="1">
      <c r="B43" s="20"/>
      <c r="L43" s="20"/>
    </row>
    <row r="44" spans="1:31" ht="14.45" customHeight="1">
      <c r="B44" s="20"/>
      <c r="L44" s="2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1" customFormat="1" ht="12.75">
      <c r="A61" s="30"/>
      <c r="B61" s="31"/>
      <c r="C61" s="30"/>
      <c r="D61" s="45" t="s">
        <v>51</v>
      </c>
      <c r="E61" s="33"/>
      <c r="F61" s="117" t="s">
        <v>52</v>
      </c>
      <c r="G61" s="45" t="s">
        <v>51</v>
      </c>
      <c r="H61" s="33"/>
      <c r="I61" s="33"/>
      <c r="J61" s="118" t="s">
        <v>52</v>
      </c>
      <c r="K61" s="33"/>
      <c r="L61" s="4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1" customFormat="1" ht="12.75">
      <c r="A65" s="30"/>
      <c r="B65" s="31"/>
      <c r="C65" s="30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1" customFormat="1" ht="12.75">
      <c r="A76" s="30"/>
      <c r="B76" s="31"/>
      <c r="C76" s="30"/>
      <c r="D76" s="45" t="s">
        <v>51</v>
      </c>
      <c r="E76" s="33"/>
      <c r="F76" s="117" t="s">
        <v>52</v>
      </c>
      <c r="G76" s="45" t="s">
        <v>51</v>
      </c>
      <c r="H76" s="33"/>
      <c r="I76" s="33"/>
      <c r="J76" s="118" t="s">
        <v>52</v>
      </c>
      <c r="K76" s="33"/>
      <c r="L76" s="4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45" customHeight="1">
      <c r="A77" s="30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1" customFormat="1" ht="6.95" customHeight="1">
      <c r="A81" s="30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1" customFormat="1" ht="24.95" customHeight="1">
      <c r="A82" s="30"/>
      <c r="B82" s="31"/>
      <c r="C82" s="21" t="s">
        <v>205</v>
      </c>
      <c r="D82" s="30"/>
      <c r="E82" s="30"/>
      <c r="F82" s="30"/>
      <c r="G82" s="30"/>
      <c r="H82" s="30"/>
      <c r="I82" s="30"/>
      <c r="J82" s="30"/>
      <c r="K82" s="30"/>
      <c r="L82" s="4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1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1" customFormat="1" ht="12" customHeight="1">
      <c r="A84" s="30"/>
      <c r="B84" s="31"/>
      <c r="C84" s="26" t="s">
        <v>14</v>
      </c>
      <c r="D84" s="30"/>
      <c r="E84" s="30"/>
      <c r="F84" s="30"/>
      <c r="G84" s="30"/>
      <c r="H84" s="30"/>
      <c r="I84" s="30"/>
      <c r="J84" s="30"/>
      <c r="K84" s="30"/>
      <c r="L84" s="4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1" customFormat="1" ht="16.5" customHeight="1">
      <c r="A85" s="30"/>
      <c r="B85" s="31"/>
      <c r="C85" s="30"/>
      <c r="D85" s="30"/>
      <c r="E85" s="310" t="str">
        <f>E7</f>
        <v xml:space="preserve"> Bratislava  OO PZ,  Rusovce - rekonštrukcia a modernizácia</v>
      </c>
      <c r="F85" s="310"/>
      <c r="G85" s="310"/>
      <c r="H85" s="310"/>
      <c r="I85" s="30"/>
      <c r="J85" s="30"/>
      <c r="K85" s="30"/>
      <c r="L85" s="4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1" customFormat="1" ht="12" customHeight="1">
      <c r="A86" s="30"/>
      <c r="B86" s="31"/>
      <c r="C86" s="26" t="s">
        <v>159</v>
      </c>
      <c r="D86" s="30"/>
      <c r="E86" s="30"/>
      <c r="F86" s="30"/>
      <c r="G86" s="30"/>
      <c r="H86" s="30"/>
      <c r="I86" s="30"/>
      <c r="J86" s="30"/>
      <c r="K86" s="30"/>
      <c r="L86" s="42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1" customFormat="1" ht="16.5" customHeight="1">
      <c r="A87" s="30"/>
      <c r="B87" s="31"/>
      <c r="C87" s="30"/>
      <c r="D87" s="30"/>
      <c r="E87" s="297" t="str">
        <f>E9</f>
        <v>SO 05 - NN prípojka, areálový rozvod NN a VO</v>
      </c>
      <c r="F87" s="297"/>
      <c r="G87" s="297"/>
      <c r="H87" s="297"/>
      <c r="I87" s="30"/>
      <c r="J87" s="30"/>
      <c r="K87" s="30"/>
      <c r="L87" s="42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1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2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1" customFormat="1" ht="12" customHeight="1">
      <c r="A89" s="30"/>
      <c r="B89" s="31"/>
      <c r="C89" s="26" t="s">
        <v>18</v>
      </c>
      <c r="D89" s="30"/>
      <c r="E89" s="30"/>
      <c r="F89" s="27" t="str">
        <f>F12</f>
        <v xml:space="preserve"> </v>
      </c>
      <c r="G89" s="30"/>
      <c r="H89" s="30"/>
      <c r="I89" s="26" t="s">
        <v>20</v>
      </c>
      <c r="J89" s="98" t="str">
        <f>IF(J12="","",J12)</f>
        <v>3. 11. 2023</v>
      </c>
      <c r="K89" s="30"/>
      <c r="L89" s="4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1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1" customFormat="1" ht="15.2" customHeight="1">
      <c r="A91" s="30"/>
      <c r="B91" s="31"/>
      <c r="C91" s="26" t="s">
        <v>22</v>
      </c>
      <c r="D91" s="30"/>
      <c r="E91" s="30"/>
      <c r="F91" s="27" t="str">
        <f>E15</f>
        <v>Ministerstvo vnútra SR, Pribinova 2, Bratislava</v>
      </c>
      <c r="G91" s="30"/>
      <c r="H91" s="30"/>
      <c r="I91" s="26" t="s">
        <v>28</v>
      </c>
      <c r="J91" s="119" t="str">
        <f>E21</f>
        <v>Ľuboš Kopaj</v>
      </c>
      <c r="K91" s="30"/>
      <c r="L91" s="4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1" customFormat="1" ht="15.2" customHeight="1">
      <c r="A92" s="30"/>
      <c r="B92" s="31"/>
      <c r="C92" s="26" t="s">
        <v>27</v>
      </c>
      <c r="D92" s="30"/>
      <c r="E92" s="30"/>
      <c r="F92" s="27" t="str">
        <f>IF(E18="","",E18)</f>
        <v/>
      </c>
      <c r="G92" s="30"/>
      <c r="H92" s="30"/>
      <c r="I92" s="26" t="s">
        <v>33</v>
      </c>
      <c r="J92" s="119" t="str">
        <f>E24</f>
        <v>Ľuboš Kopaj</v>
      </c>
      <c r="K92" s="30"/>
      <c r="L92" s="4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1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1" customFormat="1" ht="29.25" customHeight="1">
      <c r="A94" s="30"/>
      <c r="B94" s="31"/>
      <c r="C94" s="120" t="s">
        <v>206</v>
      </c>
      <c r="D94" s="111"/>
      <c r="E94" s="111"/>
      <c r="F94" s="111"/>
      <c r="G94" s="111"/>
      <c r="H94" s="111"/>
      <c r="I94" s="111"/>
      <c r="J94" s="121" t="s">
        <v>207</v>
      </c>
      <c r="K94" s="111"/>
      <c r="L94" s="4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1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1" customFormat="1" ht="22.9" customHeight="1">
      <c r="A96" s="30"/>
      <c r="B96" s="31"/>
      <c r="C96" s="122" t="s">
        <v>208</v>
      </c>
      <c r="D96" s="30"/>
      <c r="E96" s="30"/>
      <c r="F96" s="30"/>
      <c r="G96" s="30"/>
      <c r="H96" s="30"/>
      <c r="I96" s="30"/>
      <c r="J96" s="103">
        <f>J120</f>
        <v>39275.280000000006</v>
      </c>
      <c r="K96" s="30"/>
      <c r="L96" s="4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7" t="s">
        <v>209</v>
      </c>
    </row>
    <row r="97" spans="1:31" s="8" customFormat="1" ht="24.95" customHeight="1">
      <c r="B97" s="123"/>
      <c r="D97" s="124" t="s">
        <v>2202</v>
      </c>
      <c r="E97" s="125"/>
      <c r="F97" s="125"/>
      <c r="G97" s="125"/>
      <c r="H97" s="125"/>
      <c r="I97" s="125"/>
      <c r="J97" s="126">
        <f>J121</f>
        <v>39275.280000000006</v>
      </c>
      <c r="L97" s="123"/>
    </row>
    <row r="98" spans="1:31" s="9" customFormat="1" ht="19.899999999999999" customHeight="1">
      <c r="B98" s="127"/>
      <c r="D98" s="128" t="s">
        <v>2795</v>
      </c>
      <c r="E98" s="129"/>
      <c r="F98" s="129"/>
      <c r="G98" s="129"/>
      <c r="H98" s="129"/>
      <c r="I98" s="129"/>
      <c r="J98" s="130">
        <f>J122</f>
        <v>35568.300000000003</v>
      </c>
      <c r="L98" s="127"/>
    </row>
    <row r="99" spans="1:31" s="9" customFormat="1" ht="19.899999999999999" customHeight="1">
      <c r="B99" s="127"/>
      <c r="D99" s="128" t="s">
        <v>4587</v>
      </c>
      <c r="E99" s="129"/>
      <c r="F99" s="129"/>
      <c r="G99" s="129"/>
      <c r="H99" s="129"/>
      <c r="I99" s="129"/>
      <c r="J99" s="130">
        <f>J175</f>
        <v>3444.48</v>
      </c>
      <c r="L99" s="127"/>
    </row>
    <row r="100" spans="1:31" s="9" customFormat="1" ht="19.899999999999999" customHeight="1">
      <c r="B100" s="127"/>
      <c r="D100" s="128" t="s">
        <v>4197</v>
      </c>
      <c r="E100" s="129"/>
      <c r="F100" s="129"/>
      <c r="G100" s="129"/>
      <c r="H100" s="129"/>
      <c r="I100" s="129"/>
      <c r="J100" s="130">
        <f>J182</f>
        <v>262.5</v>
      </c>
      <c r="L100" s="127"/>
    </row>
    <row r="101" spans="1:31" s="1" customFormat="1" ht="21.75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42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1" customFormat="1" ht="6.95" customHeight="1">
      <c r="A102" s="30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6" spans="1:31" s="1" customFormat="1" ht="6.95" customHeight="1">
      <c r="A106" s="30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1" customFormat="1" ht="24.95" customHeight="1">
      <c r="A107" s="30"/>
      <c r="B107" s="31"/>
      <c r="C107" s="21" t="s">
        <v>228</v>
      </c>
      <c r="D107" s="30"/>
      <c r="E107" s="30"/>
      <c r="F107" s="30"/>
      <c r="G107" s="30"/>
      <c r="H107" s="30"/>
      <c r="I107" s="30"/>
      <c r="J107" s="30"/>
      <c r="K107" s="30"/>
      <c r="L107" s="42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1" customFormat="1" ht="6.9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2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1" customFormat="1" ht="12" customHeight="1">
      <c r="A109" s="30"/>
      <c r="B109" s="31"/>
      <c r="C109" s="26" t="s">
        <v>14</v>
      </c>
      <c r="D109" s="30"/>
      <c r="E109" s="30"/>
      <c r="F109" s="30"/>
      <c r="G109" s="30"/>
      <c r="H109" s="30"/>
      <c r="I109" s="30"/>
      <c r="J109" s="30"/>
      <c r="K109" s="30"/>
      <c r="L109" s="4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1" customFormat="1" ht="16.5" customHeight="1">
      <c r="A110" s="30"/>
      <c r="B110" s="31"/>
      <c r="C110" s="30"/>
      <c r="D110" s="30"/>
      <c r="E110" s="310" t="str">
        <f>E7</f>
        <v xml:space="preserve"> Bratislava  OO PZ,  Rusovce - rekonštrukcia a modernizácia</v>
      </c>
      <c r="F110" s="310"/>
      <c r="G110" s="310"/>
      <c r="H110" s="310"/>
      <c r="I110" s="30"/>
      <c r="J110" s="30"/>
      <c r="K110" s="30"/>
      <c r="L110" s="4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1" customFormat="1" ht="12" customHeight="1">
      <c r="A111" s="30"/>
      <c r="B111" s="31"/>
      <c r="C111" s="26" t="s">
        <v>159</v>
      </c>
      <c r="D111" s="30"/>
      <c r="E111" s="30"/>
      <c r="F111" s="30"/>
      <c r="G111" s="30"/>
      <c r="H111" s="30"/>
      <c r="I111" s="30"/>
      <c r="J111" s="30"/>
      <c r="K111" s="30"/>
      <c r="L111" s="4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1" customFormat="1" ht="16.5" customHeight="1">
      <c r="A112" s="30"/>
      <c r="B112" s="31"/>
      <c r="C112" s="30"/>
      <c r="D112" s="30"/>
      <c r="E112" s="297" t="str">
        <f>E9</f>
        <v>SO 05 - NN prípojka, areálový rozvod NN a VO</v>
      </c>
      <c r="F112" s="297"/>
      <c r="G112" s="297"/>
      <c r="H112" s="297"/>
      <c r="I112" s="30"/>
      <c r="J112" s="30"/>
      <c r="K112" s="30"/>
      <c r="L112" s="4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1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1" customFormat="1" ht="12" customHeight="1">
      <c r="A114" s="30"/>
      <c r="B114" s="31"/>
      <c r="C114" s="26" t="s">
        <v>18</v>
      </c>
      <c r="D114" s="30"/>
      <c r="E114" s="30"/>
      <c r="F114" s="27" t="str">
        <f>F12</f>
        <v xml:space="preserve"> </v>
      </c>
      <c r="G114" s="30"/>
      <c r="H114" s="30"/>
      <c r="I114" s="26" t="s">
        <v>20</v>
      </c>
      <c r="J114" s="98" t="str">
        <f>IF(J12="","",J12)</f>
        <v>3. 11. 2023</v>
      </c>
      <c r="K114" s="30"/>
      <c r="L114" s="4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1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1" customFormat="1" ht="15.2" customHeight="1">
      <c r="A116" s="30"/>
      <c r="B116" s="31"/>
      <c r="C116" s="26" t="s">
        <v>22</v>
      </c>
      <c r="D116" s="30"/>
      <c r="E116" s="30"/>
      <c r="F116" s="27" t="str">
        <f>E15</f>
        <v>Ministerstvo vnútra SR, Pribinova 2, Bratislava</v>
      </c>
      <c r="G116" s="30"/>
      <c r="H116" s="30"/>
      <c r="I116" s="26" t="s">
        <v>28</v>
      </c>
      <c r="J116" s="119" t="str">
        <f>E21</f>
        <v>Ľuboš Kopaj</v>
      </c>
      <c r="K116" s="30"/>
      <c r="L116" s="4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1" customFormat="1" ht="15.2" customHeight="1">
      <c r="A117" s="30"/>
      <c r="B117" s="31"/>
      <c r="C117" s="26" t="s">
        <v>27</v>
      </c>
      <c r="D117" s="30"/>
      <c r="E117" s="30"/>
      <c r="F117" s="27" t="str">
        <f>IF(E18="","",E18)</f>
        <v/>
      </c>
      <c r="G117" s="30"/>
      <c r="H117" s="30"/>
      <c r="I117" s="26" t="s">
        <v>33</v>
      </c>
      <c r="J117" s="119" t="str">
        <f>E24</f>
        <v>Ľuboš Kopaj</v>
      </c>
      <c r="K117" s="30"/>
      <c r="L117" s="4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1" customFormat="1" ht="10.3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10" customFormat="1" ht="29.25" customHeight="1">
      <c r="A119" s="131"/>
      <c r="B119" s="132"/>
      <c r="C119" s="133" t="s">
        <v>229</v>
      </c>
      <c r="D119" s="134" t="s">
        <v>61</v>
      </c>
      <c r="E119" s="134" t="s">
        <v>57</v>
      </c>
      <c r="F119" s="134" t="s">
        <v>58</v>
      </c>
      <c r="G119" s="134" t="s">
        <v>230</v>
      </c>
      <c r="H119" s="134" t="s">
        <v>231</v>
      </c>
      <c r="I119" s="134" t="s">
        <v>232</v>
      </c>
      <c r="J119" s="135" t="s">
        <v>207</v>
      </c>
      <c r="K119" s="136" t="s">
        <v>233</v>
      </c>
      <c r="L119" s="137"/>
      <c r="M119" s="61"/>
      <c r="N119" s="62" t="s">
        <v>40</v>
      </c>
      <c r="O119" s="62" t="s">
        <v>234</v>
      </c>
      <c r="P119" s="62" t="s">
        <v>235</v>
      </c>
      <c r="Q119" s="62" t="s">
        <v>236</v>
      </c>
      <c r="R119" s="62" t="s">
        <v>237</v>
      </c>
      <c r="S119" s="62" t="s">
        <v>238</v>
      </c>
      <c r="T119" s="63" t="s">
        <v>239</v>
      </c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</row>
    <row r="120" spans="1:65" s="1" customFormat="1" ht="22.9" customHeight="1">
      <c r="A120" s="30"/>
      <c r="B120" s="31"/>
      <c r="C120" s="68" t="s">
        <v>208</v>
      </c>
      <c r="D120" s="30"/>
      <c r="E120" s="30"/>
      <c r="F120" s="30"/>
      <c r="G120" s="30"/>
      <c r="H120" s="30"/>
      <c r="I120" s="30"/>
      <c r="J120" s="138">
        <f>BK120</f>
        <v>39275.280000000006</v>
      </c>
      <c r="K120" s="30"/>
      <c r="L120" s="31"/>
      <c r="M120" s="64"/>
      <c r="N120" s="55"/>
      <c r="O120" s="65"/>
      <c r="P120" s="139">
        <f>P121</f>
        <v>0</v>
      </c>
      <c r="Q120" s="65"/>
      <c r="R120" s="139">
        <f>R121</f>
        <v>40.150620000000004</v>
      </c>
      <c r="S120" s="65"/>
      <c r="T120" s="140">
        <f>T121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7" t="s">
        <v>75</v>
      </c>
      <c r="AU120" s="17" t="s">
        <v>209</v>
      </c>
      <c r="BK120" s="141">
        <f>BK121</f>
        <v>39275.280000000006</v>
      </c>
    </row>
    <row r="121" spans="1:65" s="11" customFormat="1" ht="25.9" customHeight="1">
      <c r="B121" s="142"/>
      <c r="D121" s="143" t="s">
        <v>75</v>
      </c>
      <c r="E121" s="144" t="s">
        <v>313</v>
      </c>
      <c r="F121" s="144" t="s">
        <v>2553</v>
      </c>
      <c r="I121" s="145"/>
      <c r="J121" s="146">
        <f>BK121</f>
        <v>39275.280000000006</v>
      </c>
      <c r="L121" s="142"/>
      <c r="M121" s="147"/>
      <c r="N121" s="148"/>
      <c r="O121" s="148"/>
      <c r="P121" s="149">
        <f>P122+P175+P182</f>
        <v>0</v>
      </c>
      <c r="Q121" s="148"/>
      <c r="R121" s="149">
        <f>R122+R175+R182</f>
        <v>40.150620000000004</v>
      </c>
      <c r="S121" s="148"/>
      <c r="T121" s="150">
        <f>T122+T175+T182</f>
        <v>0</v>
      </c>
      <c r="AR121" s="143" t="s">
        <v>93</v>
      </c>
      <c r="AT121" s="151" t="s">
        <v>75</v>
      </c>
      <c r="AU121" s="151" t="s">
        <v>76</v>
      </c>
      <c r="AY121" s="143" t="s">
        <v>242</v>
      </c>
      <c r="BK121" s="152">
        <f>BK122+BK175+BK182</f>
        <v>39275.280000000006</v>
      </c>
    </row>
    <row r="122" spans="1:65" s="11" customFormat="1" ht="22.9" customHeight="1">
      <c r="B122" s="142"/>
      <c r="D122" s="143" t="s">
        <v>75</v>
      </c>
      <c r="E122" s="153" t="s">
        <v>880</v>
      </c>
      <c r="F122" s="153" t="s">
        <v>2803</v>
      </c>
      <c r="I122" s="145"/>
      <c r="J122" s="154">
        <f>BK122</f>
        <v>35568.300000000003</v>
      </c>
      <c r="L122" s="142"/>
      <c r="M122" s="147"/>
      <c r="N122" s="148"/>
      <c r="O122" s="148"/>
      <c r="P122" s="149">
        <f>SUM(P123:P174)</f>
        <v>0</v>
      </c>
      <c r="Q122" s="148"/>
      <c r="R122" s="149">
        <f>SUM(R123:R174)</f>
        <v>3.6771199999999995</v>
      </c>
      <c r="S122" s="148"/>
      <c r="T122" s="150">
        <f>SUM(T123:T174)</f>
        <v>0</v>
      </c>
      <c r="AR122" s="143" t="s">
        <v>93</v>
      </c>
      <c r="AT122" s="151" t="s">
        <v>75</v>
      </c>
      <c r="AU122" s="151" t="s">
        <v>83</v>
      </c>
      <c r="AY122" s="143" t="s">
        <v>242</v>
      </c>
      <c r="BK122" s="152">
        <f>SUM(BK123:BK174)</f>
        <v>35568.300000000003</v>
      </c>
    </row>
    <row r="123" spans="1:65" s="1" customFormat="1" ht="24.2" customHeight="1">
      <c r="A123" s="30"/>
      <c r="B123" s="155"/>
      <c r="C123" s="194" t="s">
        <v>83</v>
      </c>
      <c r="D123" s="194" t="s">
        <v>245</v>
      </c>
      <c r="E123" s="195" t="s">
        <v>4588</v>
      </c>
      <c r="F123" s="196" t="s">
        <v>4589</v>
      </c>
      <c r="G123" s="197" t="s">
        <v>310</v>
      </c>
      <c r="H123" s="198">
        <v>12</v>
      </c>
      <c r="I123" s="161">
        <v>0.99</v>
      </c>
      <c r="J123" s="162">
        <f t="shared" ref="J123:J154" si="0">ROUND(I123*H123,2)</f>
        <v>11.88</v>
      </c>
      <c r="K123" s="163"/>
      <c r="L123" s="31"/>
      <c r="M123" s="164"/>
      <c r="N123" s="165" t="s">
        <v>42</v>
      </c>
      <c r="O123" s="57"/>
      <c r="P123" s="166">
        <f t="shared" ref="P123:P154" si="1">O123*H123</f>
        <v>0</v>
      </c>
      <c r="Q123" s="166">
        <v>0</v>
      </c>
      <c r="R123" s="166">
        <f t="shared" ref="R123:R154" si="2">Q123*H123</f>
        <v>0</v>
      </c>
      <c r="S123" s="166">
        <v>0</v>
      </c>
      <c r="T123" s="167">
        <f t="shared" ref="T123:T154" si="3"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68" t="s">
        <v>668</v>
      </c>
      <c r="AT123" s="168" t="s">
        <v>245</v>
      </c>
      <c r="AU123" s="168" t="s">
        <v>88</v>
      </c>
      <c r="AY123" s="17" t="s">
        <v>242</v>
      </c>
      <c r="BE123" s="169">
        <f t="shared" ref="BE123:BE154" si="4">IF(N123="základná",J123,0)</f>
        <v>0</v>
      </c>
      <c r="BF123" s="169">
        <f t="shared" ref="BF123:BF154" si="5">IF(N123="znížená",J123,0)</f>
        <v>11.88</v>
      </c>
      <c r="BG123" s="169">
        <f t="shared" ref="BG123:BG154" si="6">IF(N123="zákl. prenesená",J123,0)</f>
        <v>0</v>
      </c>
      <c r="BH123" s="169">
        <f t="shared" ref="BH123:BH154" si="7">IF(N123="zníž. prenesená",J123,0)</f>
        <v>0</v>
      </c>
      <c r="BI123" s="169">
        <f t="shared" ref="BI123:BI154" si="8">IF(N123="nulová",J123,0)</f>
        <v>0</v>
      </c>
      <c r="BJ123" s="17" t="s">
        <v>88</v>
      </c>
      <c r="BK123" s="169">
        <f t="shared" ref="BK123:BK154" si="9">ROUND(I123*H123,2)</f>
        <v>11.88</v>
      </c>
      <c r="BL123" s="17" t="s">
        <v>668</v>
      </c>
      <c r="BM123" s="168" t="s">
        <v>88</v>
      </c>
    </row>
    <row r="124" spans="1:65" s="1" customFormat="1" ht="24.2" customHeight="1">
      <c r="A124" s="30"/>
      <c r="B124" s="155"/>
      <c r="C124" s="194" t="s">
        <v>88</v>
      </c>
      <c r="D124" s="194" t="s">
        <v>245</v>
      </c>
      <c r="E124" s="195" t="s">
        <v>4590</v>
      </c>
      <c r="F124" s="196" t="s">
        <v>4591</v>
      </c>
      <c r="G124" s="197" t="s">
        <v>310</v>
      </c>
      <c r="H124" s="198">
        <v>20</v>
      </c>
      <c r="I124" s="161">
        <v>6.29</v>
      </c>
      <c r="J124" s="162">
        <f t="shared" si="0"/>
        <v>125.8</v>
      </c>
      <c r="K124" s="163"/>
      <c r="L124" s="31"/>
      <c r="M124" s="164"/>
      <c r="N124" s="165" t="s">
        <v>42</v>
      </c>
      <c r="O124" s="57"/>
      <c r="P124" s="166">
        <f t="shared" si="1"/>
        <v>0</v>
      </c>
      <c r="Q124" s="166">
        <v>0</v>
      </c>
      <c r="R124" s="166">
        <f t="shared" si="2"/>
        <v>0</v>
      </c>
      <c r="S124" s="166">
        <v>0</v>
      </c>
      <c r="T124" s="167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68" t="s">
        <v>668</v>
      </c>
      <c r="AT124" s="168" t="s">
        <v>245</v>
      </c>
      <c r="AU124" s="168" t="s">
        <v>88</v>
      </c>
      <c r="AY124" s="17" t="s">
        <v>242</v>
      </c>
      <c r="BE124" s="169">
        <f t="shared" si="4"/>
        <v>0</v>
      </c>
      <c r="BF124" s="169">
        <f t="shared" si="5"/>
        <v>125.8</v>
      </c>
      <c r="BG124" s="169">
        <f t="shared" si="6"/>
        <v>0</v>
      </c>
      <c r="BH124" s="169">
        <f t="shared" si="7"/>
        <v>0</v>
      </c>
      <c r="BI124" s="169">
        <f t="shared" si="8"/>
        <v>0</v>
      </c>
      <c r="BJ124" s="17" t="s">
        <v>88</v>
      </c>
      <c r="BK124" s="169">
        <f t="shared" si="9"/>
        <v>125.8</v>
      </c>
      <c r="BL124" s="17" t="s">
        <v>668</v>
      </c>
      <c r="BM124" s="168" t="s">
        <v>249</v>
      </c>
    </row>
    <row r="125" spans="1:65" s="1" customFormat="1" ht="16.5" customHeight="1">
      <c r="A125" s="30"/>
      <c r="B125" s="155"/>
      <c r="C125" s="218" t="s">
        <v>93</v>
      </c>
      <c r="D125" s="218" t="s">
        <v>313</v>
      </c>
      <c r="E125" s="219" t="s">
        <v>4592</v>
      </c>
      <c r="F125" s="220" t="s">
        <v>4593</v>
      </c>
      <c r="G125" s="221" t="s">
        <v>310</v>
      </c>
      <c r="H125" s="222">
        <v>20</v>
      </c>
      <c r="I125" s="204">
        <v>1.88</v>
      </c>
      <c r="J125" s="205">
        <f t="shared" si="0"/>
        <v>37.6</v>
      </c>
      <c r="K125" s="206"/>
      <c r="L125" s="207"/>
      <c r="M125" s="208"/>
      <c r="N125" s="209" t="s">
        <v>42</v>
      </c>
      <c r="O125" s="57"/>
      <c r="P125" s="166">
        <f t="shared" si="1"/>
        <v>0</v>
      </c>
      <c r="Q125" s="166">
        <v>1.1E-4</v>
      </c>
      <c r="R125" s="166">
        <f t="shared" si="2"/>
        <v>2.2000000000000001E-3</v>
      </c>
      <c r="S125" s="166">
        <v>0</v>
      </c>
      <c r="T125" s="167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68" t="s">
        <v>2519</v>
      </c>
      <c r="AT125" s="168" t="s">
        <v>313</v>
      </c>
      <c r="AU125" s="168" t="s">
        <v>88</v>
      </c>
      <c r="AY125" s="17" t="s">
        <v>242</v>
      </c>
      <c r="BE125" s="169">
        <f t="shared" si="4"/>
        <v>0</v>
      </c>
      <c r="BF125" s="169">
        <f t="shared" si="5"/>
        <v>37.6</v>
      </c>
      <c r="BG125" s="169">
        <f t="shared" si="6"/>
        <v>0</v>
      </c>
      <c r="BH125" s="169">
        <f t="shared" si="7"/>
        <v>0</v>
      </c>
      <c r="BI125" s="169">
        <f t="shared" si="8"/>
        <v>0</v>
      </c>
      <c r="BJ125" s="17" t="s">
        <v>88</v>
      </c>
      <c r="BK125" s="169">
        <f t="shared" si="9"/>
        <v>37.6</v>
      </c>
      <c r="BL125" s="17" t="s">
        <v>668</v>
      </c>
      <c r="BM125" s="168" t="s">
        <v>318</v>
      </c>
    </row>
    <row r="126" spans="1:65" s="1" customFormat="1" ht="24.2" customHeight="1">
      <c r="A126" s="30"/>
      <c r="B126" s="155"/>
      <c r="C126" s="194" t="s">
        <v>249</v>
      </c>
      <c r="D126" s="194" t="s">
        <v>245</v>
      </c>
      <c r="E126" s="195" t="s">
        <v>4594</v>
      </c>
      <c r="F126" s="196" t="s">
        <v>4228</v>
      </c>
      <c r="G126" s="197" t="s">
        <v>310</v>
      </c>
      <c r="H126" s="198">
        <v>16</v>
      </c>
      <c r="I126" s="161">
        <v>10.37</v>
      </c>
      <c r="J126" s="162">
        <f t="shared" si="0"/>
        <v>165.92</v>
      </c>
      <c r="K126" s="163"/>
      <c r="L126" s="31"/>
      <c r="M126" s="164"/>
      <c r="N126" s="165" t="s">
        <v>42</v>
      </c>
      <c r="O126" s="57"/>
      <c r="P126" s="166">
        <f t="shared" si="1"/>
        <v>0</v>
      </c>
      <c r="Q126" s="166">
        <v>0</v>
      </c>
      <c r="R126" s="166">
        <f t="shared" si="2"/>
        <v>0</v>
      </c>
      <c r="S126" s="166">
        <v>0</v>
      </c>
      <c r="T126" s="167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68" t="s">
        <v>668</v>
      </c>
      <c r="AT126" s="168" t="s">
        <v>245</v>
      </c>
      <c r="AU126" s="168" t="s">
        <v>88</v>
      </c>
      <c r="AY126" s="17" t="s">
        <v>242</v>
      </c>
      <c r="BE126" s="169">
        <f t="shared" si="4"/>
        <v>0</v>
      </c>
      <c r="BF126" s="169">
        <f t="shared" si="5"/>
        <v>165.92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88</v>
      </c>
      <c r="BK126" s="169">
        <f t="shared" si="9"/>
        <v>165.92</v>
      </c>
      <c r="BL126" s="17" t="s">
        <v>668</v>
      </c>
      <c r="BM126" s="168" t="s">
        <v>316</v>
      </c>
    </row>
    <row r="127" spans="1:65" s="1" customFormat="1" ht="16.5" customHeight="1">
      <c r="A127" s="30"/>
      <c r="B127" s="155"/>
      <c r="C127" s="218" t="s">
        <v>338</v>
      </c>
      <c r="D127" s="218" t="s">
        <v>313</v>
      </c>
      <c r="E127" s="219" t="s">
        <v>4595</v>
      </c>
      <c r="F127" s="220" t="s">
        <v>4230</v>
      </c>
      <c r="G127" s="221" t="s">
        <v>310</v>
      </c>
      <c r="H127" s="222">
        <v>16</v>
      </c>
      <c r="I127" s="204">
        <v>2.94</v>
      </c>
      <c r="J127" s="205">
        <f t="shared" si="0"/>
        <v>47.04</v>
      </c>
      <c r="K127" s="206"/>
      <c r="L127" s="207"/>
      <c r="M127" s="208"/>
      <c r="N127" s="209" t="s">
        <v>42</v>
      </c>
      <c r="O127" s="57"/>
      <c r="P127" s="166">
        <f t="shared" si="1"/>
        <v>0</v>
      </c>
      <c r="Q127" s="166">
        <v>2.7E-4</v>
      </c>
      <c r="R127" s="166">
        <f t="shared" si="2"/>
        <v>4.3200000000000001E-3</v>
      </c>
      <c r="S127" s="166">
        <v>0</v>
      </c>
      <c r="T127" s="167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68" t="s">
        <v>2519</v>
      </c>
      <c r="AT127" s="168" t="s">
        <v>313</v>
      </c>
      <c r="AU127" s="168" t="s">
        <v>88</v>
      </c>
      <c r="AY127" s="17" t="s">
        <v>242</v>
      </c>
      <c r="BE127" s="169">
        <f t="shared" si="4"/>
        <v>0</v>
      </c>
      <c r="BF127" s="169">
        <f t="shared" si="5"/>
        <v>47.04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88</v>
      </c>
      <c r="BK127" s="169">
        <f t="shared" si="9"/>
        <v>47.04</v>
      </c>
      <c r="BL127" s="17" t="s">
        <v>668</v>
      </c>
      <c r="BM127" s="168" t="s">
        <v>364</v>
      </c>
    </row>
    <row r="128" spans="1:65" s="1" customFormat="1" ht="24.2" customHeight="1">
      <c r="A128" s="30"/>
      <c r="B128" s="155"/>
      <c r="C128" s="194" t="s">
        <v>318</v>
      </c>
      <c r="D128" s="194" t="s">
        <v>245</v>
      </c>
      <c r="E128" s="195" t="s">
        <v>4596</v>
      </c>
      <c r="F128" s="196" t="s">
        <v>4597</v>
      </c>
      <c r="G128" s="197" t="s">
        <v>310</v>
      </c>
      <c r="H128" s="198">
        <v>24</v>
      </c>
      <c r="I128" s="161">
        <v>7.25</v>
      </c>
      <c r="J128" s="162">
        <f t="shared" si="0"/>
        <v>174</v>
      </c>
      <c r="K128" s="163"/>
      <c r="L128" s="31"/>
      <c r="M128" s="164"/>
      <c r="N128" s="165" t="s">
        <v>42</v>
      </c>
      <c r="O128" s="57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68" t="s">
        <v>668</v>
      </c>
      <c r="AT128" s="168" t="s">
        <v>245</v>
      </c>
      <c r="AU128" s="168" t="s">
        <v>88</v>
      </c>
      <c r="AY128" s="17" t="s">
        <v>242</v>
      </c>
      <c r="BE128" s="169">
        <f t="shared" si="4"/>
        <v>0</v>
      </c>
      <c r="BF128" s="169">
        <f t="shared" si="5"/>
        <v>174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88</v>
      </c>
      <c r="BK128" s="169">
        <f t="shared" si="9"/>
        <v>174</v>
      </c>
      <c r="BL128" s="17" t="s">
        <v>668</v>
      </c>
      <c r="BM128" s="168" t="s">
        <v>379</v>
      </c>
    </row>
    <row r="129" spans="1:65" s="1" customFormat="1" ht="16.5" customHeight="1">
      <c r="A129" s="30"/>
      <c r="B129" s="155"/>
      <c r="C129" s="218" t="s">
        <v>348</v>
      </c>
      <c r="D129" s="218" t="s">
        <v>313</v>
      </c>
      <c r="E129" s="219" t="s">
        <v>4598</v>
      </c>
      <c r="F129" s="220" t="s">
        <v>4599</v>
      </c>
      <c r="G129" s="221" t="s">
        <v>310</v>
      </c>
      <c r="H129" s="222">
        <v>96</v>
      </c>
      <c r="I129" s="204">
        <v>0.49</v>
      </c>
      <c r="J129" s="205">
        <f t="shared" si="0"/>
        <v>47.04</v>
      </c>
      <c r="K129" s="206"/>
      <c r="L129" s="207"/>
      <c r="M129" s="208"/>
      <c r="N129" s="209" t="s">
        <v>42</v>
      </c>
      <c r="O129" s="57"/>
      <c r="P129" s="166">
        <f t="shared" si="1"/>
        <v>0</v>
      </c>
      <c r="Q129" s="166">
        <v>1.0000000000000001E-5</v>
      </c>
      <c r="R129" s="166">
        <f t="shared" si="2"/>
        <v>9.6000000000000013E-4</v>
      </c>
      <c r="S129" s="166">
        <v>0</v>
      </c>
      <c r="T129" s="167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68" t="s">
        <v>2519</v>
      </c>
      <c r="AT129" s="168" t="s">
        <v>313</v>
      </c>
      <c r="AU129" s="168" t="s">
        <v>88</v>
      </c>
      <c r="AY129" s="17" t="s">
        <v>242</v>
      </c>
      <c r="BE129" s="169">
        <f t="shared" si="4"/>
        <v>0</v>
      </c>
      <c r="BF129" s="169">
        <f t="shared" si="5"/>
        <v>47.04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88</v>
      </c>
      <c r="BK129" s="169">
        <f t="shared" si="9"/>
        <v>47.04</v>
      </c>
      <c r="BL129" s="17" t="s">
        <v>668</v>
      </c>
      <c r="BM129" s="168" t="s">
        <v>392</v>
      </c>
    </row>
    <row r="130" spans="1:65" s="1" customFormat="1" ht="24.2" customHeight="1">
      <c r="A130" s="30"/>
      <c r="B130" s="155"/>
      <c r="C130" s="194" t="s">
        <v>316</v>
      </c>
      <c r="D130" s="194" t="s">
        <v>245</v>
      </c>
      <c r="E130" s="195" t="s">
        <v>4600</v>
      </c>
      <c r="F130" s="196" t="s">
        <v>4601</v>
      </c>
      <c r="G130" s="197" t="s">
        <v>310</v>
      </c>
      <c r="H130" s="198">
        <v>8</v>
      </c>
      <c r="I130" s="161">
        <v>17.72</v>
      </c>
      <c r="J130" s="162">
        <f t="shared" si="0"/>
        <v>141.76</v>
      </c>
      <c r="K130" s="163"/>
      <c r="L130" s="31"/>
      <c r="M130" s="164"/>
      <c r="N130" s="165" t="s">
        <v>42</v>
      </c>
      <c r="O130" s="57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8" t="s">
        <v>668</v>
      </c>
      <c r="AT130" s="168" t="s">
        <v>245</v>
      </c>
      <c r="AU130" s="168" t="s">
        <v>88</v>
      </c>
      <c r="AY130" s="17" t="s">
        <v>242</v>
      </c>
      <c r="BE130" s="169">
        <f t="shared" si="4"/>
        <v>0</v>
      </c>
      <c r="BF130" s="169">
        <f t="shared" si="5"/>
        <v>141.76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88</v>
      </c>
      <c r="BK130" s="169">
        <f t="shared" si="9"/>
        <v>141.76</v>
      </c>
      <c r="BL130" s="17" t="s">
        <v>668</v>
      </c>
      <c r="BM130" s="168" t="s">
        <v>402</v>
      </c>
    </row>
    <row r="131" spans="1:65" s="1" customFormat="1" ht="16.5" customHeight="1">
      <c r="A131" s="30"/>
      <c r="B131" s="155"/>
      <c r="C131" s="218" t="s">
        <v>358</v>
      </c>
      <c r="D131" s="218" t="s">
        <v>313</v>
      </c>
      <c r="E131" s="219" t="s">
        <v>4602</v>
      </c>
      <c r="F131" s="220" t="s">
        <v>4603</v>
      </c>
      <c r="G131" s="221" t="s">
        <v>310</v>
      </c>
      <c r="H131" s="222">
        <v>8</v>
      </c>
      <c r="I131" s="204">
        <v>1.35</v>
      </c>
      <c r="J131" s="205">
        <f t="shared" si="0"/>
        <v>10.8</v>
      </c>
      <c r="K131" s="206"/>
      <c r="L131" s="207"/>
      <c r="M131" s="208"/>
      <c r="N131" s="209" t="s">
        <v>42</v>
      </c>
      <c r="O131" s="57"/>
      <c r="P131" s="166">
        <f t="shared" si="1"/>
        <v>0</v>
      </c>
      <c r="Q131" s="166">
        <v>1.0000000000000001E-5</v>
      </c>
      <c r="R131" s="166">
        <f t="shared" si="2"/>
        <v>8.0000000000000007E-5</v>
      </c>
      <c r="S131" s="166">
        <v>0</v>
      </c>
      <c r="T131" s="167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8" t="s">
        <v>2519</v>
      </c>
      <c r="AT131" s="168" t="s">
        <v>313</v>
      </c>
      <c r="AU131" s="168" t="s">
        <v>88</v>
      </c>
      <c r="AY131" s="17" t="s">
        <v>242</v>
      </c>
      <c r="BE131" s="169">
        <f t="shared" si="4"/>
        <v>0</v>
      </c>
      <c r="BF131" s="169">
        <f t="shared" si="5"/>
        <v>10.8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88</v>
      </c>
      <c r="BK131" s="169">
        <f t="shared" si="9"/>
        <v>10.8</v>
      </c>
      <c r="BL131" s="17" t="s">
        <v>668</v>
      </c>
      <c r="BM131" s="168" t="s">
        <v>414</v>
      </c>
    </row>
    <row r="132" spans="1:65" s="1" customFormat="1" ht="24.2" customHeight="1">
      <c r="A132" s="30"/>
      <c r="B132" s="155"/>
      <c r="C132" s="218" t="s">
        <v>364</v>
      </c>
      <c r="D132" s="218" t="s">
        <v>313</v>
      </c>
      <c r="E132" s="219" t="s">
        <v>4604</v>
      </c>
      <c r="F132" s="220" t="s">
        <v>4605</v>
      </c>
      <c r="G132" s="221" t="s">
        <v>310</v>
      </c>
      <c r="H132" s="222">
        <v>8</v>
      </c>
      <c r="I132" s="204">
        <v>2.36</v>
      </c>
      <c r="J132" s="205">
        <f t="shared" si="0"/>
        <v>18.88</v>
      </c>
      <c r="K132" s="206"/>
      <c r="L132" s="207"/>
      <c r="M132" s="208"/>
      <c r="N132" s="209" t="s">
        <v>42</v>
      </c>
      <c r="O132" s="57"/>
      <c r="P132" s="166">
        <f t="shared" si="1"/>
        <v>0</v>
      </c>
      <c r="Q132" s="166">
        <v>3.6000000000000002E-4</v>
      </c>
      <c r="R132" s="166">
        <f t="shared" si="2"/>
        <v>2.8800000000000002E-3</v>
      </c>
      <c r="S132" s="166">
        <v>0</v>
      </c>
      <c r="T132" s="167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8" t="s">
        <v>2519</v>
      </c>
      <c r="AT132" s="168" t="s">
        <v>313</v>
      </c>
      <c r="AU132" s="168" t="s">
        <v>88</v>
      </c>
      <c r="AY132" s="17" t="s">
        <v>242</v>
      </c>
      <c r="BE132" s="169">
        <f t="shared" si="4"/>
        <v>0</v>
      </c>
      <c r="BF132" s="169">
        <f t="shared" si="5"/>
        <v>18.88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88</v>
      </c>
      <c r="BK132" s="169">
        <f t="shared" si="9"/>
        <v>18.88</v>
      </c>
      <c r="BL132" s="17" t="s">
        <v>668</v>
      </c>
      <c r="BM132" s="168" t="s">
        <v>6</v>
      </c>
    </row>
    <row r="133" spans="1:65" s="1" customFormat="1" ht="24.2" customHeight="1">
      <c r="A133" s="30"/>
      <c r="B133" s="155"/>
      <c r="C133" s="194" t="s">
        <v>369</v>
      </c>
      <c r="D133" s="194" t="s">
        <v>245</v>
      </c>
      <c r="E133" s="195" t="s">
        <v>4606</v>
      </c>
      <c r="F133" s="196" t="s">
        <v>4236</v>
      </c>
      <c r="G133" s="197" t="s">
        <v>310</v>
      </c>
      <c r="H133" s="198">
        <v>4</v>
      </c>
      <c r="I133" s="161">
        <v>21.79</v>
      </c>
      <c r="J133" s="162">
        <f t="shared" si="0"/>
        <v>87.16</v>
      </c>
      <c r="K133" s="163"/>
      <c r="L133" s="31"/>
      <c r="M133" s="164"/>
      <c r="N133" s="165" t="s">
        <v>42</v>
      </c>
      <c r="O133" s="57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8" t="s">
        <v>668</v>
      </c>
      <c r="AT133" s="168" t="s">
        <v>245</v>
      </c>
      <c r="AU133" s="168" t="s">
        <v>88</v>
      </c>
      <c r="AY133" s="17" t="s">
        <v>242</v>
      </c>
      <c r="BE133" s="169">
        <f t="shared" si="4"/>
        <v>0</v>
      </c>
      <c r="BF133" s="169">
        <f t="shared" si="5"/>
        <v>87.16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88</v>
      </c>
      <c r="BK133" s="169">
        <f t="shared" si="9"/>
        <v>87.16</v>
      </c>
      <c r="BL133" s="17" t="s">
        <v>668</v>
      </c>
      <c r="BM133" s="168" t="s">
        <v>432</v>
      </c>
    </row>
    <row r="134" spans="1:65" s="1" customFormat="1" ht="37.9" customHeight="1">
      <c r="A134" s="30"/>
      <c r="B134" s="155"/>
      <c r="C134" s="218" t="s">
        <v>379</v>
      </c>
      <c r="D134" s="218" t="s">
        <v>313</v>
      </c>
      <c r="E134" s="219" t="s">
        <v>4607</v>
      </c>
      <c r="F134" s="220" t="s">
        <v>4608</v>
      </c>
      <c r="G134" s="221" t="s">
        <v>297</v>
      </c>
      <c r="H134" s="222">
        <v>4</v>
      </c>
      <c r="I134" s="204">
        <v>3.23</v>
      </c>
      <c r="J134" s="205">
        <f t="shared" si="0"/>
        <v>12.92</v>
      </c>
      <c r="K134" s="206"/>
      <c r="L134" s="207"/>
      <c r="M134" s="208"/>
      <c r="N134" s="209" t="s">
        <v>42</v>
      </c>
      <c r="O134" s="57"/>
      <c r="P134" s="166">
        <f t="shared" si="1"/>
        <v>0</v>
      </c>
      <c r="Q134" s="166">
        <v>5.0000000000000002E-5</v>
      </c>
      <c r="R134" s="166">
        <f t="shared" si="2"/>
        <v>2.0000000000000001E-4</v>
      </c>
      <c r="S134" s="166">
        <v>0</v>
      </c>
      <c r="T134" s="167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68" t="s">
        <v>2519</v>
      </c>
      <c r="AT134" s="168" t="s">
        <v>313</v>
      </c>
      <c r="AU134" s="168" t="s">
        <v>88</v>
      </c>
      <c r="AY134" s="17" t="s">
        <v>242</v>
      </c>
      <c r="BE134" s="169">
        <f t="shared" si="4"/>
        <v>0</v>
      </c>
      <c r="BF134" s="169">
        <f t="shared" si="5"/>
        <v>12.92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88</v>
      </c>
      <c r="BK134" s="169">
        <f t="shared" si="9"/>
        <v>12.92</v>
      </c>
      <c r="BL134" s="17" t="s">
        <v>668</v>
      </c>
      <c r="BM134" s="168" t="s">
        <v>445</v>
      </c>
    </row>
    <row r="135" spans="1:65" s="1" customFormat="1" ht="16.5" customHeight="1">
      <c r="A135" s="30"/>
      <c r="B135" s="155"/>
      <c r="C135" s="194" t="s">
        <v>383</v>
      </c>
      <c r="D135" s="194" t="s">
        <v>245</v>
      </c>
      <c r="E135" s="195" t="s">
        <v>4609</v>
      </c>
      <c r="F135" s="196" t="s">
        <v>4610</v>
      </c>
      <c r="G135" s="197" t="s">
        <v>297</v>
      </c>
      <c r="H135" s="198">
        <v>350</v>
      </c>
      <c r="I135" s="161">
        <v>3.41</v>
      </c>
      <c r="J135" s="162">
        <f t="shared" si="0"/>
        <v>1193.5</v>
      </c>
      <c r="K135" s="163"/>
      <c r="L135" s="31"/>
      <c r="M135" s="164"/>
      <c r="N135" s="165" t="s">
        <v>42</v>
      </c>
      <c r="O135" s="57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8" t="s">
        <v>668</v>
      </c>
      <c r="AT135" s="168" t="s">
        <v>245</v>
      </c>
      <c r="AU135" s="168" t="s">
        <v>88</v>
      </c>
      <c r="AY135" s="17" t="s">
        <v>242</v>
      </c>
      <c r="BE135" s="169">
        <f t="shared" si="4"/>
        <v>0</v>
      </c>
      <c r="BF135" s="169">
        <f t="shared" si="5"/>
        <v>1193.5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88</v>
      </c>
      <c r="BK135" s="169">
        <f t="shared" si="9"/>
        <v>1193.5</v>
      </c>
      <c r="BL135" s="17" t="s">
        <v>668</v>
      </c>
      <c r="BM135" s="168" t="s">
        <v>459</v>
      </c>
    </row>
    <row r="136" spans="1:65" s="1" customFormat="1" ht="24.2" customHeight="1">
      <c r="A136" s="30"/>
      <c r="B136" s="155"/>
      <c r="C136" s="218" t="s">
        <v>392</v>
      </c>
      <c r="D136" s="218" t="s">
        <v>313</v>
      </c>
      <c r="E136" s="219" t="s">
        <v>4611</v>
      </c>
      <c r="F136" s="220" t="s">
        <v>4612</v>
      </c>
      <c r="G136" s="221" t="s">
        <v>297</v>
      </c>
      <c r="H136" s="222">
        <v>350</v>
      </c>
      <c r="I136" s="204">
        <v>14.46</v>
      </c>
      <c r="J136" s="205">
        <f t="shared" si="0"/>
        <v>5061</v>
      </c>
      <c r="K136" s="206"/>
      <c r="L136" s="207"/>
      <c r="M136" s="208"/>
      <c r="N136" s="209" t="s">
        <v>42</v>
      </c>
      <c r="O136" s="57"/>
      <c r="P136" s="166">
        <f t="shared" si="1"/>
        <v>0</v>
      </c>
      <c r="Q136" s="166">
        <v>2.2699999999999999E-3</v>
      </c>
      <c r="R136" s="166">
        <f t="shared" si="2"/>
        <v>0.79449999999999998</v>
      </c>
      <c r="S136" s="166">
        <v>0</v>
      </c>
      <c r="T136" s="167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8" t="s">
        <v>2519</v>
      </c>
      <c r="AT136" s="168" t="s">
        <v>313</v>
      </c>
      <c r="AU136" s="168" t="s">
        <v>88</v>
      </c>
      <c r="AY136" s="17" t="s">
        <v>242</v>
      </c>
      <c r="BE136" s="169">
        <f t="shared" si="4"/>
        <v>0</v>
      </c>
      <c r="BF136" s="169">
        <f t="shared" si="5"/>
        <v>5061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88</v>
      </c>
      <c r="BK136" s="169">
        <f t="shared" si="9"/>
        <v>5061</v>
      </c>
      <c r="BL136" s="17" t="s">
        <v>668</v>
      </c>
      <c r="BM136" s="168" t="s">
        <v>473</v>
      </c>
    </row>
    <row r="137" spans="1:65" s="1" customFormat="1" ht="16.5" customHeight="1">
      <c r="A137" s="30"/>
      <c r="B137" s="155"/>
      <c r="C137" s="194" t="s">
        <v>397</v>
      </c>
      <c r="D137" s="194" t="s">
        <v>245</v>
      </c>
      <c r="E137" s="195" t="s">
        <v>4613</v>
      </c>
      <c r="F137" s="196" t="s">
        <v>4614</v>
      </c>
      <c r="G137" s="197" t="s">
        <v>310</v>
      </c>
      <c r="H137" s="198">
        <v>48</v>
      </c>
      <c r="I137" s="161">
        <v>1.96</v>
      </c>
      <c r="J137" s="162">
        <f t="shared" si="0"/>
        <v>94.08</v>
      </c>
      <c r="K137" s="163"/>
      <c r="L137" s="31"/>
      <c r="M137" s="164"/>
      <c r="N137" s="165" t="s">
        <v>42</v>
      </c>
      <c r="O137" s="57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8" t="s">
        <v>668</v>
      </c>
      <c r="AT137" s="168" t="s">
        <v>245</v>
      </c>
      <c r="AU137" s="168" t="s">
        <v>88</v>
      </c>
      <c r="AY137" s="17" t="s">
        <v>242</v>
      </c>
      <c r="BE137" s="169">
        <f t="shared" si="4"/>
        <v>0</v>
      </c>
      <c r="BF137" s="169">
        <f t="shared" si="5"/>
        <v>94.08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94.08</v>
      </c>
      <c r="BL137" s="17" t="s">
        <v>668</v>
      </c>
      <c r="BM137" s="168" t="s">
        <v>489</v>
      </c>
    </row>
    <row r="138" spans="1:65" s="1" customFormat="1" ht="24.2" customHeight="1">
      <c r="A138" s="30"/>
      <c r="B138" s="155"/>
      <c r="C138" s="218" t="s">
        <v>402</v>
      </c>
      <c r="D138" s="218" t="s">
        <v>313</v>
      </c>
      <c r="E138" s="219" t="s">
        <v>4615</v>
      </c>
      <c r="F138" s="220" t="s">
        <v>4616</v>
      </c>
      <c r="G138" s="221" t="s">
        <v>310</v>
      </c>
      <c r="H138" s="222">
        <v>48</v>
      </c>
      <c r="I138" s="204">
        <v>6.92</v>
      </c>
      <c r="J138" s="205">
        <f t="shared" si="0"/>
        <v>332.16</v>
      </c>
      <c r="K138" s="206"/>
      <c r="L138" s="207"/>
      <c r="M138" s="208"/>
      <c r="N138" s="209" t="s">
        <v>42</v>
      </c>
      <c r="O138" s="57"/>
      <c r="P138" s="166">
        <f t="shared" si="1"/>
        <v>0</v>
      </c>
      <c r="Q138" s="166">
        <v>4.4000000000000002E-4</v>
      </c>
      <c r="R138" s="166">
        <f t="shared" si="2"/>
        <v>2.112E-2</v>
      </c>
      <c r="S138" s="166">
        <v>0</v>
      </c>
      <c r="T138" s="167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8" t="s">
        <v>2519</v>
      </c>
      <c r="AT138" s="168" t="s">
        <v>313</v>
      </c>
      <c r="AU138" s="168" t="s">
        <v>88</v>
      </c>
      <c r="AY138" s="17" t="s">
        <v>242</v>
      </c>
      <c r="BE138" s="169">
        <f t="shared" si="4"/>
        <v>0</v>
      </c>
      <c r="BF138" s="169">
        <f t="shared" si="5"/>
        <v>332.16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88</v>
      </c>
      <c r="BK138" s="169">
        <f t="shared" si="9"/>
        <v>332.16</v>
      </c>
      <c r="BL138" s="17" t="s">
        <v>668</v>
      </c>
      <c r="BM138" s="168" t="s">
        <v>500</v>
      </c>
    </row>
    <row r="139" spans="1:65" s="1" customFormat="1" ht="21.75" customHeight="1">
      <c r="A139" s="30"/>
      <c r="B139" s="155"/>
      <c r="C139" s="194" t="s">
        <v>410</v>
      </c>
      <c r="D139" s="194" t="s">
        <v>245</v>
      </c>
      <c r="E139" s="195" t="s">
        <v>4617</v>
      </c>
      <c r="F139" s="196" t="s">
        <v>4618</v>
      </c>
      <c r="G139" s="197" t="s">
        <v>310</v>
      </c>
      <c r="H139" s="198">
        <v>2</v>
      </c>
      <c r="I139" s="161">
        <v>23.07</v>
      </c>
      <c r="J139" s="162">
        <f t="shared" si="0"/>
        <v>46.14</v>
      </c>
      <c r="K139" s="163"/>
      <c r="L139" s="31"/>
      <c r="M139" s="164"/>
      <c r="N139" s="165" t="s">
        <v>42</v>
      </c>
      <c r="O139" s="57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8" t="s">
        <v>668</v>
      </c>
      <c r="AT139" s="168" t="s">
        <v>245</v>
      </c>
      <c r="AU139" s="168" t="s">
        <v>88</v>
      </c>
      <c r="AY139" s="17" t="s">
        <v>242</v>
      </c>
      <c r="BE139" s="169">
        <f t="shared" si="4"/>
        <v>0</v>
      </c>
      <c r="BF139" s="169">
        <f t="shared" si="5"/>
        <v>46.14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88</v>
      </c>
      <c r="BK139" s="169">
        <f t="shared" si="9"/>
        <v>46.14</v>
      </c>
      <c r="BL139" s="17" t="s">
        <v>668</v>
      </c>
      <c r="BM139" s="168" t="s">
        <v>509</v>
      </c>
    </row>
    <row r="140" spans="1:65" s="1" customFormat="1" ht="24.2" customHeight="1">
      <c r="A140" s="30"/>
      <c r="B140" s="155"/>
      <c r="C140" s="218" t="s">
        <v>414</v>
      </c>
      <c r="D140" s="218" t="s">
        <v>313</v>
      </c>
      <c r="E140" s="219" t="s">
        <v>4619</v>
      </c>
      <c r="F140" s="220" t="s">
        <v>4620</v>
      </c>
      <c r="G140" s="221" t="s">
        <v>310</v>
      </c>
      <c r="H140" s="222">
        <v>2</v>
      </c>
      <c r="I140" s="204">
        <v>474.72</v>
      </c>
      <c r="J140" s="205">
        <f t="shared" si="0"/>
        <v>949.44</v>
      </c>
      <c r="K140" s="206"/>
      <c r="L140" s="207"/>
      <c r="M140" s="208"/>
      <c r="N140" s="209" t="s">
        <v>42</v>
      </c>
      <c r="O140" s="57"/>
      <c r="P140" s="166">
        <f t="shared" si="1"/>
        <v>0</v>
      </c>
      <c r="Q140" s="166">
        <v>2.1999999999999999E-2</v>
      </c>
      <c r="R140" s="166">
        <f t="shared" si="2"/>
        <v>4.3999999999999997E-2</v>
      </c>
      <c r="S140" s="166">
        <v>0</v>
      </c>
      <c r="T140" s="167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8" t="s">
        <v>2519</v>
      </c>
      <c r="AT140" s="168" t="s">
        <v>313</v>
      </c>
      <c r="AU140" s="168" t="s">
        <v>88</v>
      </c>
      <c r="AY140" s="17" t="s">
        <v>242</v>
      </c>
      <c r="BE140" s="169">
        <f t="shared" si="4"/>
        <v>0</v>
      </c>
      <c r="BF140" s="169">
        <f t="shared" si="5"/>
        <v>949.44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88</v>
      </c>
      <c r="BK140" s="169">
        <f t="shared" si="9"/>
        <v>949.44</v>
      </c>
      <c r="BL140" s="17" t="s">
        <v>668</v>
      </c>
      <c r="BM140" s="168" t="s">
        <v>519</v>
      </c>
    </row>
    <row r="141" spans="1:65" s="1" customFormat="1" ht="21.75" customHeight="1">
      <c r="A141" s="30"/>
      <c r="B141" s="155"/>
      <c r="C141" s="194" t="s">
        <v>418</v>
      </c>
      <c r="D141" s="194" t="s">
        <v>245</v>
      </c>
      <c r="E141" s="195" t="s">
        <v>4621</v>
      </c>
      <c r="F141" s="196" t="s">
        <v>4622</v>
      </c>
      <c r="G141" s="197" t="s">
        <v>310</v>
      </c>
      <c r="H141" s="198">
        <v>2</v>
      </c>
      <c r="I141" s="161">
        <v>27.77</v>
      </c>
      <c r="J141" s="162">
        <f t="shared" si="0"/>
        <v>55.54</v>
      </c>
      <c r="K141" s="163"/>
      <c r="L141" s="31"/>
      <c r="M141" s="164"/>
      <c r="N141" s="165" t="s">
        <v>42</v>
      </c>
      <c r="O141" s="57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8" t="s">
        <v>668</v>
      </c>
      <c r="AT141" s="168" t="s">
        <v>245</v>
      </c>
      <c r="AU141" s="168" t="s">
        <v>88</v>
      </c>
      <c r="AY141" s="17" t="s">
        <v>242</v>
      </c>
      <c r="BE141" s="169">
        <f t="shared" si="4"/>
        <v>0</v>
      </c>
      <c r="BF141" s="169">
        <f t="shared" si="5"/>
        <v>55.54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88</v>
      </c>
      <c r="BK141" s="169">
        <f t="shared" si="9"/>
        <v>55.54</v>
      </c>
      <c r="BL141" s="17" t="s">
        <v>668</v>
      </c>
      <c r="BM141" s="168" t="s">
        <v>531</v>
      </c>
    </row>
    <row r="142" spans="1:65" s="1" customFormat="1" ht="24.2" customHeight="1">
      <c r="A142" s="30"/>
      <c r="B142" s="155"/>
      <c r="C142" s="218" t="s">
        <v>6</v>
      </c>
      <c r="D142" s="218" t="s">
        <v>313</v>
      </c>
      <c r="E142" s="219" t="s">
        <v>4623</v>
      </c>
      <c r="F142" s="220" t="s">
        <v>4624</v>
      </c>
      <c r="G142" s="221" t="s">
        <v>310</v>
      </c>
      <c r="H142" s="222">
        <v>2</v>
      </c>
      <c r="I142" s="204">
        <v>709.2</v>
      </c>
      <c r="J142" s="205">
        <f t="shared" si="0"/>
        <v>1418.4</v>
      </c>
      <c r="K142" s="206"/>
      <c r="L142" s="207"/>
      <c r="M142" s="208"/>
      <c r="N142" s="209" t="s">
        <v>42</v>
      </c>
      <c r="O142" s="57"/>
      <c r="P142" s="166">
        <f t="shared" si="1"/>
        <v>0</v>
      </c>
      <c r="Q142" s="166">
        <v>2.8000000000000001E-2</v>
      </c>
      <c r="R142" s="166">
        <f t="shared" si="2"/>
        <v>5.6000000000000001E-2</v>
      </c>
      <c r="S142" s="166">
        <v>0</v>
      </c>
      <c r="T142" s="167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8" t="s">
        <v>2519</v>
      </c>
      <c r="AT142" s="168" t="s">
        <v>313</v>
      </c>
      <c r="AU142" s="168" t="s">
        <v>88</v>
      </c>
      <c r="AY142" s="17" t="s">
        <v>242</v>
      </c>
      <c r="BE142" s="169">
        <f t="shared" si="4"/>
        <v>0</v>
      </c>
      <c r="BF142" s="169">
        <f t="shared" si="5"/>
        <v>1418.4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88</v>
      </c>
      <c r="BK142" s="169">
        <f t="shared" si="9"/>
        <v>1418.4</v>
      </c>
      <c r="BL142" s="17" t="s">
        <v>668</v>
      </c>
      <c r="BM142" s="168" t="s">
        <v>540</v>
      </c>
    </row>
    <row r="143" spans="1:65" s="1" customFormat="1" ht="16.5" customHeight="1">
      <c r="A143" s="30"/>
      <c r="B143" s="155"/>
      <c r="C143" s="194" t="s">
        <v>425</v>
      </c>
      <c r="D143" s="194" t="s">
        <v>245</v>
      </c>
      <c r="E143" s="195" t="s">
        <v>4625</v>
      </c>
      <c r="F143" s="196" t="s">
        <v>4626</v>
      </c>
      <c r="G143" s="197" t="s">
        <v>310</v>
      </c>
      <c r="H143" s="198">
        <v>1</v>
      </c>
      <c r="I143" s="161">
        <v>39.590000000000003</v>
      </c>
      <c r="J143" s="162">
        <f t="shared" si="0"/>
        <v>39.590000000000003</v>
      </c>
      <c r="K143" s="163"/>
      <c r="L143" s="31"/>
      <c r="M143" s="164"/>
      <c r="N143" s="165" t="s">
        <v>42</v>
      </c>
      <c r="O143" s="57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8" t="s">
        <v>668</v>
      </c>
      <c r="AT143" s="168" t="s">
        <v>245</v>
      </c>
      <c r="AU143" s="168" t="s">
        <v>88</v>
      </c>
      <c r="AY143" s="17" t="s">
        <v>242</v>
      </c>
      <c r="BE143" s="169">
        <f t="shared" si="4"/>
        <v>0</v>
      </c>
      <c r="BF143" s="169">
        <f t="shared" si="5"/>
        <v>39.590000000000003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88</v>
      </c>
      <c r="BK143" s="169">
        <f t="shared" si="9"/>
        <v>39.590000000000003</v>
      </c>
      <c r="BL143" s="17" t="s">
        <v>668</v>
      </c>
      <c r="BM143" s="168" t="s">
        <v>550</v>
      </c>
    </row>
    <row r="144" spans="1:65" s="1" customFormat="1" ht="16.5" customHeight="1">
      <c r="A144" s="30"/>
      <c r="B144" s="155"/>
      <c r="C144" s="218" t="s">
        <v>432</v>
      </c>
      <c r="D144" s="218" t="s">
        <v>313</v>
      </c>
      <c r="E144" s="219" t="s">
        <v>4627</v>
      </c>
      <c r="F144" s="220" t="s">
        <v>4628</v>
      </c>
      <c r="G144" s="221" t="s">
        <v>310</v>
      </c>
      <c r="H144" s="222">
        <v>1</v>
      </c>
      <c r="I144" s="204">
        <v>1423.85</v>
      </c>
      <c r="J144" s="205">
        <f t="shared" si="0"/>
        <v>1423.85</v>
      </c>
      <c r="K144" s="206"/>
      <c r="L144" s="207"/>
      <c r="M144" s="208"/>
      <c r="N144" s="209" t="s">
        <v>42</v>
      </c>
      <c r="O144" s="57"/>
      <c r="P144" s="166">
        <f t="shared" si="1"/>
        <v>0</v>
      </c>
      <c r="Q144" s="166">
        <v>0.04</v>
      </c>
      <c r="R144" s="166">
        <f t="shared" si="2"/>
        <v>0.04</v>
      </c>
      <c r="S144" s="166">
        <v>0</v>
      </c>
      <c r="T144" s="167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8" t="s">
        <v>2519</v>
      </c>
      <c r="AT144" s="168" t="s">
        <v>313</v>
      </c>
      <c r="AU144" s="168" t="s">
        <v>88</v>
      </c>
      <c r="AY144" s="17" t="s">
        <v>242</v>
      </c>
      <c r="BE144" s="169">
        <f t="shared" si="4"/>
        <v>0</v>
      </c>
      <c r="BF144" s="169">
        <f t="shared" si="5"/>
        <v>1423.85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88</v>
      </c>
      <c r="BK144" s="169">
        <f t="shared" si="9"/>
        <v>1423.85</v>
      </c>
      <c r="BL144" s="17" t="s">
        <v>668</v>
      </c>
      <c r="BM144" s="168" t="s">
        <v>564</v>
      </c>
    </row>
    <row r="145" spans="1:65" s="1" customFormat="1" ht="21.75" customHeight="1">
      <c r="A145" s="30"/>
      <c r="B145" s="155"/>
      <c r="C145" s="194" t="s">
        <v>438</v>
      </c>
      <c r="D145" s="194" t="s">
        <v>245</v>
      </c>
      <c r="E145" s="195" t="s">
        <v>4629</v>
      </c>
      <c r="F145" s="196" t="s">
        <v>4630</v>
      </c>
      <c r="G145" s="197" t="s">
        <v>310</v>
      </c>
      <c r="H145" s="198">
        <v>1</v>
      </c>
      <c r="I145" s="161">
        <v>44.99</v>
      </c>
      <c r="J145" s="162">
        <f t="shared" si="0"/>
        <v>44.99</v>
      </c>
      <c r="K145" s="163"/>
      <c r="L145" s="31"/>
      <c r="M145" s="164"/>
      <c r="N145" s="165" t="s">
        <v>42</v>
      </c>
      <c r="O145" s="57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8" t="s">
        <v>668</v>
      </c>
      <c r="AT145" s="168" t="s">
        <v>245</v>
      </c>
      <c r="AU145" s="168" t="s">
        <v>88</v>
      </c>
      <c r="AY145" s="17" t="s">
        <v>242</v>
      </c>
      <c r="BE145" s="169">
        <f t="shared" si="4"/>
        <v>0</v>
      </c>
      <c r="BF145" s="169">
        <f t="shared" si="5"/>
        <v>44.99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88</v>
      </c>
      <c r="BK145" s="169">
        <f t="shared" si="9"/>
        <v>44.99</v>
      </c>
      <c r="BL145" s="17" t="s">
        <v>668</v>
      </c>
      <c r="BM145" s="168" t="s">
        <v>575</v>
      </c>
    </row>
    <row r="146" spans="1:65" s="1" customFormat="1" ht="24.2" customHeight="1">
      <c r="A146" s="30"/>
      <c r="B146" s="155"/>
      <c r="C146" s="218" t="s">
        <v>445</v>
      </c>
      <c r="D146" s="218" t="s">
        <v>313</v>
      </c>
      <c r="E146" s="219" t="s">
        <v>4631</v>
      </c>
      <c r="F146" s="220" t="s">
        <v>4632</v>
      </c>
      <c r="G146" s="221" t="s">
        <v>310</v>
      </c>
      <c r="H146" s="222">
        <v>1</v>
      </c>
      <c r="I146" s="204">
        <v>1033.3399999999999</v>
      </c>
      <c r="J146" s="205">
        <f t="shared" si="0"/>
        <v>1033.3399999999999</v>
      </c>
      <c r="K146" s="206"/>
      <c r="L146" s="207"/>
      <c r="M146" s="208"/>
      <c r="N146" s="209" t="s">
        <v>42</v>
      </c>
      <c r="O146" s="57"/>
      <c r="P146" s="166">
        <f t="shared" si="1"/>
        <v>0</v>
      </c>
      <c r="Q146" s="166">
        <v>4.2999999999999997E-2</v>
      </c>
      <c r="R146" s="166">
        <f t="shared" si="2"/>
        <v>4.2999999999999997E-2</v>
      </c>
      <c r="S146" s="166">
        <v>0</v>
      </c>
      <c r="T146" s="167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8" t="s">
        <v>2519</v>
      </c>
      <c r="AT146" s="168" t="s">
        <v>313</v>
      </c>
      <c r="AU146" s="168" t="s">
        <v>88</v>
      </c>
      <c r="AY146" s="17" t="s">
        <v>242</v>
      </c>
      <c r="BE146" s="169">
        <f t="shared" si="4"/>
        <v>0</v>
      </c>
      <c r="BF146" s="169">
        <f t="shared" si="5"/>
        <v>1033.3399999999999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88</v>
      </c>
      <c r="BK146" s="169">
        <f t="shared" si="9"/>
        <v>1033.3399999999999</v>
      </c>
      <c r="BL146" s="17" t="s">
        <v>668</v>
      </c>
      <c r="BM146" s="168" t="s">
        <v>586</v>
      </c>
    </row>
    <row r="147" spans="1:65" s="1" customFormat="1" ht="21.75" customHeight="1">
      <c r="A147" s="30"/>
      <c r="B147" s="155"/>
      <c r="C147" s="194" t="s">
        <v>451</v>
      </c>
      <c r="D147" s="194" t="s">
        <v>245</v>
      </c>
      <c r="E147" s="195" t="s">
        <v>4633</v>
      </c>
      <c r="F147" s="196" t="s">
        <v>4634</v>
      </c>
      <c r="G147" s="197" t="s">
        <v>310</v>
      </c>
      <c r="H147" s="198">
        <v>1</v>
      </c>
      <c r="I147" s="161">
        <v>20.95</v>
      </c>
      <c r="J147" s="162">
        <f t="shared" si="0"/>
        <v>20.95</v>
      </c>
      <c r="K147" s="163"/>
      <c r="L147" s="31"/>
      <c r="M147" s="164"/>
      <c r="N147" s="165" t="s">
        <v>42</v>
      </c>
      <c r="O147" s="57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8" t="s">
        <v>668</v>
      </c>
      <c r="AT147" s="168" t="s">
        <v>245</v>
      </c>
      <c r="AU147" s="168" t="s">
        <v>88</v>
      </c>
      <c r="AY147" s="17" t="s">
        <v>242</v>
      </c>
      <c r="BE147" s="169">
        <f t="shared" si="4"/>
        <v>0</v>
      </c>
      <c r="BF147" s="169">
        <f t="shared" si="5"/>
        <v>20.95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88</v>
      </c>
      <c r="BK147" s="169">
        <f t="shared" si="9"/>
        <v>20.95</v>
      </c>
      <c r="BL147" s="17" t="s">
        <v>668</v>
      </c>
      <c r="BM147" s="168" t="s">
        <v>597</v>
      </c>
    </row>
    <row r="148" spans="1:65" s="1" customFormat="1" ht="21.75" customHeight="1">
      <c r="A148" s="30"/>
      <c r="B148" s="155"/>
      <c r="C148" s="218" t="s">
        <v>459</v>
      </c>
      <c r="D148" s="218" t="s">
        <v>313</v>
      </c>
      <c r="E148" s="219" t="s">
        <v>4635</v>
      </c>
      <c r="F148" s="220" t="s">
        <v>4636</v>
      </c>
      <c r="G148" s="221" t="s">
        <v>310</v>
      </c>
      <c r="H148" s="222">
        <v>1</v>
      </c>
      <c r="I148" s="204">
        <v>187.36</v>
      </c>
      <c r="J148" s="205">
        <f t="shared" si="0"/>
        <v>187.36</v>
      </c>
      <c r="K148" s="206"/>
      <c r="L148" s="207"/>
      <c r="M148" s="208"/>
      <c r="N148" s="209" t="s">
        <v>42</v>
      </c>
      <c r="O148" s="57"/>
      <c r="P148" s="166">
        <f t="shared" si="1"/>
        <v>0</v>
      </c>
      <c r="Q148" s="166">
        <v>1.4999999999999999E-2</v>
      </c>
      <c r="R148" s="166">
        <f t="shared" si="2"/>
        <v>1.4999999999999999E-2</v>
      </c>
      <c r="S148" s="166">
        <v>0</v>
      </c>
      <c r="T148" s="167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8" t="s">
        <v>2519</v>
      </c>
      <c r="AT148" s="168" t="s">
        <v>313</v>
      </c>
      <c r="AU148" s="168" t="s">
        <v>88</v>
      </c>
      <c r="AY148" s="17" t="s">
        <v>242</v>
      </c>
      <c r="BE148" s="169">
        <f t="shared" si="4"/>
        <v>0</v>
      </c>
      <c r="BF148" s="169">
        <f t="shared" si="5"/>
        <v>187.36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88</v>
      </c>
      <c r="BK148" s="169">
        <f t="shared" si="9"/>
        <v>187.36</v>
      </c>
      <c r="BL148" s="17" t="s">
        <v>668</v>
      </c>
      <c r="BM148" s="168" t="s">
        <v>607</v>
      </c>
    </row>
    <row r="149" spans="1:65" s="1" customFormat="1" ht="16.5" customHeight="1">
      <c r="A149" s="30"/>
      <c r="B149" s="155"/>
      <c r="C149" s="218" t="s">
        <v>468</v>
      </c>
      <c r="D149" s="218" t="s">
        <v>313</v>
      </c>
      <c r="E149" s="219" t="s">
        <v>4637</v>
      </c>
      <c r="F149" s="220" t="s">
        <v>4638</v>
      </c>
      <c r="G149" s="221" t="s">
        <v>310</v>
      </c>
      <c r="H149" s="222">
        <v>2</v>
      </c>
      <c r="I149" s="204">
        <v>4.16</v>
      </c>
      <c r="J149" s="205">
        <f t="shared" si="0"/>
        <v>8.32</v>
      </c>
      <c r="K149" s="206"/>
      <c r="L149" s="207"/>
      <c r="M149" s="208"/>
      <c r="N149" s="209" t="s">
        <v>42</v>
      </c>
      <c r="O149" s="57"/>
      <c r="P149" s="166">
        <f t="shared" si="1"/>
        <v>0</v>
      </c>
      <c r="Q149" s="166">
        <v>2.9999999999999997E-4</v>
      </c>
      <c r="R149" s="166">
        <f t="shared" si="2"/>
        <v>5.9999999999999995E-4</v>
      </c>
      <c r="S149" s="166">
        <v>0</v>
      </c>
      <c r="T149" s="167">
        <f t="shared" si="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8" t="s">
        <v>2519</v>
      </c>
      <c r="AT149" s="168" t="s">
        <v>313</v>
      </c>
      <c r="AU149" s="168" t="s">
        <v>88</v>
      </c>
      <c r="AY149" s="17" t="s">
        <v>242</v>
      </c>
      <c r="BE149" s="169">
        <f t="shared" si="4"/>
        <v>0</v>
      </c>
      <c r="BF149" s="169">
        <f t="shared" si="5"/>
        <v>8.32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88</v>
      </c>
      <c r="BK149" s="169">
        <f t="shared" si="9"/>
        <v>8.32</v>
      </c>
      <c r="BL149" s="17" t="s">
        <v>668</v>
      </c>
      <c r="BM149" s="168" t="s">
        <v>616</v>
      </c>
    </row>
    <row r="150" spans="1:65" s="1" customFormat="1" ht="21.75" customHeight="1">
      <c r="A150" s="30"/>
      <c r="B150" s="155"/>
      <c r="C150" s="194" t="s">
        <v>473</v>
      </c>
      <c r="D150" s="194" t="s">
        <v>245</v>
      </c>
      <c r="E150" s="195" t="s">
        <v>4639</v>
      </c>
      <c r="F150" s="196" t="s">
        <v>4640</v>
      </c>
      <c r="G150" s="197" t="s">
        <v>310</v>
      </c>
      <c r="H150" s="198">
        <v>12</v>
      </c>
      <c r="I150" s="161">
        <v>17.84</v>
      </c>
      <c r="J150" s="162">
        <f t="shared" si="0"/>
        <v>214.08</v>
      </c>
      <c r="K150" s="163"/>
      <c r="L150" s="31"/>
      <c r="M150" s="164"/>
      <c r="N150" s="165" t="s">
        <v>42</v>
      </c>
      <c r="O150" s="57"/>
      <c r="P150" s="166">
        <f t="shared" si="1"/>
        <v>0</v>
      </c>
      <c r="Q150" s="166">
        <v>0</v>
      </c>
      <c r="R150" s="166">
        <f t="shared" si="2"/>
        <v>0</v>
      </c>
      <c r="S150" s="166">
        <v>0</v>
      </c>
      <c r="T150" s="167">
        <f t="shared" si="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8" t="s">
        <v>668</v>
      </c>
      <c r="AT150" s="168" t="s">
        <v>245</v>
      </c>
      <c r="AU150" s="168" t="s">
        <v>88</v>
      </c>
      <c r="AY150" s="17" t="s">
        <v>242</v>
      </c>
      <c r="BE150" s="169">
        <f t="shared" si="4"/>
        <v>0</v>
      </c>
      <c r="BF150" s="169">
        <f t="shared" si="5"/>
        <v>214.08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88</v>
      </c>
      <c r="BK150" s="169">
        <f t="shared" si="9"/>
        <v>214.08</v>
      </c>
      <c r="BL150" s="17" t="s">
        <v>668</v>
      </c>
      <c r="BM150" s="168" t="s">
        <v>624</v>
      </c>
    </row>
    <row r="151" spans="1:65" s="1" customFormat="1" ht="16.5" customHeight="1">
      <c r="A151" s="30"/>
      <c r="B151" s="155"/>
      <c r="C151" s="218" t="s">
        <v>481</v>
      </c>
      <c r="D151" s="218" t="s">
        <v>313</v>
      </c>
      <c r="E151" s="219" t="s">
        <v>4641</v>
      </c>
      <c r="F151" s="220" t="s">
        <v>4642</v>
      </c>
      <c r="G151" s="221" t="s">
        <v>310</v>
      </c>
      <c r="H151" s="222">
        <v>12</v>
      </c>
      <c r="I151" s="204">
        <v>57.75</v>
      </c>
      <c r="J151" s="205">
        <f t="shared" si="0"/>
        <v>693</v>
      </c>
      <c r="K151" s="206"/>
      <c r="L151" s="207"/>
      <c r="M151" s="208"/>
      <c r="N151" s="209" t="s">
        <v>42</v>
      </c>
      <c r="O151" s="57"/>
      <c r="P151" s="166">
        <f t="shared" si="1"/>
        <v>0</v>
      </c>
      <c r="Q151" s="166">
        <v>0.04</v>
      </c>
      <c r="R151" s="166">
        <f t="shared" si="2"/>
        <v>0.48</v>
      </c>
      <c r="S151" s="166">
        <v>0</v>
      </c>
      <c r="T151" s="167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8" t="s">
        <v>2519</v>
      </c>
      <c r="AT151" s="168" t="s">
        <v>313</v>
      </c>
      <c r="AU151" s="168" t="s">
        <v>88</v>
      </c>
      <c r="AY151" s="17" t="s">
        <v>242</v>
      </c>
      <c r="BE151" s="169">
        <f t="shared" si="4"/>
        <v>0</v>
      </c>
      <c r="BF151" s="169">
        <f t="shared" si="5"/>
        <v>693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88</v>
      </c>
      <c r="BK151" s="169">
        <f t="shared" si="9"/>
        <v>693</v>
      </c>
      <c r="BL151" s="17" t="s">
        <v>668</v>
      </c>
      <c r="BM151" s="168" t="s">
        <v>634</v>
      </c>
    </row>
    <row r="152" spans="1:65" s="1" customFormat="1" ht="16.5" customHeight="1">
      <c r="A152" s="30"/>
      <c r="B152" s="155"/>
      <c r="C152" s="194" t="s">
        <v>489</v>
      </c>
      <c r="D152" s="194" t="s">
        <v>245</v>
      </c>
      <c r="E152" s="195" t="s">
        <v>4643</v>
      </c>
      <c r="F152" s="196" t="s">
        <v>4644</v>
      </c>
      <c r="G152" s="197" t="s">
        <v>310</v>
      </c>
      <c r="H152" s="198">
        <v>12</v>
      </c>
      <c r="I152" s="161">
        <v>17.84</v>
      </c>
      <c r="J152" s="162">
        <f t="shared" si="0"/>
        <v>214.08</v>
      </c>
      <c r="K152" s="163"/>
      <c r="L152" s="31"/>
      <c r="M152" s="164"/>
      <c r="N152" s="165" t="s">
        <v>42</v>
      </c>
      <c r="O152" s="57"/>
      <c r="P152" s="166">
        <f t="shared" si="1"/>
        <v>0</v>
      </c>
      <c r="Q152" s="166">
        <v>0</v>
      </c>
      <c r="R152" s="166">
        <f t="shared" si="2"/>
        <v>0</v>
      </c>
      <c r="S152" s="166">
        <v>0</v>
      </c>
      <c r="T152" s="167">
        <f t="shared" si="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8" t="s">
        <v>668</v>
      </c>
      <c r="AT152" s="168" t="s">
        <v>245</v>
      </c>
      <c r="AU152" s="168" t="s">
        <v>88</v>
      </c>
      <c r="AY152" s="17" t="s">
        <v>242</v>
      </c>
      <c r="BE152" s="169">
        <f t="shared" si="4"/>
        <v>0</v>
      </c>
      <c r="BF152" s="169">
        <f t="shared" si="5"/>
        <v>214.08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7" t="s">
        <v>88</v>
      </c>
      <c r="BK152" s="169">
        <f t="shared" si="9"/>
        <v>214.08</v>
      </c>
      <c r="BL152" s="17" t="s">
        <v>668</v>
      </c>
      <c r="BM152" s="168" t="s">
        <v>648</v>
      </c>
    </row>
    <row r="153" spans="1:65" s="1" customFormat="1" ht="21.75" customHeight="1">
      <c r="A153" s="30"/>
      <c r="B153" s="155"/>
      <c r="C153" s="218" t="s">
        <v>494</v>
      </c>
      <c r="D153" s="218" t="s">
        <v>313</v>
      </c>
      <c r="E153" s="219" t="s">
        <v>4645</v>
      </c>
      <c r="F153" s="220" t="s">
        <v>4646</v>
      </c>
      <c r="G153" s="221" t="s">
        <v>310</v>
      </c>
      <c r="H153" s="222">
        <v>12</v>
      </c>
      <c r="I153" s="204">
        <v>594.63</v>
      </c>
      <c r="J153" s="205">
        <f t="shared" si="0"/>
        <v>7135.56</v>
      </c>
      <c r="K153" s="206"/>
      <c r="L153" s="207"/>
      <c r="M153" s="208"/>
      <c r="N153" s="209" t="s">
        <v>42</v>
      </c>
      <c r="O153" s="57"/>
      <c r="P153" s="166">
        <f t="shared" si="1"/>
        <v>0</v>
      </c>
      <c r="Q153" s="166">
        <v>1.1999999999999999E-3</v>
      </c>
      <c r="R153" s="166">
        <f t="shared" si="2"/>
        <v>1.44E-2</v>
      </c>
      <c r="S153" s="166">
        <v>0</v>
      </c>
      <c r="T153" s="167">
        <f t="shared" si="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8" t="s">
        <v>2519</v>
      </c>
      <c r="AT153" s="168" t="s">
        <v>313</v>
      </c>
      <c r="AU153" s="168" t="s">
        <v>88</v>
      </c>
      <c r="AY153" s="17" t="s">
        <v>242</v>
      </c>
      <c r="BE153" s="169">
        <f t="shared" si="4"/>
        <v>0</v>
      </c>
      <c r="BF153" s="169">
        <f t="shared" si="5"/>
        <v>7135.56</v>
      </c>
      <c r="BG153" s="169">
        <f t="shared" si="6"/>
        <v>0</v>
      </c>
      <c r="BH153" s="169">
        <f t="shared" si="7"/>
        <v>0</v>
      </c>
      <c r="BI153" s="169">
        <f t="shared" si="8"/>
        <v>0</v>
      </c>
      <c r="BJ153" s="17" t="s">
        <v>88</v>
      </c>
      <c r="BK153" s="169">
        <f t="shared" si="9"/>
        <v>7135.56</v>
      </c>
      <c r="BL153" s="17" t="s">
        <v>668</v>
      </c>
      <c r="BM153" s="168" t="s">
        <v>659</v>
      </c>
    </row>
    <row r="154" spans="1:65" s="1" customFormat="1" ht="16.5" customHeight="1">
      <c r="A154" s="30"/>
      <c r="B154" s="155"/>
      <c r="C154" s="194" t="s">
        <v>500</v>
      </c>
      <c r="D154" s="194" t="s">
        <v>245</v>
      </c>
      <c r="E154" s="195" t="s">
        <v>4647</v>
      </c>
      <c r="F154" s="196" t="s">
        <v>4648</v>
      </c>
      <c r="G154" s="197" t="s">
        <v>310</v>
      </c>
      <c r="H154" s="198">
        <v>12</v>
      </c>
      <c r="I154" s="161">
        <v>20.72</v>
      </c>
      <c r="J154" s="162">
        <f t="shared" si="0"/>
        <v>248.64</v>
      </c>
      <c r="K154" s="163"/>
      <c r="L154" s="31"/>
      <c r="M154" s="164"/>
      <c r="N154" s="165" t="s">
        <v>42</v>
      </c>
      <c r="O154" s="57"/>
      <c r="P154" s="166">
        <f t="shared" si="1"/>
        <v>0</v>
      </c>
      <c r="Q154" s="166">
        <v>0</v>
      </c>
      <c r="R154" s="166">
        <f t="shared" si="2"/>
        <v>0</v>
      </c>
      <c r="S154" s="166">
        <v>0</v>
      </c>
      <c r="T154" s="167">
        <f t="shared" si="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8" t="s">
        <v>668</v>
      </c>
      <c r="AT154" s="168" t="s">
        <v>245</v>
      </c>
      <c r="AU154" s="168" t="s">
        <v>88</v>
      </c>
      <c r="AY154" s="17" t="s">
        <v>242</v>
      </c>
      <c r="BE154" s="169">
        <f t="shared" si="4"/>
        <v>0</v>
      </c>
      <c r="BF154" s="169">
        <f t="shared" si="5"/>
        <v>248.64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7" t="s">
        <v>88</v>
      </c>
      <c r="BK154" s="169">
        <f t="shared" si="9"/>
        <v>248.64</v>
      </c>
      <c r="BL154" s="17" t="s">
        <v>668</v>
      </c>
      <c r="BM154" s="168" t="s">
        <v>668</v>
      </c>
    </row>
    <row r="155" spans="1:65" s="1" customFormat="1" ht="33" customHeight="1">
      <c r="A155" s="30"/>
      <c r="B155" s="155"/>
      <c r="C155" s="218" t="s">
        <v>505</v>
      </c>
      <c r="D155" s="218" t="s">
        <v>313</v>
      </c>
      <c r="E155" s="219" t="s">
        <v>4649</v>
      </c>
      <c r="F155" s="220" t="s">
        <v>4650</v>
      </c>
      <c r="G155" s="221" t="s">
        <v>310</v>
      </c>
      <c r="H155" s="222">
        <v>12</v>
      </c>
      <c r="I155" s="204">
        <v>344.71</v>
      </c>
      <c r="J155" s="205">
        <f t="shared" ref="J155:J174" si="10">ROUND(I155*H155,2)</f>
        <v>4136.5200000000004</v>
      </c>
      <c r="K155" s="206"/>
      <c r="L155" s="207"/>
      <c r="M155" s="208"/>
      <c r="N155" s="209" t="s">
        <v>42</v>
      </c>
      <c r="O155" s="57"/>
      <c r="P155" s="166">
        <f t="shared" ref="P155:P174" si="11">O155*H155</f>
        <v>0</v>
      </c>
      <c r="Q155" s="166">
        <v>5.2639999999999999E-2</v>
      </c>
      <c r="R155" s="166">
        <f t="shared" ref="R155:R174" si="12">Q155*H155</f>
        <v>0.63168000000000002</v>
      </c>
      <c r="S155" s="166">
        <v>0</v>
      </c>
      <c r="T155" s="167">
        <f t="shared" ref="T155:T174" si="13"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8" t="s">
        <v>2519</v>
      </c>
      <c r="AT155" s="168" t="s">
        <v>313</v>
      </c>
      <c r="AU155" s="168" t="s">
        <v>88</v>
      </c>
      <c r="AY155" s="17" t="s">
        <v>242</v>
      </c>
      <c r="BE155" s="169">
        <f t="shared" ref="BE155:BE174" si="14">IF(N155="základná",J155,0)</f>
        <v>0</v>
      </c>
      <c r="BF155" s="169">
        <f t="shared" ref="BF155:BF174" si="15">IF(N155="znížená",J155,0)</f>
        <v>4136.5200000000004</v>
      </c>
      <c r="BG155" s="169">
        <f t="shared" ref="BG155:BG174" si="16">IF(N155="zákl. prenesená",J155,0)</f>
        <v>0</v>
      </c>
      <c r="BH155" s="169">
        <f t="shared" ref="BH155:BH174" si="17">IF(N155="zníž. prenesená",J155,0)</f>
        <v>0</v>
      </c>
      <c r="BI155" s="169">
        <f t="shared" ref="BI155:BI174" si="18">IF(N155="nulová",J155,0)</f>
        <v>0</v>
      </c>
      <c r="BJ155" s="17" t="s">
        <v>88</v>
      </c>
      <c r="BK155" s="169">
        <f t="shared" ref="BK155:BK174" si="19">ROUND(I155*H155,2)</f>
        <v>4136.5200000000004</v>
      </c>
      <c r="BL155" s="17" t="s">
        <v>668</v>
      </c>
      <c r="BM155" s="168" t="s">
        <v>681</v>
      </c>
    </row>
    <row r="156" spans="1:65" s="1" customFormat="1" ht="16.5" customHeight="1">
      <c r="A156" s="30"/>
      <c r="B156" s="155"/>
      <c r="C156" s="194" t="s">
        <v>509</v>
      </c>
      <c r="D156" s="194" t="s">
        <v>245</v>
      </c>
      <c r="E156" s="195" t="s">
        <v>4651</v>
      </c>
      <c r="F156" s="196" t="s">
        <v>4652</v>
      </c>
      <c r="G156" s="197" t="s">
        <v>310</v>
      </c>
      <c r="H156" s="198">
        <v>12</v>
      </c>
      <c r="I156" s="161">
        <v>19.97</v>
      </c>
      <c r="J156" s="162">
        <f t="shared" si="10"/>
        <v>239.64</v>
      </c>
      <c r="K156" s="163"/>
      <c r="L156" s="31"/>
      <c r="M156" s="164"/>
      <c r="N156" s="165" t="s">
        <v>42</v>
      </c>
      <c r="O156" s="57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8" t="s">
        <v>668</v>
      </c>
      <c r="AT156" s="168" t="s">
        <v>245</v>
      </c>
      <c r="AU156" s="168" t="s">
        <v>88</v>
      </c>
      <c r="AY156" s="17" t="s">
        <v>242</v>
      </c>
      <c r="BE156" s="169">
        <f t="shared" si="14"/>
        <v>0</v>
      </c>
      <c r="BF156" s="169">
        <f t="shared" si="15"/>
        <v>239.64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88</v>
      </c>
      <c r="BK156" s="169">
        <f t="shared" si="19"/>
        <v>239.64</v>
      </c>
      <c r="BL156" s="17" t="s">
        <v>668</v>
      </c>
      <c r="BM156" s="168" t="s">
        <v>692</v>
      </c>
    </row>
    <row r="157" spans="1:65" s="1" customFormat="1" ht="16.5" customHeight="1">
      <c r="A157" s="30"/>
      <c r="B157" s="155"/>
      <c r="C157" s="218" t="s">
        <v>514</v>
      </c>
      <c r="D157" s="218" t="s">
        <v>313</v>
      </c>
      <c r="E157" s="219" t="s">
        <v>4653</v>
      </c>
      <c r="F157" s="220" t="s">
        <v>4654</v>
      </c>
      <c r="G157" s="221" t="s">
        <v>310</v>
      </c>
      <c r="H157" s="222">
        <v>12</v>
      </c>
      <c r="I157" s="204">
        <v>17.89</v>
      </c>
      <c r="J157" s="205">
        <f t="shared" si="10"/>
        <v>214.68</v>
      </c>
      <c r="K157" s="206"/>
      <c r="L157" s="207"/>
      <c r="M157" s="208"/>
      <c r="N157" s="209" t="s">
        <v>42</v>
      </c>
      <c r="O157" s="57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8" t="s">
        <v>2519</v>
      </c>
      <c r="AT157" s="168" t="s">
        <v>313</v>
      </c>
      <c r="AU157" s="168" t="s">
        <v>88</v>
      </c>
      <c r="AY157" s="17" t="s">
        <v>242</v>
      </c>
      <c r="BE157" s="169">
        <f t="shared" si="14"/>
        <v>0</v>
      </c>
      <c r="BF157" s="169">
        <f t="shared" si="15"/>
        <v>214.68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88</v>
      </c>
      <c r="BK157" s="169">
        <f t="shared" si="19"/>
        <v>214.68</v>
      </c>
      <c r="BL157" s="17" t="s">
        <v>668</v>
      </c>
      <c r="BM157" s="168" t="s">
        <v>701</v>
      </c>
    </row>
    <row r="158" spans="1:65" s="1" customFormat="1" ht="24.2" customHeight="1">
      <c r="A158" s="30"/>
      <c r="B158" s="155"/>
      <c r="C158" s="194" t="s">
        <v>519</v>
      </c>
      <c r="D158" s="194" t="s">
        <v>245</v>
      </c>
      <c r="E158" s="195" t="s">
        <v>4655</v>
      </c>
      <c r="F158" s="196" t="s">
        <v>4656</v>
      </c>
      <c r="G158" s="197" t="s">
        <v>297</v>
      </c>
      <c r="H158" s="198">
        <v>380</v>
      </c>
      <c r="I158" s="161">
        <v>1.83</v>
      </c>
      <c r="J158" s="162">
        <f t="shared" si="10"/>
        <v>695.4</v>
      </c>
      <c r="K158" s="163"/>
      <c r="L158" s="31"/>
      <c r="M158" s="164"/>
      <c r="N158" s="165" t="s">
        <v>42</v>
      </c>
      <c r="O158" s="57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8" t="s">
        <v>668</v>
      </c>
      <c r="AT158" s="168" t="s">
        <v>245</v>
      </c>
      <c r="AU158" s="168" t="s">
        <v>88</v>
      </c>
      <c r="AY158" s="17" t="s">
        <v>242</v>
      </c>
      <c r="BE158" s="169">
        <f t="shared" si="14"/>
        <v>0</v>
      </c>
      <c r="BF158" s="169">
        <f t="shared" si="15"/>
        <v>695.4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88</v>
      </c>
      <c r="BK158" s="169">
        <f t="shared" si="19"/>
        <v>695.4</v>
      </c>
      <c r="BL158" s="17" t="s">
        <v>668</v>
      </c>
      <c r="BM158" s="168" t="s">
        <v>710</v>
      </c>
    </row>
    <row r="159" spans="1:65" s="1" customFormat="1" ht="16.5" customHeight="1">
      <c r="A159" s="30"/>
      <c r="B159" s="155"/>
      <c r="C159" s="218" t="s">
        <v>525</v>
      </c>
      <c r="D159" s="218" t="s">
        <v>313</v>
      </c>
      <c r="E159" s="219" t="s">
        <v>4657</v>
      </c>
      <c r="F159" s="220" t="s">
        <v>4276</v>
      </c>
      <c r="G159" s="221" t="s">
        <v>689</v>
      </c>
      <c r="H159" s="222">
        <v>357.96</v>
      </c>
      <c r="I159" s="204">
        <v>1.88</v>
      </c>
      <c r="J159" s="205">
        <f t="shared" si="10"/>
        <v>672.96</v>
      </c>
      <c r="K159" s="206"/>
      <c r="L159" s="207"/>
      <c r="M159" s="208"/>
      <c r="N159" s="209" t="s">
        <v>42</v>
      </c>
      <c r="O159" s="57"/>
      <c r="P159" s="166">
        <f t="shared" si="11"/>
        <v>0</v>
      </c>
      <c r="Q159" s="166">
        <v>1E-3</v>
      </c>
      <c r="R159" s="166">
        <f t="shared" si="12"/>
        <v>0.35796</v>
      </c>
      <c r="S159" s="166">
        <v>0</v>
      </c>
      <c r="T159" s="167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68" t="s">
        <v>2519</v>
      </c>
      <c r="AT159" s="168" t="s">
        <v>313</v>
      </c>
      <c r="AU159" s="168" t="s">
        <v>88</v>
      </c>
      <c r="AY159" s="17" t="s">
        <v>242</v>
      </c>
      <c r="BE159" s="169">
        <f t="shared" si="14"/>
        <v>0</v>
      </c>
      <c r="BF159" s="169">
        <f t="shared" si="15"/>
        <v>672.96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88</v>
      </c>
      <c r="BK159" s="169">
        <f t="shared" si="19"/>
        <v>672.96</v>
      </c>
      <c r="BL159" s="17" t="s">
        <v>668</v>
      </c>
      <c r="BM159" s="168" t="s">
        <v>722</v>
      </c>
    </row>
    <row r="160" spans="1:65" s="1" customFormat="1" ht="16.5" customHeight="1">
      <c r="A160" s="30"/>
      <c r="B160" s="155"/>
      <c r="C160" s="194" t="s">
        <v>531</v>
      </c>
      <c r="D160" s="194" t="s">
        <v>245</v>
      </c>
      <c r="E160" s="195" t="s">
        <v>4658</v>
      </c>
      <c r="F160" s="196" t="s">
        <v>4314</v>
      </c>
      <c r="G160" s="197" t="s">
        <v>310</v>
      </c>
      <c r="H160" s="198">
        <v>10</v>
      </c>
      <c r="I160" s="161">
        <v>1.82</v>
      </c>
      <c r="J160" s="162">
        <f t="shared" si="10"/>
        <v>18.2</v>
      </c>
      <c r="K160" s="163"/>
      <c r="L160" s="31"/>
      <c r="M160" s="164"/>
      <c r="N160" s="165" t="s">
        <v>42</v>
      </c>
      <c r="O160" s="57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8" t="s">
        <v>668</v>
      </c>
      <c r="AT160" s="168" t="s">
        <v>245</v>
      </c>
      <c r="AU160" s="168" t="s">
        <v>88</v>
      </c>
      <c r="AY160" s="17" t="s">
        <v>242</v>
      </c>
      <c r="BE160" s="169">
        <f t="shared" si="14"/>
        <v>0</v>
      </c>
      <c r="BF160" s="169">
        <f t="shared" si="15"/>
        <v>18.2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88</v>
      </c>
      <c r="BK160" s="169">
        <f t="shared" si="19"/>
        <v>18.2</v>
      </c>
      <c r="BL160" s="17" t="s">
        <v>668</v>
      </c>
      <c r="BM160" s="168" t="s">
        <v>741</v>
      </c>
    </row>
    <row r="161" spans="1:65" s="1" customFormat="1" ht="16.5" customHeight="1">
      <c r="A161" s="30"/>
      <c r="B161" s="155"/>
      <c r="C161" s="218" t="s">
        <v>536</v>
      </c>
      <c r="D161" s="218" t="s">
        <v>313</v>
      </c>
      <c r="E161" s="219" t="s">
        <v>4659</v>
      </c>
      <c r="F161" s="220" t="s">
        <v>4316</v>
      </c>
      <c r="G161" s="221" t="s">
        <v>310</v>
      </c>
      <c r="H161" s="222">
        <v>10</v>
      </c>
      <c r="I161" s="204">
        <v>0.67</v>
      </c>
      <c r="J161" s="205">
        <f t="shared" si="10"/>
        <v>6.7</v>
      </c>
      <c r="K161" s="206"/>
      <c r="L161" s="207"/>
      <c r="M161" s="208"/>
      <c r="N161" s="209" t="s">
        <v>42</v>
      </c>
      <c r="O161" s="57"/>
      <c r="P161" s="166">
        <f t="shared" si="11"/>
        <v>0</v>
      </c>
      <c r="Q161" s="166">
        <v>1.4999999999999999E-4</v>
      </c>
      <c r="R161" s="166">
        <f t="shared" si="12"/>
        <v>1.4999999999999998E-3</v>
      </c>
      <c r="S161" s="166">
        <v>0</v>
      </c>
      <c r="T161" s="167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8" t="s">
        <v>2519</v>
      </c>
      <c r="AT161" s="168" t="s">
        <v>313</v>
      </c>
      <c r="AU161" s="168" t="s">
        <v>88</v>
      </c>
      <c r="AY161" s="17" t="s">
        <v>242</v>
      </c>
      <c r="BE161" s="169">
        <f t="shared" si="14"/>
        <v>0</v>
      </c>
      <c r="BF161" s="169">
        <f t="shared" si="15"/>
        <v>6.7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88</v>
      </c>
      <c r="BK161" s="169">
        <f t="shared" si="19"/>
        <v>6.7</v>
      </c>
      <c r="BL161" s="17" t="s">
        <v>668</v>
      </c>
      <c r="BM161" s="168" t="s">
        <v>755</v>
      </c>
    </row>
    <row r="162" spans="1:65" s="1" customFormat="1" ht="16.5" customHeight="1">
      <c r="A162" s="30"/>
      <c r="B162" s="155"/>
      <c r="C162" s="194" t="s">
        <v>540</v>
      </c>
      <c r="D162" s="194" t="s">
        <v>245</v>
      </c>
      <c r="E162" s="195" t="s">
        <v>4660</v>
      </c>
      <c r="F162" s="196" t="s">
        <v>4661</v>
      </c>
      <c r="G162" s="197" t="s">
        <v>310</v>
      </c>
      <c r="H162" s="198">
        <v>8</v>
      </c>
      <c r="I162" s="161">
        <v>2.59</v>
      </c>
      <c r="J162" s="162">
        <f t="shared" si="10"/>
        <v>20.72</v>
      </c>
      <c r="K162" s="163"/>
      <c r="L162" s="31"/>
      <c r="M162" s="164"/>
      <c r="N162" s="165" t="s">
        <v>42</v>
      </c>
      <c r="O162" s="57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8" t="s">
        <v>668</v>
      </c>
      <c r="AT162" s="168" t="s">
        <v>245</v>
      </c>
      <c r="AU162" s="168" t="s">
        <v>88</v>
      </c>
      <c r="AY162" s="17" t="s">
        <v>242</v>
      </c>
      <c r="BE162" s="169">
        <f t="shared" si="14"/>
        <v>0</v>
      </c>
      <c r="BF162" s="169">
        <f t="shared" si="15"/>
        <v>20.72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88</v>
      </c>
      <c r="BK162" s="169">
        <f t="shared" si="19"/>
        <v>20.72</v>
      </c>
      <c r="BL162" s="17" t="s">
        <v>668</v>
      </c>
      <c r="BM162" s="168" t="s">
        <v>766</v>
      </c>
    </row>
    <row r="163" spans="1:65" s="1" customFormat="1" ht="21.75" customHeight="1">
      <c r="A163" s="30"/>
      <c r="B163" s="155"/>
      <c r="C163" s="218" t="s">
        <v>545</v>
      </c>
      <c r="D163" s="218" t="s">
        <v>313</v>
      </c>
      <c r="E163" s="219" t="s">
        <v>4662</v>
      </c>
      <c r="F163" s="220" t="s">
        <v>4663</v>
      </c>
      <c r="G163" s="221" t="s">
        <v>310</v>
      </c>
      <c r="H163" s="222">
        <v>8</v>
      </c>
      <c r="I163" s="204">
        <v>0.71</v>
      </c>
      <c r="J163" s="205">
        <f t="shared" si="10"/>
        <v>5.68</v>
      </c>
      <c r="K163" s="206"/>
      <c r="L163" s="207"/>
      <c r="M163" s="208"/>
      <c r="N163" s="209" t="s">
        <v>42</v>
      </c>
      <c r="O163" s="57"/>
      <c r="P163" s="166">
        <f t="shared" si="11"/>
        <v>0</v>
      </c>
      <c r="Q163" s="166">
        <v>1.6000000000000001E-4</v>
      </c>
      <c r="R163" s="166">
        <f t="shared" si="12"/>
        <v>1.2800000000000001E-3</v>
      </c>
      <c r="S163" s="166">
        <v>0</v>
      </c>
      <c r="T163" s="167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68" t="s">
        <v>2519</v>
      </c>
      <c r="AT163" s="168" t="s">
        <v>313</v>
      </c>
      <c r="AU163" s="168" t="s">
        <v>88</v>
      </c>
      <c r="AY163" s="17" t="s">
        <v>242</v>
      </c>
      <c r="BE163" s="169">
        <f t="shared" si="14"/>
        <v>0</v>
      </c>
      <c r="BF163" s="169">
        <f t="shared" si="15"/>
        <v>5.68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88</v>
      </c>
      <c r="BK163" s="169">
        <f t="shared" si="19"/>
        <v>5.68</v>
      </c>
      <c r="BL163" s="17" t="s">
        <v>668</v>
      </c>
      <c r="BM163" s="168" t="s">
        <v>777</v>
      </c>
    </row>
    <row r="164" spans="1:65" s="1" customFormat="1" ht="21.75" customHeight="1">
      <c r="A164" s="30"/>
      <c r="B164" s="155"/>
      <c r="C164" s="194" t="s">
        <v>550</v>
      </c>
      <c r="D164" s="194" t="s">
        <v>245</v>
      </c>
      <c r="E164" s="195" t="s">
        <v>4664</v>
      </c>
      <c r="F164" s="196" t="s">
        <v>4665</v>
      </c>
      <c r="G164" s="197" t="s">
        <v>297</v>
      </c>
      <c r="H164" s="198">
        <v>75</v>
      </c>
      <c r="I164" s="161">
        <v>0.96</v>
      </c>
      <c r="J164" s="162">
        <f t="shared" si="10"/>
        <v>72</v>
      </c>
      <c r="K164" s="163"/>
      <c r="L164" s="31"/>
      <c r="M164" s="164"/>
      <c r="N164" s="165" t="s">
        <v>42</v>
      </c>
      <c r="O164" s="57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8" t="s">
        <v>668</v>
      </c>
      <c r="AT164" s="168" t="s">
        <v>245</v>
      </c>
      <c r="AU164" s="168" t="s">
        <v>88</v>
      </c>
      <c r="AY164" s="17" t="s">
        <v>242</v>
      </c>
      <c r="BE164" s="169">
        <f t="shared" si="14"/>
        <v>0</v>
      </c>
      <c r="BF164" s="169">
        <f t="shared" si="15"/>
        <v>72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88</v>
      </c>
      <c r="BK164" s="169">
        <f t="shared" si="19"/>
        <v>72</v>
      </c>
      <c r="BL164" s="17" t="s">
        <v>668</v>
      </c>
      <c r="BM164" s="168" t="s">
        <v>788</v>
      </c>
    </row>
    <row r="165" spans="1:65" s="1" customFormat="1" ht="16.5" customHeight="1">
      <c r="A165" s="30"/>
      <c r="B165" s="155"/>
      <c r="C165" s="218" t="s">
        <v>555</v>
      </c>
      <c r="D165" s="218" t="s">
        <v>313</v>
      </c>
      <c r="E165" s="219" t="s">
        <v>4666</v>
      </c>
      <c r="F165" s="220" t="s">
        <v>4667</v>
      </c>
      <c r="G165" s="221" t="s">
        <v>297</v>
      </c>
      <c r="H165" s="222">
        <v>75</v>
      </c>
      <c r="I165" s="204">
        <v>1.34</v>
      </c>
      <c r="J165" s="205">
        <f t="shared" si="10"/>
        <v>100.5</v>
      </c>
      <c r="K165" s="206"/>
      <c r="L165" s="207"/>
      <c r="M165" s="208"/>
      <c r="N165" s="209" t="s">
        <v>42</v>
      </c>
      <c r="O165" s="57"/>
      <c r="P165" s="166">
        <f t="shared" si="11"/>
        <v>0</v>
      </c>
      <c r="Q165" s="166">
        <v>2.7999999999999998E-4</v>
      </c>
      <c r="R165" s="166">
        <f t="shared" si="12"/>
        <v>2.0999999999999998E-2</v>
      </c>
      <c r="S165" s="166">
        <v>0</v>
      </c>
      <c r="T165" s="167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8" t="s">
        <v>2519</v>
      </c>
      <c r="AT165" s="168" t="s">
        <v>313</v>
      </c>
      <c r="AU165" s="168" t="s">
        <v>88</v>
      </c>
      <c r="AY165" s="17" t="s">
        <v>242</v>
      </c>
      <c r="BE165" s="169">
        <f t="shared" si="14"/>
        <v>0</v>
      </c>
      <c r="BF165" s="169">
        <f t="shared" si="15"/>
        <v>100.5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88</v>
      </c>
      <c r="BK165" s="169">
        <f t="shared" si="19"/>
        <v>100.5</v>
      </c>
      <c r="BL165" s="17" t="s">
        <v>668</v>
      </c>
      <c r="BM165" s="168" t="s">
        <v>796</v>
      </c>
    </row>
    <row r="166" spans="1:65" s="1" customFormat="1" ht="21.75" customHeight="1">
      <c r="A166" s="30"/>
      <c r="B166" s="155"/>
      <c r="C166" s="194" t="s">
        <v>564</v>
      </c>
      <c r="D166" s="194" t="s">
        <v>245</v>
      </c>
      <c r="E166" s="195" t="s">
        <v>4668</v>
      </c>
      <c r="F166" s="196" t="s">
        <v>4669</v>
      </c>
      <c r="G166" s="197" t="s">
        <v>297</v>
      </c>
      <c r="H166" s="198">
        <v>120</v>
      </c>
      <c r="I166" s="161">
        <v>0.45</v>
      </c>
      <c r="J166" s="162">
        <f t="shared" si="10"/>
        <v>54</v>
      </c>
      <c r="K166" s="163"/>
      <c r="L166" s="31"/>
      <c r="M166" s="164"/>
      <c r="N166" s="165" t="s">
        <v>42</v>
      </c>
      <c r="O166" s="57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8" t="s">
        <v>668</v>
      </c>
      <c r="AT166" s="168" t="s">
        <v>245</v>
      </c>
      <c r="AU166" s="168" t="s">
        <v>88</v>
      </c>
      <c r="AY166" s="17" t="s">
        <v>242</v>
      </c>
      <c r="BE166" s="169">
        <f t="shared" si="14"/>
        <v>0</v>
      </c>
      <c r="BF166" s="169">
        <f t="shared" si="15"/>
        <v>54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88</v>
      </c>
      <c r="BK166" s="169">
        <f t="shared" si="19"/>
        <v>54</v>
      </c>
      <c r="BL166" s="17" t="s">
        <v>668</v>
      </c>
      <c r="BM166" s="168" t="s">
        <v>805</v>
      </c>
    </row>
    <row r="167" spans="1:65" s="1" customFormat="1" ht="16.5" customHeight="1">
      <c r="A167" s="30"/>
      <c r="B167" s="155"/>
      <c r="C167" s="218" t="s">
        <v>569</v>
      </c>
      <c r="D167" s="218" t="s">
        <v>313</v>
      </c>
      <c r="E167" s="219" t="s">
        <v>4670</v>
      </c>
      <c r="F167" s="220" t="s">
        <v>2858</v>
      </c>
      <c r="G167" s="221" t="s">
        <v>297</v>
      </c>
      <c r="H167" s="222">
        <v>120</v>
      </c>
      <c r="I167" s="204">
        <v>0.52</v>
      </c>
      <c r="J167" s="205">
        <f t="shared" si="10"/>
        <v>62.4</v>
      </c>
      <c r="K167" s="206"/>
      <c r="L167" s="207"/>
      <c r="M167" s="208"/>
      <c r="N167" s="209" t="s">
        <v>42</v>
      </c>
      <c r="O167" s="57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8" t="s">
        <v>2519</v>
      </c>
      <c r="AT167" s="168" t="s">
        <v>313</v>
      </c>
      <c r="AU167" s="168" t="s">
        <v>88</v>
      </c>
      <c r="AY167" s="17" t="s">
        <v>242</v>
      </c>
      <c r="BE167" s="169">
        <f t="shared" si="14"/>
        <v>0</v>
      </c>
      <c r="BF167" s="169">
        <f t="shared" si="15"/>
        <v>62.4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88</v>
      </c>
      <c r="BK167" s="169">
        <f t="shared" si="19"/>
        <v>62.4</v>
      </c>
      <c r="BL167" s="17" t="s">
        <v>668</v>
      </c>
      <c r="BM167" s="168" t="s">
        <v>813</v>
      </c>
    </row>
    <row r="168" spans="1:65" s="1" customFormat="1" ht="24.2" customHeight="1">
      <c r="A168" s="30"/>
      <c r="B168" s="155"/>
      <c r="C168" s="194" t="s">
        <v>575</v>
      </c>
      <c r="D168" s="194" t="s">
        <v>245</v>
      </c>
      <c r="E168" s="195" t="s">
        <v>4671</v>
      </c>
      <c r="F168" s="196" t="s">
        <v>4672</v>
      </c>
      <c r="G168" s="197" t="s">
        <v>297</v>
      </c>
      <c r="H168" s="198">
        <v>290</v>
      </c>
      <c r="I168" s="161">
        <v>1.43</v>
      </c>
      <c r="J168" s="162">
        <f t="shared" si="10"/>
        <v>414.7</v>
      </c>
      <c r="K168" s="163"/>
      <c r="L168" s="31"/>
      <c r="M168" s="164"/>
      <c r="N168" s="165" t="s">
        <v>42</v>
      </c>
      <c r="O168" s="57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8" t="s">
        <v>668</v>
      </c>
      <c r="AT168" s="168" t="s">
        <v>245</v>
      </c>
      <c r="AU168" s="168" t="s">
        <v>88</v>
      </c>
      <c r="AY168" s="17" t="s">
        <v>242</v>
      </c>
      <c r="BE168" s="169">
        <f t="shared" si="14"/>
        <v>0</v>
      </c>
      <c r="BF168" s="169">
        <f t="shared" si="15"/>
        <v>414.7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88</v>
      </c>
      <c r="BK168" s="169">
        <f t="shared" si="19"/>
        <v>414.7</v>
      </c>
      <c r="BL168" s="17" t="s">
        <v>668</v>
      </c>
      <c r="BM168" s="168" t="s">
        <v>825</v>
      </c>
    </row>
    <row r="169" spans="1:65" s="1" customFormat="1" ht="16.5" customHeight="1">
      <c r="A169" s="30"/>
      <c r="B169" s="155"/>
      <c r="C169" s="218" t="s">
        <v>580</v>
      </c>
      <c r="D169" s="218" t="s">
        <v>313</v>
      </c>
      <c r="E169" s="219" t="s">
        <v>4673</v>
      </c>
      <c r="F169" s="220" t="s">
        <v>4674</v>
      </c>
      <c r="G169" s="221" t="s">
        <v>297</v>
      </c>
      <c r="H169" s="222">
        <v>290</v>
      </c>
      <c r="I169" s="204">
        <v>2.99</v>
      </c>
      <c r="J169" s="205">
        <f t="shared" si="10"/>
        <v>867.1</v>
      </c>
      <c r="K169" s="206"/>
      <c r="L169" s="207"/>
      <c r="M169" s="208"/>
      <c r="N169" s="209" t="s">
        <v>42</v>
      </c>
      <c r="O169" s="57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68" t="s">
        <v>2519</v>
      </c>
      <c r="AT169" s="168" t="s">
        <v>313</v>
      </c>
      <c r="AU169" s="168" t="s">
        <v>88</v>
      </c>
      <c r="AY169" s="17" t="s">
        <v>242</v>
      </c>
      <c r="BE169" s="169">
        <f t="shared" si="14"/>
        <v>0</v>
      </c>
      <c r="BF169" s="169">
        <f t="shared" si="15"/>
        <v>867.1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88</v>
      </c>
      <c r="BK169" s="169">
        <f t="shared" si="19"/>
        <v>867.1</v>
      </c>
      <c r="BL169" s="17" t="s">
        <v>668</v>
      </c>
      <c r="BM169" s="168" t="s">
        <v>836</v>
      </c>
    </row>
    <row r="170" spans="1:65" s="1" customFormat="1" ht="24.2" customHeight="1">
      <c r="A170" s="30"/>
      <c r="B170" s="155"/>
      <c r="C170" s="194" t="s">
        <v>586</v>
      </c>
      <c r="D170" s="194" t="s">
        <v>245</v>
      </c>
      <c r="E170" s="195" t="s">
        <v>4675</v>
      </c>
      <c r="F170" s="196" t="s">
        <v>4676</v>
      </c>
      <c r="G170" s="197" t="s">
        <v>297</v>
      </c>
      <c r="H170" s="198">
        <v>340</v>
      </c>
      <c r="I170" s="161">
        <v>2.54</v>
      </c>
      <c r="J170" s="162">
        <f t="shared" si="10"/>
        <v>863.6</v>
      </c>
      <c r="K170" s="163"/>
      <c r="L170" s="31"/>
      <c r="M170" s="164"/>
      <c r="N170" s="165" t="s">
        <v>42</v>
      </c>
      <c r="O170" s="57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8" t="s">
        <v>668</v>
      </c>
      <c r="AT170" s="168" t="s">
        <v>245</v>
      </c>
      <c r="AU170" s="168" t="s">
        <v>88</v>
      </c>
      <c r="AY170" s="17" t="s">
        <v>242</v>
      </c>
      <c r="BE170" s="169">
        <f t="shared" si="14"/>
        <v>0</v>
      </c>
      <c r="BF170" s="169">
        <f t="shared" si="15"/>
        <v>863.6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88</v>
      </c>
      <c r="BK170" s="169">
        <f t="shared" si="19"/>
        <v>863.6</v>
      </c>
      <c r="BL170" s="17" t="s">
        <v>668</v>
      </c>
      <c r="BM170" s="168" t="s">
        <v>848</v>
      </c>
    </row>
    <row r="171" spans="1:65" s="1" customFormat="1" ht="16.5" customHeight="1">
      <c r="A171" s="30"/>
      <c r="B171" s="155"/>
      <c r="C171" s="218" t="s">
        <v>592</v>
      </c>
      <c r="D171" s="218" t="s">
        <v>313</v>
      </c>
      <c r="E171" s="219" t="s">
        <v>4677</v>
      </c>
      <c r="F171" s="220" t="s">
        <v>4678</v>
      </c>
      <c r="G171" s="221" t="s">
        <v>297</v>
      </c>
      <c r="H171" s="222">
        <v>340</v>
      </c>
      <c r="I171" s="204">
        <v>10.67</v>
      </c>
      <c r="J171" s="205">
        <f t="shared" si="10"/>
        <v>3627.8</v>
      </c>
      <c r="K171" s="206"/>
      <c r="L171" s="207"/>
      <c r="M171" s="208"/>
      <c r="N171" s="209" t="s">
        <v>42</v>
      </c>
      <c r="O171" s="57"/>
      <c r="P171" s="166">
        <f t="shared" si="11"/>
        <v>0</v>
      </c>
      <c r="Q171" s="166">
        <v>2.3E-3</v>
      </c>
      <c r="R171" s="166">
        <f t="shared" si="12"/>
        <v>0.78200000000000003</v>
      </c>
      <c r="S171" s="166">
        <v>0</v>
      </c>
      <c r="T171" s="167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8" t="s">
        <v>2519</v>
      </c>
      <c r="AT171" s="168" t="s">
        <v>313</v>
      </c>
      <c r="AU171" s="168" t="s">
        <v>88</v>
      </c>
      <c r="AY171" s="17" t="s">
        <v>242</v>
      </c>
      <c r="BE171" s="169">
        <f t="shared" si="14"/>
        <v>0</v>
      </c>
      <c r="BF171" s="169">
        <f t="shared" si="15"/>
        <v>3627.8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88</v>
      </c>
      <c r="BK171" s="169">
        <f t="shared" si="19"/>
        <v>3627.8</v>
      </c>
      <c r="BL171" s="17" t="s">
        <v>668</v>
      </c>
      <c r="BM171" s="168" t="s">
        <v>857</v>
      </c>
    </row>
    <row r="172" spans="1:65" s="1" customFormat="1" ht="24.2" customHeight="1">
      <c r="A172" s="30"/>
      <c r="B172" s="155"/>
      <c r="C172" s="194" t="s">
        <v>597</v>
      </c>
      <c r="D172" s="194" t="s">
        <v>245</v>
      </c>
      <c r="E172" s="195" t="s">
        <v>4679</v>
      </c>
      <c r="F172" s="196" t="s">
        <v>4680</v>
      </c>
      <c r="G172" s="197" t="s">
        <v>297</v>
      </c>
      <c r="H172" s="198">
        <v>82</v>
      </c>
      <c r="I172" s="161">
        <v>4.78</v>
      </c>
      <c r="J172" s="162">
        <f t="shared" si="10"/>
        <v>391.96</v>
      </c>
      <c r="K172" s="163"/>
      <c r="L172" s="31"/>
      <c r="M172" s="164"/>
      <c r="N172" s="165" t="s">
        <v>42</v>
      </c>
      <c r="O172" s="57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8" t="s">
        <v>668</v>
      </c>
      <c r="AT172" s="168" t="s">
        <v>245</v>
      </c>
      <c r="AU172" s="168" t="s">
        <v>88</v>
      </c>
      <c r="AY172" s="17" t="s">
        <v>242</v>
      </c>
      <c r="BE172" s="169">
        <f t="shared" si="14"/>
        <v>0</v>
      </c>
      <c r="BF172" s="169">
        <f t="shared" si="15"/>
        <v>391.96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88</v>
      </c>
      <c r="BK172" s="169">
        <f t="shared" si="19"/>
        <v>391.96</v>
      </c>
      <c r="BL172" s="17" t="s">
        <v>668</v>
      </c>
      <c r="BM172" s="168" t="s">
        <v>866</v>
      </c>
    </row>
    <row r="173" spans="1:65" s="1" customFormat="1" ht="16.5" customHeight="1">
      <c r="A173" s="30"/>
      <c r="B173" s="155"/>
      <c r="C173" s="218" t="s">
        <v>602</v>
      </c>
      <c r="D173" s="218" t="s">
        <v>313</v>
      </c>
      <c r="E173" s="219" t="s">
        <v>4681</v>
      </c>
      <c r="F173" s="220" t="s">
        <v>4682</v>
      </c>
      <c r="G173" s="221" t="s">
        <v>297</v>
      </c>
      <c r="H173" s="222">
        <v>82</v>
      </c>
      <c r="I173" s="204">
        <v>20.2</v>
      </c>
      <c r="J173" s="205">
        <f t="shared" si="10"/>
        <v>1656.4</v>
      </c>
      <c r="K173" s="206"/>
      <c r="L173" s="207"/>
      <c r="M173" s="208"/>
      <c r="N173" s="209" t="s">
        <v>42</v>
      </c>
      <c r="O173" s="57"/>
      <c r="P173" s="166">
        <f t="shared" si="11"/>
        <v>0</v>
      </c>
      <c r="Q173" s="166">
        <v>4.4200000000000003E-3</v>
      </c>
      <c r="R173" s="166">
        <f t="shared" si="12"/>
        <v>0.36244000000000004</v>
      </c>
      <c r="S173" s="166">
        <v>0</v>
      </c>
      <c r="T173" s="167">
        <f t="shared" si="1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8" t="s">
        <v>2519</v>
      </c>
      <c r="AT173" s="168" t="s">
        <v>313</v>
      </c>
      <c r="AU173" s="168" t="s">
        <v>88</v>
      </c>
      <c r="AY173" s="17" t="s">
        <v>242</v>
      </c>
      <c r="BE173" s="169">
        <f t="shared" si="14"/>
        <v>0</v>
      </c>
      <c r="BF173" s="169">
        <f t="shared" si="15"/>
        <v>1656.4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88</v>
      </c>
      <c r="BK173" s="169">
        <f t="shared" si="19"/>
        <v>1656.4</v>
      </c>
      <c r="BL173" s="17" t="s">
        <v>668</v>
      </c>
      <c r="BM173" s="168" t="s">
        <v>882</v>
      </c>
    </row>
    <row r="174" spans="1:65" s="1" customFormat="1" ht="21.75" customHeight="1">
      <c r="A174" s="30"/>
      <c r="B174" s="155"/>
      <c r="C174" s="194" t="s">
        <v>607</v>
      </c>
      <c r="D174" s="194" t="s">
        <v>245</v>
      </c>
      <c r="E174" s="195" t="s">
        <v>4683</v>
      </c>
      <c r="F174" s="196" t="s">
        <v>4684</v>
      </c>
      <c r="G174" s="197" t="s">
        <v>297</v>
      </c>
      <c r="H174" s="198">
        <v>82</v>
      </c>
      <c r="I174" s="161">
        <v>1.86</v>
      </c>
      <c r="J174" s="162">
        <f t="shared" si="10"/>
        <v>152.52000000000001</v>
      </c>
      <c r="K174" s="163"/>
      <c r="L174" s="31"/>
      <c r="M174" s="164"/>
      <c r="N174" s="165" t="s">
        <v>42</v>
      </c>
      <c r="O174" s="57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68" t="s">
        <v>668</v>
      </c>
      <c r="AT174" s="168" t="s">
        <v>245</v>
      </c>
      <c r="AU174" s="168" t="s">
        <v>88</v>
      </c>
      <c r="AY174" s="17" t="s">
        <v>242</v>
      </c>
      <c r="BE174" s="169">
        <f t="shared" si="14"/>
        <v>0</v>
      </c>
      <c r="BF174" s="169">
        <f t="shared" si="15"/>
        <v>152.52000000000001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88</v>
      </c>
      <c r="BK174" s="169">
        <f t="shared" si="19"/>
        <v>152.52000000000001</v>
      </c>
      <c r="BL174" s="17" t="s">
        <v>668</v>
      </c>
      <c r="BM174" s="168" t="s">
        <v>1766</v>
      </c>
    </row>
    <row r="175" spans="1:65" s="11" customFormat="1" ht="22.9" customHeight="1">
      <c r="B175" s="142"/>
      <c r="D175" s="143" t="s">
        <v>75</v>
      </c>
      <c r="E175" s="153" t="s">
        <v>4481</v>
      </c>
      <c r="F175" s="153" t="s">
        <v>4685</v>
      </c>
      <c r="I175" s="145"/>
      <c r="J175" s="154">
        <f>BK175</f>
        <v>3444.48</v>
      </c>
      <c r="L175" s="142"/>
      <c r="M175" s="147"/>
      <c r="N175" s="148"/>
      <c r="O175" s="148"/>
      <c r="P175" s="149">
        <f>SUM(P176:P181)</f>
        <v>0</v>
      </c>
      <c r="Q175" s="148"/>
      <c r="R175" s="149">
        <f>SUM(R176:R181)</f>
        <v>36.473500000000001</v>
      </c>
      <c r="S175" s="148"/>
      <c r="T175" s="150">
        <f>SUM(T176:T181)</f>
        <v>0</v>
      </c>
      <c r="AR175" s="143" t="s">
        <v>93</v>
      </c>
      <c r="AT175" s="151" t="s">
        <v>75</v>
      </c>
      <c r="AU175" s="151" t="s">
        <v>83</v>
      </c>
      <c r="AY175" s="143" t="s">
        <v>242</v>
      </c>
      <c r="BK175" s="152">
        <f>SUM(BK176:BK181)</f>
        <v>3444.48</v>
      </c>
    </row>
    <row r="176" spans="1:65" s="1" customFormat="1" ht="24.2" customHeight="1">
      <c r="A176" s="30"/>
      <c r="B176" s="155"/>
      <c r="C176" s="194" t="s">
        <v>612</v>
      </c>
      <c r="D176" s="194" t="s">
        <v>245</v>
      </c>
      <c r="E176" s="195" t="s">
        <v>4686</v>
      </c>
      <c r="F176" s="196" t="s">
        <v>4687</v>
      </c>
      <c r="G176" s="197" t="s">
        <v>297</v>
      </c>
      <c r="H176" s="198">
        <v>350</v>
      </c>
      <c r="I176" s="161">
        <v>3.71</v>
      </c>
      <c r="J176" s="162">
        <f t="shared" ref="J176:J181" si="20">ROUND(I176*H176,2)</f>
        <v>1298.5</v>
      </c>
      <c r="K176" s="163"/>
      <c r="L176" s="31"/>
      <c r="M176" s="164"/>
      <c r="N176" s="165" t="s">
        <v>42</v>
      </c>
      <c r="O176" s="57"/>
      <c r="P176" s="166">
        <f t="shared" ref="P176:P181" si="21">O176*H176</f>
        <v>0</v>
      </c>
      <c r="Q176" s="166">
        <v>0</v>
      </c>
      <c r="R176" s="166">
        <f t="shared" ref="R176:R181" si="22">Q176*H176</f>
        <v>0</v>
      </c>
      <c r="S176" s="166">
        <v>0</v>
      </c>
      <c r="T176" s="167">
        <f t="shared" ref="T176:T181" si="23"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68" t="s">
        <v>668</v>
      </c>
      <c r="AT176" s="168" t="s">
        <v>245</v>
      </c>
      <c r="AU176" s="168" t="s">
        <v>88</v>
      </c>
      <c r="AY176" s="17" t="s">
        <v>242</v>
      </c>
      <c r="BE176" s="169">
        <f t="shared" ref="BE176:BE181" si="24">IF(N176="základná",J176,0)</f>
        <v>0</v>
      </c>
      <c r="BF176" s="169">
        <f t="shared" ref="BF176:BF181" si="25">IF(N176="znížená",J176,0)</f>
        <v>1298.5</v>
      </c>
      <c r="BG176" s="169">
        <f t="shared" ref="BG176:BG181" si="26">IF(N176="zákl. prenesená",J176,0)</f>
        <v>0</v>
      </c>
      <c r="BH176" s="169">
        <f t="shared" ref="BH176:BH181" si="27">IF(N176="zníž. prenesená",J176,0)</f>
        <v>0</v>
      </c>
      <c r="BI176" s="169">
        <f t="shared" ref="BI176:BI181" si="28">IF(N176="nulová",J176,0)</f>
        <v>0</v>
      </c>
      <c r="BJ176" s="17" t="s">
        <v>88</v>
      </c>
      <c r="BK176" s="169">
        <f t="shared" ref="BK176:BK181" si="29">ROUND(I176*H176,2)</f>
        <v>1298.5</v>
      </c>
      <c r="BL176" s="17" t="s">
        <v>668</v>
      </c>
      <c r="BM176" s="168" t="s">
        <v>1622</v>
      </c>
    </row>
    <row r="177" spans="1:65" s="1" customFormat="1" ht="33" customHeight="1">
      <c r="A177" s="30"/>
      <c r="B177" s="155"/>
      <c r="C177" s="194" t="s">
        <v>616</v>
      </c>
      <c r="D177" s="194" t="s">
        <v>245</v>
      </c>
      <c r="E177" s="195" t="s">
        <v>4688</v>
      </c>
      <c r="F177" s="196" t="s">
        <v>4689</v>
      </c>
      <c r="G177" s="197" t="s">
        <v>297</v>
      </c>
      <c r="H177" s="198">
        <v>350</v>
      </c>
      <c r="I177" s="161">
        <v>0.94</v>
      </c>
      <c r="J177" s="162">
        <f t="shared" si="20"/>
        <v>329</v>
      </c>
      <c r="K177" s="163"/>
      <c r="L177" s="31"/>
      <c r="M177" s="164"/>
      <c r="N177" s="165" t="s">
        <v>42</v>
      </c>
      <c r="O177" s="57"/>
      <c r="P177" s="166">
        <f t="shared" si="21"/>
        <v>0</v>
      </c>
      <c r="Q177" s="166">
        <v>0</v>
      </c>
      <c r="R177" s="166">
        <f t="shared" si="22"/>
        <v>0</v>
      </c>
      <c r="S177" s="166">
        <v>0</v>
      </c>
      <c r="T177" s="167">
        <f t="shared" si="2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68" t="s">
        <v>668</v>
      </c>
      <c r="AT177" s="168" t="s">
        <v>245</v>
      </c>
      <c r="AU177" s="168" t="s">
        <v>88</v>
      </c>
      <c r="AY177" s="17" t="s">
        <v>242</v>
      </c>
      <c r="BE177" s="169">
        <f t="shared" si="24"/>
        <v>0</v>
      </c>
      <c r="BF177" s="169">
        <f t="shared" si="25"/>
        <v>329</v>
      </c>
      <c r="BG177" s="169">
        <f t="shared" si="26"/>
        <v>0</v>
      </c>
      <c r="BH177" s="169">
        <f t="shared" si="27"/>
        <v>0</v>
      </c>
      <c r="BI177" s="169">
        <f t="shared" si="28"/>
        <v>0</v>
      </c>
      <c r="BJ177" s="17" t="s">
        <v>88</v>
      </c>
      <c r="BK177" s="169">
        <f t="shared" si="29"/>
        <v>329</v>
      </c>
      <c r="BL177" s="17" t="s">
        <v>668</v>
      </c>
      <c r="BM177" s="168" t="s">
        <v>1789</v>
      </c>
    </row>
    <row r="178" spans="1:65" s="1" customFormat="1" ht="16.5" customHeight="1">
      <c r="A178" s="30"/>
      <c r="B178" s="155"/>
      <c r="C178" s="218" t="s">
        <v>620</v>
      </c>
      <c r="D178" s="218" t="s">
        <v>313</v>
      </c>
      <c r="E178" s="219" t="s">
        <v>4690</v>
      </c>
      <c r="F178" s="220" t="s">
        <v>4691</v>
      </c>
      <c r="G178" s="221" t="s">
        <v>291</v>
      </c>
      <c r="H178" s="222">
        <v>36.4</v>
      </c>
      <c r="I178" s="204">
        <v>14.34</v>
      </c>
      <c r="J178" s="205">
        <f t="shared" si="20"/>
        <v>521.98</v>
      </c>
      <c r="K178" s="206"/>
      <c r="L178" s="207"/>
      <c r="M178" s="208"/>
      <c r="N178" s="209" t="s">
        <v>42</v>
      </c>
      <c r="O178" s="57"/>
      <c r="P178" s="166">
        <f t="shared" si="21"/>
        <v>0</v>
      </c>
      <c r="Q178" s="166">
        <v>1</v>
      </c>
      <c r="R178" s="166">
        <f t="shared" si="22"/>
        <v>36.4</v>
      </c>
      <c r="S178" s="166">
        <v>0</v>
      </c>
      <c r="T178" s="167">
        <f t="shared" si="2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68" t="s">
        <v>2519</v>
      </c>
      <c r="AT178" s="168" t="s">
        <v>313</v>
      </c>
      <c r="AU178" s="168" t="s">
        <v>88</v>
      </c>
      <c r="AY178" s="17" t="s">
        <v>242</v>
      </c>
      <c r="BE178" s="169">
        <f t="shared" si="24"/>
        <v>0</v>
      </c>
      <c r="BF178" s="169">
        <f t="shared" si="25"/>
        <v>521.98</v>
      </c>
      <c r="BG178" s="169">
        <f t="shared" si="26"/>
        <v>0</v>
      </c>
      <c r="BH178" s="169">
        <f t="shared" si="27"/>
        <v>0</v>
      </c>
      <c r="BI178" s="169">
        <f t="shared" si="28"/>
        <v>0</v>
      </c>
      <c r="BJ178" s="17" t="s">
        <v>88</v>
      </c>
      <c r="BK178" s="169">
        <f t="shared" si="29"/>
        <v>521.98</v>
      </c>
      <c r="BL178" s="17" t="s">
        <v>668</v>
      </c>
      <c r="BM178" s="168" t="s">
        <v>1799</v>
      </c>
    </row>
    <row r="179" spans="1:65" s="1" customFormat="1" ht="24.2" customHeight="1">
      <c r="A179" s="30"/>
      <c r="B179" s="155"/>
      <c r="C179" s="194" t="s">
        <v>624</v>
      </c>
      <c r="D179" s="194" t="s">
        <v>245</v>
      </c>
      <c r="E179" s="195" t="s">
        <v>4483</v>
      </c>
      <c r="F179" s="196" t="s">
        <v>4692</v>
      </c>
      <c r="G179" s="197" t="s">
        <v>297</v>
      </c>
      <c r="H179" s="198">
        <v>350</v>
      </c>
      <c r="I179" s="161">
        <v>0.5</v>
      </c>
      <c r="J179" s="162">
        <f t="shared" si="20"/>
        <v>175</v>
      </c>
      <c r="K179" s="163"/>
      <c r="L179" s="31"/>
      <c r="M179" s="164"/>
      <c r="N179" s="165" t="s">
        <v>42</v>
      </c>
      <c r="O179" s="57"/>
      <c r="P179" s="166">
        <f t="shared" si="21"/>
        <v>0</v>
      </c>
      <c r="Q179" s="166">
        <v>0</v>
      </c>
      <c r="R179" s="166">
        <f t="shared" si="22"/>
        <v>0</v>
      </c>
      <c r="S179" s="166">
        <v>0</v>
      </c>
      <c r="T179" s="167">
        <f t="shared" si="2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68" t="s">
        <v>668</v>
      </c>
      <c r="AT179" s="168" t="s">
        <v>245</v>
      </c>
      <c r="AU179" s="168" t="s">
        <v>88</v>
      </c>
      <c r="AY179" s="17" t="s">
        <v>242</v>
      </c>
      <c r="BE179" s="169">
        <f t="shared" si="24"/>
        <v>0</v>
      </c>
      <c r="BF179" s="169">
        <f t="shared" si="25"/>
        <v>175</v>
      </c>
      <c r="BG179" s="169">
        <f t="shared" si="26"/>
        <v>0</v>
      </c>
      <c r="BH179" s="169">
        <f t="shared" si="27"/>
        <v>0</v>
      </c>
      <c r="BI179" s="169">
        <f t="shared" si="28"/>
        <v>0</v>
      </c>
      <c r="BJ179" s="17" t="s">
        <v>88</v>
      </c>
      <c r="BK179" s="169">
        <f t="shared" si="29"/>
        <v>175</v>
      </c>
      <c r="BL179" s="17" t="s">
        <v>668</v>
      </c>
      <c r="BM179" s="168" t="s">
        <v>1811</v>
      </c>
    </row>
    <row r="180" spans="1:65" s="1" customFormat="1" ht="24.2" customHeight="1">
      <c r="A180" s="30"/>
      <c r="B180" s="155"/>
      <c r="C180" s="218" t="s">
        <v>629</v>
      </c>
      <c r="D180" s="218" t="s">
        <v>313</v>
      </c>
      <c r="E180" s="219" t="s">
        <v>4693</v>
      </c>
      <c r="F180" s="220" t="s">
        <v>4694</v>
      </c>
      <c r="G180" s="221" t="s">
        <v>297</v>
      </c>
      <c r="H180" s="222">
        <v>350</v>
      </c>
      <c r="I180" s="204">
        <v>0.12</v>
      </c>
      <c r="J180" s="205">
        <f t="shared" si="20"/>
        <v>42</v>
      </c>
      <c r="K180" s="206"/>
      <c r="L180" s="207"/>
      <c r="M180" s="208"/>
      <c r="N180" s="209" t="s">
        <v>42</v>
      </c>
      <c r="O180" s="57"/>
      <c r="P180" s="166">
        <f t="shared" si="21"/>
        <v>0</v>
      </c>
      <c r="Q180" s="166">
        <v>2.1000000000000001E-4</v>
      </c>
      <c r="R180" s="166">
        <f t="shared" si="22"/>
        <v>7.350000000000001E-2</v>
      </c>
      <c r="S180" s="166">
        <v>0</v>
      </c>
      <c r="T180" s="167">
        <f t="shared" si="2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8" t="s">
        <v>2519</v>
      </c>
      <c r="AT180" s="168" t="s">
        <v>313</v>
      </c>
      <c r="AU180" s="168" t="s">
        <v>88</v>
      </c>
      <c r="AY180" s="17" t="s">
        <v>242</v>
      </c>
      <c r="BE180" s="169">
        <f t="shared" si="24"/>
        <v>0</v>
      </c>
      <c r="BF180" s="169">
        <f t="shared" si="25"/>
        <v>42</v>
      </c>
      <c r="BG180" s="169">
        <f t="shared" si="26"/>
        <v>0</v>
      </c>
      <c r="BH180" s="169">
        <f t="shared" si="27"/>
        <v>0</v>
      </c>
      <c r="BI180" s="169">
        <f t="shared" si="28"/>
        <v>0</v>
      </c>
      <c r="BJ180" s="17" t="s">
        <v>88</v>
      </c>
      <c r="BK180" s="169">
        <f t="shared" si="29"/>
        <v>42</v>
      </c>
      <c r="BL180" s="17" t="s">
        <v>668</v>
      </c>
      <c r="BM180" s="168" t="s">
        <v>1820</v>
      </c>
    </row>
    <row r="181" spans="1:65" s="1" customFormat="1" ht="24.2" customHeight="1">
      <c r="A181" s="30"/>
      <c r="B181" s="155"/>
      <c r="C181" s="194" t="s">
        <v>634</v>
      </c>
      <c r="D181" s="194" t="s">
        <v>245</v>
      </c>
      <c r="E181" s="195" t="s">
        <v>4695</v>
      </c>
      <c r="F181" s="196" t="s">
        <v>4696</v>
      </c>
      <c r="G181" s="197" t="s">
        <v>297</v>
      </c>
      <c r="H181" s="198">
        <v>350</v>
      </c>
      <c r="I181" s="161">
        <v>3.08</v>
      </c>
      <c r="J181" s="162">
        <f t="shared" si="20"/>
        <v>1078</v>
      </c>
      <c r="K181" s="163"/>
      <c r="L181" s="31"/>
      <c r="M181" s="164"/>
      <c r="N181" s="165" t="s">
        <v>42</v>
      </c>
      <c r="O181" s="57"/>
      <c r="P181" s="166">
        <f t="shared" si="21"/>
        <v>0</v>
      </c>
      <c r="Q181" s="166">
        <v>0</v>
      </c>
      <c r="R181" s="166">
        <f t="shared" si="22"/>
        <v>0</v>
      </c>
      <c r="S181" s="166">
        <v>0</v>
      </c>
      <c r="T181" s="167">
        <f t="shared" si="2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68" t="s">
        <v>668</v>
      </c>
      <c r="AT181" s="168" t="s">
        <v>245</v>
      </c>
      <c r="AU181" s="168" t="s">
        <v>88</v>
      </c>
      <c r="AY181" s="17" t="s">
        <v>242</v>
      </c>
      <c r="BE181" s="169">
        <f t="shared" si="24"/>
        <v>0</v>
      </c>
      <c r="BF181" s="169">
        <f t="shared" si="25"/>
        <v>1078</v>
      </c>
      <c r="BG181" s="169">
        <f t="shared" si="26"/>
        <v>0</v>
      </c>
      <c r="BH181" s="169">
        <f t="shared" si="27"/>
        <v>0</v>
      </c>
      <c r="BI181" s="169">
        <f t="shared" si="28"/>
        <v>0</v>
      </c>
      <c r="BJ181" s="17" t="s">
        <v>88</v>
      </c>
      <c r="BK181" s="169">
        <f t="shared" si="29"/>
        <v>1078</v>
      </c>
      <c r="BL181" s="17" t="s">
        <v>668</v>
      </c>
      <c r="BM181" s="168" t="s">
        <v>1825</v>
      </c>
    </row>
    <row r="182" spans="1:65" s="11" customFormat="1" ht="22.9" customHeight="1">
      <c r="B182" s="142"/>
      <c r="D182" s="143" t="s">
        <v>75</v>
      </c>
      <c r="E182" s="153" t="s">
        <v>4395</v>
      </c>
      <c r="F182" s="153" t="s">
        <v>4396</v>
      </c>
      <c r="I182" s="145"/>
      <c r="J182" s="154">
        <f>BK182</f>
        <v>262.5</v>
      </c>
      <c r="L182" s="142"/>
      <c r="M182" s="147"/>
      <c r="N182" s="148"/>
      <c r="O182" s="148"/>
      <c r="P182" s="149">
        <f>P183</f>
        <v>0</v>
      </c>
      <c r="Q182" s="148"/>
      <c r="R182" s="149">
        <f>R183</f>
        <v>0</v>
      </c>
      <c r="S182" s="148"/>
      <c r="T182" s="150">
        <f>T183</f>
        <v>0</v>
      </c>
      <c r="AR182" s="143" t="s">
        <v>93</v>
      </c>
      <c r="AT182" s="151" t="s">
        <v>75</v>
      </c>
      <c r="AU182" s="151" t="s">
        <v>83</v>
      </c>
      <c r="AY182" s="143" t="s">
        <v>242</v>
      </c>
      <c r="BK182" s="152">
        <f>BK183</f>
        <v>262.5</v>
      </c>
    </row>
    <row r="183" spans="1:65" s="1" customFormat="1" ht="37.9" customHeight="1">
      <c r="A183" s="30"/>
      <c r="B183" s="155"/>
      <c r="C183" s="194" t="s">
        <v>640</v>
      </c>
      <c r="D183" s="194" t="s">
        <v>245</v>
      </c>
      <c r="E183" s="195" t="s">
        <v>4697</v>
      </c>
      <c r="F183" s="196" t="s">
        <v>4698</v>
      </c>
      <c r="G183" s="197" t="s">
        <v>2252</v>
      </c>
      <c r="H183" s="198">
        <v>1</v>
      </c>
      <c r="I183" s="161">
        <v>262.5</v>
      </c>
      <c r="J183" s="162">
        <f>ROUND(I183*H183,2)</f>
        <v>262.5</v>
      </c>
      <c r="K183" s="163"/>
      <c r="L183" s="31"/>
      <c r="M183" s="243"/>
      <c r="N183" s="244" t="s">
        <v>42</v>
      </c>
      <c r="O183" s="240"/>
      <c r="P183" s="241">
        <f>O183*H183</f>
        <v>0</v>
      </c>
      <c r="Q183" s="241">
        <v>0</v>
      </c>
      <c r="R183" s="241">
        <f>Q183*H183</f>
        <v>0</v>
      </c>
      <c r="S183" s="241">
        <v>0</v>
      </c>
      <c r="T183" s="242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68" t="s">
        <v>668</v>
      </c>
      <c r="AT183" s="168" t="s">
        <v>245</v>
      </c>
      <c r="AU183" s="168" t="s">
        <v>88</v>
      </c>
      <c r="AY183" s="17" t="s">
        <v>242</v>
      </c>
      <c r="BE183" s="169">
        <f>IF(N183="základná",J183,0)</f>
        <v>0</v>
      </c>
      <c r="BF183" s="169">
        <f>IF(N183="znížená",J183,0)</f>
        <v>262.5</v>
      </c>
      <c r="BG183" s="169">
        <f>IF(N183="zákl. prenesená",J183,0)</f>
        <v>0</v>
      </c>
      <c r="BH183" s="169">
        <f>IF(N183="zníž. prenesená",J183,0)</f>
        <v>0</v>
      </c>
      <c r="BI183" s="169">
        <f>IF(N183="nulová",J183,0)</f>
        <v>0</v>
      </c>
      <c r="BJ183" s="17" t="s">
        <v>88</v>
      </c>
      <c r="BK183" s="169">
        <f>ROUND(I183*H183,2)</f>
        <v>262.5</v>
      </c>
      <c r="BL183" s="17" t="s">
        <v>668</v>
      </c>
      <c r="BM183" s="168" t="s">
        <v>1832</v>
      </c>
    </row>
    <row r="184" spans="1:65" s="1" customFormat="1" ht="6.95" customHeight="1">
      <c r="A184" s="30"/>
      <c r="B184" s="47"/>
      <c r="C184" s="48"/>
      <c r="D184" s="48"/>
      <c r="E184" s="48"/>
      <c r="F184" s="48"/>
      <c r="G184" s="48"/>
      <c r="H184" s="48"/>
      <c r="I184" s="48"/>
      <c r="J184" s="48"/>
      <c r="K184" s="48"/>
      <c r="L184" s="31"/>
      <c r="M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</row>
  </sheetData>
  <autoFilter ref="C119:K183"/>
  <mergeCells count="9">
    <mergeCell ref="E85:H85"/>
    <mergeCell ref="E87:H87"/>
    <mergeCell ref="E110:H110"/>
    <mergeCell ref="E112:H112"/>
    <mergeCell ref="L2:V2"/>
    <mergeCell ref="E7:H7"/>
    <mergeCell ref="E9:H9"/>
    <mergeCell ref="E18:H18"/>
    <mergeCell ref="E27:H27"/>
  </mergeCells>
  <pageMargins left="0.39374999999999999" right="0.39374999999999999" top="0.39374999999999999" bottom="0.39374999999999999" header="0.51180550000000002" footer="0"/>
  <pageSetup paperSize="9" fitToHeight="100" orientation="portrait" horizontalDpi="300" verticalDpi="300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41"/>
  <sheetViews>
    <sheetView showGridLines="0" zoomScaleNormal="100" workbookViewId="0">
      <selection activeCell="E13" sqref="E13:H13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32" max="43" width="8.83203125" customWidth="1"/>
    <col min="44" max="65" width="9.33203125" hidden="1" customWidth="1"/>
    <col min="66" max="1025" width="8.83203125" customWidth="1"/>
  </cols>
  <sheetData>
    <row r="2" spans="1:56" ht="36.950000000000003" customHeight="1">
      <c r="L2" s="280" t="s">
        <v>4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94</v>
      </c>
      <c r="AZ2" s="96" t="s">
        <v>146</v>
      </c>
      <c r="BA2" s="96"/>
      <c r="BB2" s="96"/>
      <c r="BC2" s="96" t="s">
        <v>147</v>
      </c>
      <c r="BD2" s="96" t="s">
        <v>88</v>
      </c>
    </row>
    <row r="3" spans="1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  <c r="AZ3" s="96" t="s">
        <v>148</v>
      </c>
      <c r="BA3" s="96"/>
      <c r="BB3" s="96"/>
      <c r="BC3" s="96" t="s">
        <v>149</v>
      </c>
      <c r="BD3" s="96" t="s">
        <v>88</v>
      </c>
    </row>
    <row r="4" spans="1:56" ht="24.95" customHeight="1">
      <c r="B4" s="20"/>
      <c r="D4" s="21" t="s">
        <v>150</v>
      </c>
      <c r="L4" s="20"/>
      <c r="M4" s="97" t="s">
        <v>8</v>
      </c>
      <c r="AT4" s="17" t="s">
        <v>2</v>
      </c>
      <c r="AZ4" s="96" t="s">
        <v>151</v>
      </c>
      <c r="BA4" s="96"/>
      <c r="BB4" s="96"/>
      <c r="BC4" s="96" t="s">
        <v>152</v>
      </c>
      <c r="BD4" s="96" t="s">
        <v>88</v>
      </c>
    </row>
    <row r="5" spans="1:56" ht="6.95" customHeight="1">
      <c r="B5" s="20"/>
      <c r="L5" s="20"/>
      <c r="AZ5" s="96" t="s">
        <v>153</v>
      </c>
      <c r="BA5" s="96"/>
      <c r="BB5" s="96"/>
      <c r="BC5" s="96" t="s">
        <v>154</v>
      </c>
      <c r="BD5" s="96" t="s">
        <v>88</v>
      </c>
    </row>
    <row r="6" spans="1:56" ht="12" customHeight="1">
      <c r="B6" s="20"/>
      <c r="D6" s="26" t="s">
        <v>14</v>
      </c>
      <c r="L6" s="20"/>
      <c r="AZ6" s="96" t="s">
        <v>155</v>
      </c>
      <c r="BA6" s="96"/>
      <c r="BB6" s="96"/>
      <c r="BC6" s="96" t="s">
        <v>156</v>
      </c>
      <c r="BD6" s="96" t="s">
        <v>88</v>
      </c>
    </row>
    <row r="7" spans="1:56" ht="16.5" customHeight="1">
      <c r="B7" s="20"/>
      <c r="E7" s="310" t="str">
        <f>'Rekapitulácia stavby'!K6</f>
        <v xml:space="preserve"> Bratislava  OO PZ,  Rusovce - rekonštrukcia a modernizácia</v>
      </c>
      <c r="F7" s="310"/>
      <c r="G7" s="310"/>
      <c r="H7" s="310"/>
      <c r="L7" s="20"/>
      <c r="AZ7" s="96" t="s">
        <v>157</v>
      </c>
      <c r="BA7" s="96"/>
      <c r="BB7" s="96"/>
      <c r="BC7" s="96" t="s">
        <v>158</v>
      </c>
      <c r="BD7" s="96" t="s">
        <v>88</v>
      </c>
    </row>
    <row r="8" spans="1:56" ht="12.75">
      <c r="B8" s="20"/>
      <c r="D8" s="26" t="s">
        <v>159</v>
      </c>
      <c r="L8" s="20"/>
      <c r="AZ8" s="96" t="s">
        <v>160</v>
      </c>
      <c r="BA8" s="96"/>
      <c r="BB8" s="96"/>
      <c r="BC8" s="96" t="s">
        <v>161</v>
      </c>
      <c r="BD8" s="96" t="s">
        <v>88</v>
      </c>
    </row>
    <row r="9" spans="1:56" ht="16.5" customHeight="1">
      <c r="B9" s="20"/>
      <c r="E9" s="310" t="s">
        <v>162</v>
      </c>
      <c r="F9" s="310"/>
      <c r="G9" s="310"/>
      <c r="H9" s="310"/>
      <c r="L9" s="20"/>
      <c r="AZ9" s="96" t="s">
        <v>163</v>
      </c>
      <c r="BA9" s="96"/>
      <c r="BB9" s="96"/>
      <c r="BC9" s="96" t="s">
        <v>164</v>
      </c>
      <c r="BD9" s="96" t="s">
        <v>88</v>
      </c>
    </row>
    <row r="10" spans="1:56" ht="12" customHeight="1">
      <c r="B10" s="20"/>
      <c r="D10" s="26" t="s">
        <v>165</v>
      </c>
      <c r="L10" s="20"/>
      <c r="AZ10" s="96" t="s">
        <v>166</v>
      </c>
      <c r="BA10" s="96"/>
      <c r="BB10" s="96"/>
      <c r="BC10" s="96" t="s">
        <v>167</v>
      </c>
      <c r="BD10" s="96" t="s">
        <v>88</v>
      </c>
    </row>
    <row r="11" spans="1:56" s="1" customFormat="1" ht="16.5" customHeight="1">
      <c r="A11" s="30"/>
      <c r="B11" s="31"/>
      <c r="C11" s="30"/>
      <c r="D11" s="30"/>
      <c r="E11" s="311" t="s">
        <v>168</v>
      </c>
      <c r="F11" s="311"/>
      <c r="G11" s="311"/>
      <c r="H11" s="311"/>
      <c r="I11" s="30"/>
      <c r="J11" s="30"/>
      <c r="K11" s="30"/>
      <c r="L11" s="4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Z11" s="96" t="s">
        <v>169</v>
      </c>
      <c r="BA11" s="96"/>
      <c r="BB11" s="96"/>
      <c r="BC11" s="96" t="s">
        <v>170</v>
      </c>
      <c r="BD11" s="96" t="s">
        <v>88</v>
      </c>
    </row>
    <row r="12" spans="1:56" s="1" customFormat="1" ht="12" customHeight="1">
      <c r="A12" s="30"/>
      <c r="B12" s="31"/>
      <c r="C12" s="30"/>
      <c r="D12" s="26" t="s">
        <v>171</v>
      </c>
      <c r="E12" s="30"/>
      <c r="F12" s="30"/>
      <c r="G12" s="30"/>
      <c r="H12" s="30"/>
      <c r="I12" s="30"/>
      <c r="J12" s="30"/>
      <c r="K12" s="30"/>
      <c r="L12" s="4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Z12" s="96" t="s">
        <v>172</v>
      </c>
      <c r="BA12" s="96"/>
      <c r="BB12" s="96"/>
      <c r="BC12" s="96" t="s">
        <v>173</v>
      </c>
      <c r="BD12" s="96" t="s">
        <v>88</v>
      </c>
    </row>
    <row r="13" spans="1:56" s="1" customFormat="1" ht="30" customHeight="1">
      <c r="A13" s="30"/>
      <c r="B13" s="31"/>
      <c r="C13" s="30"/>
      <c r="D13" s="30"/>
      <c r="E13" s="297" t="s">
        <v>174</v>
      </c>
      <c r="F13" s="297"/>
      <c r="G13" s="297"/>
      <c r="H13" s="297"/>
      <c r="I13" s="30"/>
      <c r="J13" s="30"/>
      <c r="K13" s="30"/>
      <c r="L13" s="4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Z13" s="96" t="s">
        <v>175</v>
      </c>
      <c r="BA13" s="96"/>
      <c r="BB13" s="96"/>
      <c r="BC13" s="96" t="s">
        <v>176</v>
      </c>
      <c r="BD13" s="96" t="s">
        <v>88</v>
      </c>
    </row>
    <row r="14" spans="1:56" s="1" customForma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Z14" s="96" t="s">
        <v>177</v>
      </c>
      <c r="BA14" s="96"/>
      <c r="BB14" s="96"/>
      <c r="BC14" s="96" t="s">
        <v>178</v>
      </c>
      <c r="BD14" s="96" t="s">
        <v>88</v>
      </c>
    </row>
    <row r="15" spans="1:56" s="1" customFormat="1" ht="12" customHeight="1">
      <c r="A15" s="30"/>
      <c r="B15" s="31"/>
      <c r="C15" s="30"/>
      <c r="D15" s="26" t="s">
        <v>16</v>
      </c>
      <c r="E15" s="30"/>
      <c r="F15" s="27"/>
      <c r="G15" s="30"/>
      <c r="H15" s="30"/>
      <c r="I15" s="26" t="s">
        <v>17</v>
      </c>
      <c r="J15" s="27"/>
      <c r="K15" s="30"/>
      <c r="L15" s="4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Z15" s="96" t="s">
        <v>179</v>
      </c>
      <c r="BA15" s="96"/>
      <c r="BB15" s="96"/>
      <c r="BC15" s="96" t="s">
        <v>180</v>
      </c>
      <c r="BD15" s="96" t="s">
        <v>88</v>
      </c>
    </row>
    <row r="16" spans="1:56" s="1" customFormat="1" ht="12" customHeight="1">
      <c r="A16" s="30"/>
      <c r="B16" s="31"/>
      <c r="C16" s="30"/>
      <c r="D16" s="26" t="s">
        <v>18</v>
      </c>
      <c r="E16" s="30"/>
      <c r="F16" s="27" t="s">
        <v>19</v>
      </c>
      <c r="G16" s="30"/>
      <c r="H16" s="30"/>
      <c r="I16" s="26" t="s">
        <v>20</v>
      </c>
      <c r="J16" s="98" t="str">
        <f>'Rekapitulácia stavby'!AN8</f>
        <v>3. 11. 2023</v>
      </c>
      <c r="K16" s="30"/>
      <c r="L16" s="4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Z16" s="96" t="s">
        <v>181</v>
      </c>
      <c r="BA16" s="96"/>
      <c r="BB16" s="96"/>
      <c r="BC16" s="96" t="s">
        <v>182</v>
      </c>
      <c r="BD16" s="96" t="s">
        <v>88</v>
      </c>
    </row>
    <row r="17" spans="1:56" s="1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Z17" s="96" t="s">
        <v>183</v>
      </c>
      <c r="BA17" s="96"/>
      <c r="BB17" s="96"/>
      <c r="BC17" s="96" t="s">
        <v>184</v>
      </c>
      <c r="BD17" s="96" t="s">
        <v>88</v>
      </c>
    </row>
    <row r="18" spans="1:56" s="1" customFormat="1" ht="12" customHeight="1">
      <c r="A18" s="30"/>
      <c r="B18" s="31"/>
      <c r="C18" s="30"/>
      <c r="D18" s="26" t="s">
        <v>22</v>
      </c>
      <c r="E18" s="30"/>
      <c r="F18" s="30"/>
      <c r="G18" s="30"/>
      <c r="H18" s="30"/>
      <c r="I18" s="26" t="s">
        <v>23</v>
      </c>
      <c r="J18" s="27" t="s">
        <v>24</v>
      </c>
      <c r="K18" s="30"/>
      <c r="L18" s="4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Z18" s="96" t="s">
        <v>185</v>
      </c>
      <c r="BA18" s="96"/>
      <c r="BB18" s="96"/>
      <c r="BC18" s="96" t="s">
        <v>186</v>
      </c>
      <c r="BD18" s="96" t="s">
        <v>88</v>
      </c>
    </row>
    <row r="19" spans="1:56" s="1" customFormat="1" ht="18" customHeight="1">
      <c r="A19" s="30"/>
      <c r="B19" s="31"/>
      <c r="C19" s="30"/>
      <c r="D19" s="30"/>
      <c r="E19" s="27" t="s">
        <v>25</v>
      </c>
      <c r="F19" s="30"/>
      <c r="G19" s="30"/>
      <c r="H19" s="30"/>
      <c r="I19" s="26" t="s">
        <v>26</v>
      </c>
      <c r="J19" s="27"/>
      <c r="K19" s="30"/>
      <c r="L19" s="4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Z19" s="96" t="s">
        <v>187</v>
      </c>
      <c r="BA19" s="96"/>
      <c r="BB19" s="96"/>
      <c r="BC19" s="96" t="s">
        <v>188</v>
      </c>
      <c r="BD19" s="96" t="s">
        <v>88</v>
      </c>
    </row>
    <row r="20" spans="1:56" s="1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Z20" s="96" t="s">
        <v>189</v>
      </c>
      <c r="BA20" s="96"/>
      <c r="BB20" s="96"/>
      <c r="BC20" s="96" t="s">
        <v>190</v>
      </c>
      <c r="BD20" s="96" t="s">
        <v>88</v>
      </c>
    </row>
    <row r="21" spans="1:56" s="1" customFormat="1" ht="12" customHeight="1">
      <c r="A21" s="30"/>
      <c r="B21" s="31"/>
      <c r="C21" s="30"/>
      <c r="D21" s="26" t="s">
        <v>27</v>
      </c>
      <c r="E21" s="30"/>
      <c r="F21" s="30"/>
      <c r="G21" s="30"/>
      <c r="H21" s="30"/>
      <c r="I21" s="26" t="s">
        <v>23</v>
      </c>
      <c r="J21" s="28"/>
      <c r="K21" s="30"/>
      <c r="L21" s="4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Z21" s="96" t="s">
        <v>191</v>
      </c>
      <c r="BA21" s="96"/>
      <c r="BB21" s="96"/>
      <c r="BC21" s="96" t="s">
        <v>192</v>
      </c>
      <c r="BD21" s="96" t="s">
        <v>88</v>
      </c>
    </row>
    <row r="22" spans="1:56" s="1" customFormat="1" ht="18" customHeight="1">
      <c r="A22" s="30"/>
      <c r="B22" s="31"/>
      <c r="C22" s="30"/>
      <c r="D22" s="30"/>
      <c r="E22" s="312"/>
      <c r="F22" s="312"/>
      <c r="G22" s="312"/>
      <c r="H22" s="312"/>
      <c r="I22" s="26" t="s">
        <v>26</v>
      </c>
      <c r="J22" s="28"/>
      <c r="K22" s="30"/>
      <c r="L22" s="4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Z22" s="96" t="s">
        <v>193</v>
      </c>
      <c r="BA22" s="96"/>
      <c r="BB22" s="96"/>
      <c r="BC22" s="96" t="s">
        <v>194</v>
      </c>
      <c r="BD22" s="96" t="s">
        <v>88</v>
      </c>
    </row>
    <row r="23" spans="1:56" s="1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Z23" s="96" t="s">
        <v>195</v>
      </c>
      <c r="BA23" s="96"/>
      <c r="BB23" s="96"/>
      <c r="BC23" s="96" t="s">
        <v>196</v>
      </c>
      <c r="BD23" s="96" t="s">
        <v>88</v>
      </c>
    </row>
    <row r="24" spans="1:56" s="1" customFormat="1" ht="12" customHeight="1">
      <c r="A24" s="30"/>
      <c r="B24" s="31"/>
      <c r="C24" s="30"/>
      <c r="D24" s="26" t="s">
        <v>28</v>
      </c>
      <c r="E24" s="30"/>
      <c r="F24" s="30"/>
      <c r="G24" s="30"/>
      <c r="H24" s="30"/>
      <c r="I24" s="26" t="s">
        <v>23</v>
      </c>
      <c r="J24" s="27" t="s">
        <v>29</v>
      </c>
      <c r="K24" s="30"/>
      <c r="L24" s="4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Z24" s="96" t="s">
        <v>197</v>
      </c>
      <c r="BA24" s="96"/>
      <c r="BB24" s="96"/>
      <c r="BC24" s="96" t="s">
        <v>198</v>
      </c>
      <c r="BD24" s="96" t="s">
        <v>88</v>
      </c>
    </row>
    <row r="25" spans="1:56" s="1" customFormat="1" ht="18" customHeight="1">
      <c r="A25" s="30"/>
      <c r="B25" s="31"/>
      <c r="C25" s="30"/>
      <c r="D25" s="30"/>
      <c r="E25" s="27" t="s">
        <v>30</v>
      </c>
      <c r="F25" s="30"/>
      <c r="G25" s="30"/>
      <c r="H25" s="30"/>
      <c r="I25" s="26" t="s">
        <v>26</v>
      </c>
      <c r="J25" s="27" t="s">
        <v>31</v>
      </c>
      <c r="K25" s="30"/>
      <c r="L25" s="4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Z25" s="96" t="s">
        <v>199</v>
      </c>
      <c r="BA25" s="96"/>
      <c r="BB25" s="96"/>
      <c r="BC25" s="96" t="s">
        <v>200</v>
      </c>
      <c r="BD25" s="96" t="s">
        <v>88</v>
      </c>
    </row>
    <row r="26" spans="1:56" s="1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Z26" s="96" t="s">
        <v>201</v>
      </c>
      <c r="BA26" s="96"/>
      <c r="BB26" s="96"/>
      <c r="BC26" s="96" t="s">
        <v>202</v>
      </c>
      <c r="BD26" s="96" t="s">
        <v>88</v>
      </c>
    </row>
    <row r="27" spans="1:56" s="1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23</v>
      </c>
      <c r="J27" s="27"/>
      <c r="K27" s="30"/>
      <c r="L27" s="4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Z27" s="96" t="s">
        <v>203</v>
      </c>
      <c r="BA27" s="96"/>
      <c r="BB27" s="96"/>
      <c r="BC27" s="96" t="s">
        <v>204</v>
      </c>
      <c r="BD27" s="96" t="s">
        <v>88</v>
      </c>
    </row>
    <row r="28" spans="1:56" s="1" customFormat="1" ht="18" customHeight="1">
      <c r="A28" s="30"/>
      <c r="B28" s="31"/>
      <c r="C28" s="30"/>
      <c r="D28" s="30"/>
      <c r="E28" s="27" t="s">
        <v>34</v>
      </c>
      <c r="F28" s="30"/>
      <c r="G28" s="30"/>
      <c r="H28" s="30"/>
      <c r="I28" s="26" t="s">
        <v>26</v>
      </c>
      <c r="J28" s="27"/>
      <c r="K28" s="30"/>
      <c r="L28" s="4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56" s="1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56" s="1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4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56" s="7" customFormat="1" ht="16.5" customHeight="1">
      <c r="A31" s="99"/>
      <c r="B31" s="100"/>
      <c r="C31" s="99"/>
      <c r="D31" s="99"/>
      <c r="E31" s="286"/>
      <c r="F31" s="286"/>
      <c r="G31" s="286"/>
      <c r="H31" s="286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56" s="1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95" customHeight="1">
      <c r="A33" s="30"/>
      <c r="B33" s="31"/>
      <c r="C33" s="30"/>
      <c r="D33" s="65"/>
      <c r="E33" s="65"/>
      <c r="F33" s="65"/>
      <c r="G33" s="65"/>
      <c r="H33" s="65"/>
      <c r="I33" s="65"/>
      <c r="J33" s="65"/>
      <c r="K33" s="65"/>
      <c r="L33" s="4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25.35" customHeight="1">
      <c r="A34" s="30"/>
      <c r="B34" s="31"/>
      <c r="C34" s="30"/>
      <c r="D34" s="102" t="s">
        <v>36</v>
      </c>
      <c r="E34" s="30"/>
      <c r="F34" s="30"/>
      <c r="G34" s="30"/>
      <c r="H34" s="30"/>
      <c r="I34" s="30"/>
      <c r="J34" s="103">
        <f>ROUND(J142, 2)</f>
        <v>258812.22</v>
      </c>
      <c r="K34" s="30"/>
      <c r="L34" s="4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6.95" customHeight="1">
      <c r="A35" s="30"/>
      <c r="B35" s="31"/>
      <c r="C35" s="30"/>
      <c r="D35" s="65"/>
      <c r="E35" s="65"/>
      <c r="F35" s="65"/>
      <c r="G35" s="65"/>
      <c r="H35" s="65"/>
      <c r="I35" s="65"/>
      <c r="J35" s="65"/>
      <c r="K35" s="65"/>
      <c r="L35" s="4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45" customHeight="1">
      <c r="A36" s="30"/>
      <c r="B36" s="31"/>
      <c r="C36" s="30"/>
      <c r="D36" s="30"/>
      <c r="E36" s="30"/>
      <c r="F36" s="104" t="s">
        <v>38</v>
      </c>
      <c r="G36" s="30"/>
      <c r="H36" s="30"/>
      <c r="I36" s="104" t="s">
        <v>37</v>
      </c>
      <c r="J36" s="104" t="s">
        <v>39</v>
      </c>
      <c r="K36" s="30"/>
      <c r="L36" s="4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45" customHeight="1">
      <c r="A37" s="30"/>
      <c r="B37" s="31"/>
      <c r="C37" s="30"/>
      <c r="D37" s="105" t="s">
        <v>40</v>
      </c>
      <c r="E37" s="35" t="s">
        <v>41</v>
      </c>
      <c r="F37" s="106">
        <f>ROUND((SUM(BE142:BE540)),  2)</f>
        <v>0</v>
      </c>
      <c r="G37" s="107"/>
      <c r="H37" s="107"/>
      <c r="I37" s="108">
        <v>0.2</v>
      </c>
      <c r="J37" s="106">
        <f>ROUND(((SUM(BE142:BE540))*I37),  2)</f>
        <v>0</v>
      </c>
      <c r="K37" s="30"/>
      <c r="L37" s="4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45" customHeight="1">
      <c r="A38" s="30"/>
      <c r="B38" s="31"/>
      <c r="C38" s="30"/>
      <c r="D38" s="30"/>
      <c r="E38" s="266" t="s">
        <v>42</v>
      </c>
      <c r="F38" s="267">
        <f>J34</f>
        <v>258812.22</v>
      </c>
      <c r="G38" s="268"/>
      <c r="H38" s="268"/>
      <c r="I38" s="269">
        <v>0.2</v>
      </c>
      <c r="J38" s="267">
        <f>ROUND((J34/100)*20,2)</f>
        <v>51762.44</v>
      </c>
      <c r="K38" s="30"/>
      <c r="L38" s="4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45" hidden="1" customHeight="1">
      <c r="A39" s="30"/>
      <c r="B39" s="31"/>
      <c r="C39" s="30"/>
      <c r="D39" s="30"/>
      <c r="E39" s="26" t="s">
        <v>43</v>
      </c>
      <c r="F39" s="109">
        <f>ROUND((SUM(BG142:BG540)),  2)</f>
        <v>0</v>
      </c>
      <c r="G39" s="30"/>
      <c r="H39" s="30"/>
      <c r="I39" s="110">
        <v>0.2</v>
      </c>
      <c r="J39" s="109">
        <f>0</f>
        <v>0</v>
      </c>
      <c r="K39" s="30"/>
      <c r="L39" s="4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45" hidden="1" customHeight="1">
      <c r="A40" s="30"/>
      <c r="B40" s="31"/>
      <c r="C40" s="30"/>
      <c r="D40" s="30"/>
      <c r="E40" s="26" t="s">
        <v>44</v>
      </c>
      <c r="F40" s="109">
        <f>ROUND((SUM(BH142:BH540)),  2)</f>
        <v>0</v>
      </c>
      <c r="G40" s="30"/>
      <c r="H40" s="30"/>
      <c r="I40" s="110">
        <v>0.2</v>
      </c>
      <c r="J40" s="109">
        <f>0</f>
        <v>0</v>
      </c>
      <c r="K40" s="30"/>
      <c r="L40" s="4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A41" s="30"/>
      <c r="B41" s="31"/>
      <c r="C41" s="30"/>
      <c r="D41" s="30"/>
      <c r="E41" s="35" t="s">
        <v>45</v>
      </c>
      <c r="F41" s="106">
        <f>ROUND((SUM(BI142:BI540)),  2)</f>
        <v>0</v>
      </c>
      <c r="G41" s="107"/>
      <c r="H41" s="107"/>
      <c r="I41" s="108">
        <v>0</v>
      </c>
      <c r="J41" s="106">
        <f>0</f>
        <v>0</v>
      </c>
      <c r="K41" s="30"/>
      <c r="L41" s="4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25.35" customHeight="1">
      <c r="A43" s="30"/>
      <c r="B43" s="31"/>
      <c r="C43" s="111"/>
      <c r="D43" s="112" t="s">
        <v>46</v>
      </c>
      <c r="E43" s="59"/>
      <c r="F43" s="59"/>
      <c r="G43" s="113" t="s">
        <v>47</v>
      </c>
      <c r="H43" s="114" t="s">
        <v>48</v>
      </c>
      <c r="I43" s="59"/>
      <c r="J43" s="115">
        <f>SUM(J34:J41)</f>
        <v>310574.66000000003</v>
      </c>
      <c r="K43" s="116"/>
      <c r="L43" s="4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1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1" customFormat="1" ht="12.75">
      <c r="A61" s="30"/>
      <c r="B61" s="31"/>
      <c r="C61" s="30"/>
      <c r="D61" s="45" t="s">
        <v>51</v>
      </c>
      <c r="E61" s="33"/>
      <c r="F61" s="117" t="s">
        <v>52</v>
      </c>
      <c r="G61" s="45" t="s">
        <v>51</v>
      </c>
      <c r="H61" s="33"/>
      <c r="I61" s="33"/>
      <c r="J61" s="118" t="s">
        <v>52</v>
      </c>
      <c r="K61" s="33"/>
      <c r="L61" s="4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1" customFormat="1" ht="12.75">
      <c r="A65" s="30"/>
      <c r="B65" s="31"/>
      <c r="C65" s="30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1" customFormat="1" ht="12.75">
      <c r="A76" s="30"/>
      <c r="B76" s="31"/>
      <c r="C76" s="30"/>
      <c r="D76" s="45" t="s">
        <v>51</v>
      </c>
      <c r="E76" s="33"/>
      <c r="F76" s="117" t="s">
        <v>52</v>
      </c>
      <c r="G76" s="45" t="s">
        <v>51</v>
      </c>
      <c r="H76" s="33"/>
      <c r="I76" s="33"/>
      <c r="J76" s="118" t="s">
        <v>52</v>
      </c>
      <c r="K76" s="33"/>
      <c r="L76" s="4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45" customHeight="1">
      <c r="A77" s="30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95" customHeight="1">
      <c r="A81" s="30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95" customHeight="1">
      <c r="A82" s="30"/>
      <c r="B82" s="31"/>
      <c r="C82" s="21" t="s">
        <v>205</v>
      </c>
      <c r="D82" s="30"/>
      <c r="E82" s="30"/>
      <c r="F82" s="30"/>
      <c r="G82" s="30"/>
      <c r="H82" s="30"/>
      <c r="I82" s="30"/>
      <c r="J82" s="30"/>
      <c r="K82" s="30"/>
      <c r="L82" s="4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6" t="s">
        <v>14</v>
      </c>
      <c r="D84" s="30"/>
      <c r="E84" s="30"/>
      <c r="F84" s="30"/>
      <c r="G84" s="30"/>
      <c r="H84" s="30"/>
      <c r="I84" s="30"/>
      <c r="J84" s="30"/>
      <c r="K84" s="30"/>
      <c r="L84" s="4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0"/>
      <c r="D85" s="30"/>
      <c r="E85" s="310" t="str">
        <f>E7</f>
        <v xml:space="preserve"> Bratislava  OO PZ,  Rusovce - rekonštrukcia a modernizácia</v>
      </c>
      <c r="F85" s="310"/>
      <c r="G85" s="310"/>
      <c r="H85" s="310"/>
      <c r="I85" s="30"/>
      <c r="J85" s="30"/>
      <c r="K85" s="30"/>
      <c r="L85" s="4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ht="12" customHeight="1">
      <c r="B86" s="20"/>
      <c r="C86" s="26" t="s">
        <v>159</v>
      </c>
      <c r="L86" s="20"/>
    </row>
    <row r="87" spans="1:31" ht="16.5" customHeight="1">
      <c r="B87" s="20"/>
      <c r="E87" s="310" t="s">
        <v>162</v>
      </c>
      <c r="F87" s="310"/>
      <c r="G87" s="310"/>
      <c r="H87" s="310"/>
      <c r="L87" s="20"/>
    </row>
    <row r="88" spans="1:31" ht="12" customHeight="1">
      <c r="B88" s="20"/>
      <c r="C88" s="26" t="s">
        <v>165</v>
      </c>
      <c r="L88" s="20"/>
    </row>
    <row r="89" spans="1:31" s="1" customFormat="1" ht="16.5" customHeight="1">
      <c r="A89" s="30"/>
      <c r="B89" s="31"/>
      <c r="C89" s="30"/>
      <c r="D89" s="30"/>
      <c r="E89" s="311" t="s">
        <v>168</v>
      </c>
      <c r="F89" s="311"/>
      <c r="G89" s="311"/>
      <c r="H89" s="311"/>
      <c r="I89" s="30"/>
      <c r="J89" s="30"/>
      <c r="K89" s="30"/>
      <c r="L89" s="4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12" customHeight="1">
      <c r="A90" s="30"/>
      <c r="B90" s="31"/>
      <c r="C90" s="26" t="s">
        <v>171</v>
      </c>
      <c r="D90" s="30"/>
      <c r="E90" s="30"/>
      <c r="F90" s="30"/>
      <c r="G90" s="30"/>
      <c r="H90" s="30"/>
      <c r="I90" s="30"/>
      <c r="J90" s="30"/>
      <c r="K90" s="30"/>
      <c r="L90" s="4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30" customHeight="1">
      <c r="A91" s="30"/>
      <c r="B91" s="31"/>
      <c r="C91" s="30"/>
      <c r="D91" s="30"/>
      <c r="E91" s="297" t="str">
        <f>E13</f>
        <v>E1.1.a) 01.1 - architektúra a stavebná časť -zateplenie obvodového plášťa</v>
      </c>
      <c r="F91" s="297"/>
      <c r="G91" s="297"/>
      <c r="H91" s="297"/>
      <c r="I91" s="30"/>
      <c r="J91" s="30"/>
      <c r="K91" s="30"/>
      <c r="L91" s="4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12" customHeight="1">
      <c r="A93" s="30"/>
      <c r="B93" s="31"/>
      <c r="C93" s="26" t="s">
        <v>18</v>
      </c>
      <c r="D93" s="30"/>
      <c r="E93" s="30"/>
      <c r="F93" s="27" t="str">
        <f>F16</f>
        <v>Rusovce</v>
      </c>
      <c r="G93" s="30"/>
      <c r="H93" s="30"/>
      <c r="I93" s="26" t="s">
        <v>20</v>
      </c>
      <c r="J93" s="98" t="str">
        <f>IF(J16="","",J16)</f>
        <v>3. 11. 2023</v>
      </c>
      <c r="K93" s="30"/>
      <c r="L93" s="4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40.15" customHeight="1">
      <c r="A95" s="30"/>
      <c r="B95" s="31"/>
      <c r="C95" s="26" t="s">
        <v>22</v>
      </c>
      <c r="D95" s="30"/>
      <c r="E95" s="30"/>
      <c r="F95" s="27" t="str">
        <f>E19</f>
        <v>Ministerstvo vnútra SR, Pribinova 2, Bratislava</v>
      </c>
      <c r="G95" s="30"/>
      <c r="H95" s="30"/>
      <c r="I95" s="26" t="s">
        <v>28</v>
      </c>
      <c r="J95" s="119" t="str">
        <f>E25</f>
        <v>A+D Projekta, s.r.o., Pod Orešinou 226/2,  Nitra</v>
      </c>
      <c r="K95" s="30"/>
      <c r="L95" s="4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1" customFormat="1" ht="15.2" customHeight="1">
      <c r="A96" s="30"/>
      <c r="B96" s="31"/>
      <c r="C96" s="26" t="s">
        <v>27</v>
      </c>
      <c r="D96" s="30"/>
      <c r="E96" s="30"/>
      <c r="F96" s="27" t="str">
        <f>IF(E22="","",E22)</f>
        <v/>
      </c>
      <c r="G96" s="30"/>
      <c r="H96" s="30"/>
      <c r="I96" s="26" t="s">
        <v>33</v>
      </c>
      <c r="J96" s="119" t="str">
        <f>E28</f>
        <v>Ing.Igor Janečka</v>
      </c>
      <c r="K96" s="30"/>
      <c r="L96" s="4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1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1" customFormat="1" ht="29.25" customHeight="1">
      <c r="A98" s="30"/>
      <c r="B98" s="31"/>
      <c r="C98" s="120" t="s">
        <v>206</v>
      </c>
      <c r="D98" s="111"/>
      <c r="E98" s="111"/>
      <c r="F98" s="111"/>
      <c r="G98" s="111"/>
      <c r="H98" s="111"/>
      <c r="I98" s="111"/>
      <c r="J98" s="121" t="s">
        <v>207</v>
      </c>
      <c r="K98" s="111"/>
      <c r="L98" s="4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47" s="1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1" customFormat="1" ht="22.9" customHeight="1">
      <c r="A100" s="30"/>
      <c r="B100" s="31"/>
      <c r="C100" s="122" t="s">
        <v>208</v>
      </c>
      <c r="D100" s="30"/>
      <c r="E100" s="30"/>
      <c r="F100" s="30"/>
      <c r="G100" s="30"/>
      <c r="H100" s="30"/>
      <c r="I100" s="30"/>
      <c r="J100" s="103">
        <f>J142</f>
        <v>258812.22</v>
      </c>
      <c r="K100" s="30"/>
      <c r="L100" s="4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7" t="s">
        <v>209</v>
      </c>
    </row>
    <row r="101" spans="1:47" s="8" customFormat="1" ht="24.95" customHeight="1">
      <c r="B101" s="123"/>
      <c r="D101" s="124" t="s">
        <v>210</v>
      </c>
      <c r="E101" s="125"/>
      <c r="F101" s="125"/>
      <c r="G101" s="125"/>
      <c r="H101" s="125"/>
      <c r="I101" s="125"/>
      <c r="J101" s="126">
        <f>J143</f>
        <v>214889.26000000007</v>
      </c>
      <c r="L101" s="123"/>
    </row>
    <row r="102" spans="1:47" s="9" customFormat="1" ht="19.899999999999999" customHeight="1">
      <c r="B102" s="127"/>
      <c r="D102" s="128" t="s">
        <v>211</v>
      </c>
      <c r="E102" s="129"/>
      <c r="F102" s="129"/>
      <c r="G102" s="129"/>
      <c r="H102" s="129"/>
      <c r="I102" s="129"/>
      <c r="J102" s="130">
        <f>J144</f>
        <v>148.61000000000001</v>
      </c>
      <c r="L102" s="127"/>
    </row>
    <row r="103" spans="1:47" s="9" customFormat="1" ht="19.899999999999999" customHeight="1">
      <c r="B103" s="127"/>
      <c r="D103" s="128" t="s">
        <v>212</v>
      </c>
      <c r="E103" s="129"/>
      <c r="F103" s="129"/>
      <c r="G103" s="129"/>
      <c r="H103" s="129"/>
      <c r="I103" s="129"/>
      <c r="J103" s="130">
        <f>J155</f>
        <v>568.98000000000013</v>
      </c>
      <c r="L103" s="127"/>
    </row>
    <row r="104" spans="1:47" s="9" customFormat="1" ht="19.899999999999999" customHeight="1">
      <c r="B104" s="127"/>
      <c r="D104" s="128" t="s">
        <v>213</v>
      </c>
      <c r="E104" s="129"/>
      <c r="F104" s="129"/>
      <c r="G104" s="129"/>
      <c r="H104" s="129"/>
      <c r="I104" s="129"/>
      <c r="J104" s="130">
        <f>J169</f>
        <v>8902.06</v>
      </c>
      <c r="L104" s="127"/>
    </row>
    <row r="105" spans="1:47" s="9" customFormat="1" ht="19.899999999999999" customHeight="1">
      <c r="B105" s="127"/>
      <c r="D105" s="128" t="s">
        <v>214</v>
      </c>
      <c r="E105" s="129"/>
      <c r="F105" s="129"/>
      <c r="G105" s="129"/>
      <c r="H105" s="129"/>
      <c r="I105" s="129"/>
      <c r="J105" s="130">
        <f>J178</f>
        <v>1192.5</v>
      </c>
      <c r="L105" s="127"/>
    </row>
    <row r="106" spans="1:47" s="9" customFormat="1" ht="19.899999999999999" customHeight="1">
      <c r="B106" s="127"/>
      <c r="D106" s="128" t="s">
        <v>215</v>
      </c>
      <c r="E106" s="129"/>
      <c r="F106" s="129"/>
      <c r="G106" s="129"/>
      <c r="H106" s="129"/>
      <c r="I106" s="129"/>
      <c r="J106" s="130">
        <f>J181</f>
        <v>163488.31999999992</v>
      </c>
      <c r="L106" s="127"/>
    </row>
    <row r="107" spans="1:47" s="9" customFormat="1" ht="19.899999999999999" customHeight="1">
      <c r="B107" s="127"/>
      <c r="D107" s="128" t="s">
        <v>216</v>
      </c>
      <c r="E107" s="129"/>
      <c r="F107" s="129"/>
      <c r="G107" s="129"/>
      <c r="H107" s="129"/>
      <c r="I107" s="129"/>
      <c r="J107" s="130">
        <f>J336</f>
        <v>38903.24</v>
      </c>
      <c r="L107" s="127"/>
    </row>
    <row r="108" spans="1:47" s="9" customFormat="1" ht="19.899999999999999" customHeight="1">
      <c r="B108" s="127"/>
      <c r="D108" s="128" t="s">
        <v>217</v>
      </c>
      <c r="E108" s="129"/>
      <c r="F108" s="129"/>
      <c r="G108" s="129"/>
      <c r="H108" s="129"/>
      <c r="I108" s="129"/>
      <c r="J108" s="130">
        <f>J412</f>
        <v>1685.55</v>
      </c>
      <c r="L108" s="127"/>
    </row>
    <row r="109" spans="1:47" s="8" customFormat="1" ht="24.95" customHeight="1">
      <c r="B109" s="123"/>
      <c r="D109" s="124" t="s">
        <v>218</v>
      </c>
      <c r="E109" s="125"/>
      <c r="F109" s="125"/>
      <c r="G109" s="125"/>
      <c r="H109" s="125"/>
      <c r="I109" s="125"/>
      <c r="J109" s="126">
        <f>J414</f>
        <v>43811.839999999997</v>
      </c>
      <c r="L109" s="123"/>
    </row>
    <row r="110" spans="1:47" s="9" customFormat="1" ht="19.899999999999999" customHeight="1">
      <c r="B110" s="127"/>
      <c r="D110" s="128" t="s">
        <v>219</v>
      </c>
      <c r="E110" s="129"/>
      <c r="F110" s="129"/>
      <c r="G110" s="129"/>
      <c r="H110" s="129"/>
      <c r="I110" s="129"/>
      <c r="J110" s="130">
        <f>J415</f>
        <v>13946.229999999998</v>
      </c>
      <c r="L110" s="127"/>
    </row>
    <row r="111" spans="1:47" s="9" customFormat="1" ht="19.899999999999999" customHeight="1">
      <c r="B111" s="127"/>
      <c r="D111" s="128" t="s">
        <v>220</v>
      </c>
      <c r="E111" s="129"/>
      <c r="F111" s="129"/>
      <c r="G111" s="129"/>
      <c r="H111" s="129"/>
      <c r="I111" s="129"/>
      <c r="J111" s="130">
        <f>J453</f>
        <v>3160.81</v>
      </c>
      <c r="L111" s="127"/>
    </row>
    <row r="112" spans="1:47" s="9" customFormat="1" ht="19.899999999999999" customHeight="1">
      <c r="B112" s="127"/>
      <c r="D112" s="128" t="s">
        <v>221</v>
      </c>
      <c r="E112" s="129"/>
      <c r="F112" s="129"/>
      <c r="G112" s="129"/>
      <c r="H112" s="129"/>
      <c r="I112" s="129"/>
      <c r="J112" s="130">
        <f>J470</f>
        <v>7584.87</v>
      </c>
      <c r="L112" s="127"/>
    </row>
    <row r="113" spans="1:31" s="9" customFormat="1" ht="19.899999999999999" customHeight="1">
      <c r="B113" s="127"/>
      <c r="D113" s="128" t="s">
        <v>222</v>
      </c>
      <c r="E113" s="129"/>
      <c r="F113" s="129"/>
      <c r="G113" s="129"/>
      <c r="H113" s="129"/>
      <c r="I113" s="129"/>
      <c r="J113" s="130">
        <f>J495</f>
        <v>6581.0700000000006</v>
      </c>
      <c r="L113" s="127"/>
    </row>
    <row r="114" spans="1:31" s="9" customFormat="1" ht="19.899999999999999" customHeight="1">
      <c r="B114" s="127"/>
      <c r="D114" s="128" t="s">
        <v>223</v>
      </c>
      <c r="E114" s="129"/>
      <c r="F114" s="129"/>
      <c r="G114" s="129"/>
      <c r="H114" s="129"/>
      <c r="I114" s="129"/>
      <c r="J114" s="130">
        <f>J506</f>
        <v>1578.1</v>
      </c>
      <c r="L114" s="127"/>
    </row>
    <row r="115" spans="1:31" s="9" customFormat="1" ht="19.899999999999999" customHeight="1">
      <c r="B115" s="127"/>
      <c r="D115" s="128" t="s">
        <v>224</v>
      </c>
      <c r="E115" s="129"/>
      <c r="F115" s="129"/>
      <c r="G115" s="129"/>
      <c r="H115" s="129"/>
      <c r="I115" s="129"/>
      <c r="J115" s="130">
        <f>J517</f>
        <v>10749.859999999999</v>
      </c>
      <c r="L115" s="127"/>
    </row>
    <row r="116" spans="1:31" s="9" customFormat="1" ht="19.899999999999999" customHeight="1">
      <c r="B116" s="127"/>
      <c r="D116" s="128" t="s">
        <v>225</v>
      </c>
      <c r="E116" s="129"/>
      <c r="F116" s="129"/>
      <c r="G116" s="129"/>
      <c r="H116" s="129"/>
      <c r="I116" s="129"/>
      <c r="J116" s="130">
        <f>J530</f>
        <v>210.9</v>
      </c>
      <c r="L116" s="127"/>
    </row>
    <row r="117" spans="1:31" s="8" customFormat="1" ht="24.95" customHeight="1">
      <c r="B117" s="123"/>
      <c r="D117" s="124" t="s">
        <v>226</v>
      </c>
      <c r="E117" s="125"/>
      <c r="F117" s="125"/>
      <c r="G117" s="125"/>
      <c r="H117" s="125"/>
      <c r="I117" s="125"/>
      <c r="J117" s="126">
        <f>J536</f>
        <v>111.12</v>
      </c>
      <c r="L117" s="123"/>
    </row>
    <row r="118" spans="1:31" s="9" customFormat="1" ht="19.899999999999999" customHeight="1">
      <c r="B118" s="127"/>
      <c r="D118" s="128" t="s">
        <v>227</v>
      </c>
      <c r="E118" s="129"/>
      <c r="F118" s="129"/>
      <c r="G118" s="129"/>
      <c r="H118" s="129"/>
      <c r="I118" s="129"/>
      <c r="J118" s="130">
        <f>J537</f>
        <v>111.12</v>
      </c>
      <c r="L118" s="127"/>
    </row>
    <row r="119" spans="1:31" s="1" customFormat="1" ht="21.7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" customFormat="1" ht="6.95" customHeight="1">
      <c r="A120" s="30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4" spans="1:31" s="1" customFormat="1" ht="6.95" customHeight="1">
      <c r="A124" s="30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" customFormat="1" ht="24.95" customHeight="1">
      <c r="A125" s="30"/>
      <c r="B125" s="31"/>
      <c r="C125" s="21" t="s">
        <v>228</v>
      </c>
      <c r="D125" s="30"/>
      <c r="E125" s="30"/>
      <c r="F125" s="30"/>
      <c r="G125" s="30"/>
      <c r="H125" s="30"/>
      <c r="I125" s="30"/>
      <c r="J125" s="30"/>
      <c r="K125" s="30"/>
      <c r="L125" s="4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" customFormat="1" ht="6.9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" customFormat="1" ht="12" customHeight="1">
      <c r="A127" s="30"/>
      <c r="B127" s="31"/>
      <c r="C127" s="26" t="s">
        <v>14</v>
      </c>
      <c r="D127" s="30"/>
      <c r="E127" s="30"/>
      <c r="F127" s="30"/>
      <c r="G127" s="30"/>
      <c r="H127" s="30"/>
      <c r="I127" s="30"/>
      <c r="J127" s="30"/>
      <c r="K127" s="30"/>
      <c r="L127" s="42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" customFormat="1" ht="16.5" customHeight="1">
      <c r="A128" s="30"/>
      <c r="B128" s="31"/>
      <c r="C128" s="30"/>
      <c r="D128" s="30"/>
      <c r="E128" s="310" t="str">
        <f>E7</f>
        <v xml:space="preserve"> Bratislava  OO PZ,  Rusovce - rekonštrukcia a modernizácia</v>
      </c>
      <c r="F128" s="310"/>
      <c r="G128" s="310"/>
      <c r="H128" s="310"/>
      <c r="I128" s="30"/>
      <c r="J128" s="30"/>
      <c r="K128" s="30"/>
      <c r="L128" s="42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3" ht="12" customHeight="1">
      <c r="B129" s="20"/>
      <c r="C129" s="26" t="s">
        <v>159</v>
      </c>
      <c r="L129" s="20"/>
    </row>
    <row r="130" spans="1:63" ht="16.5" customHeight="1">
      <c r="B130" s="20"/>
      <c r="E130" s="310" t="s">
        <v>162</v>
      </c>
      <c r="F130" s="310"/>
      <c r="G130" s="310"/>
      <c r="H130" s="310"/>
      <c r="L130" s="20"/>
    </row>
    <row r="131" spans="1:63" ht="12" customHeight="1">
      <c r="B131" s="20"/>
      <c r="C131" s="26" t="s">
        <v>165</v>
      </c>
      <c r="L131" s="20"/>
    </row>
    <row r="132" spans="1:63" s="1" customFormat="1" ht="16.5" customHeight="1">
      <c r="A132" s="30"/>
      <c r="B132" s="31"/>
      <c r="C132" s="30"/>
      <c r="D132" s="30"/>
      <c r="E132" s="311" t="s">
        <v>168</v>
      </c>
      <c r="F132" s="311"/>
      <c r="G132" s="311"/>
      <c r="H132" s="311"/>
      <c r="I132" s="30"/>
      <c r="J132" s="30"/>
      <c r="K132" s="30"/>
      <c r="L132" s="42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3" s="1" customFormat="1" ht="12" customHeight="1">
      <c r="A133" s="30"/>
      <c r="B133" s="31"/>
      <c r="C133" s="26" t="s">
        <v>171</v>
      </c>
      <c r="D133" s="30"/>
      <c r="E133" s="30"/>
      <c r="F133" s="30"/>
      <c r="G133" s="30"/>
      <c r="H133" s="30"/>
      <c r="I133" s="30"/>
      <c r="J133" s="30"/>
      <c r="K133" s="30"/>
      <c r="L133" s="42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3" s="1" customFormat="1" ht="30" customHeight="1">
      <c r="A134" s="30"/>
      <c r="B134" s="31"/>
      <c r="C134" s="30"/>
      <c r="D134" s="30"/>
      <c r="E134" s="297" t="str">
        <f>E13</f>
        <v>E1.1.a) 01.1 - architektúra a stavebná časť -zateplenie obvodového plášťa</v>
      </c>
      <c r="F134" s="297"/>
      <c r="G134" s="297"/>
      <c r="H134" s="297"/>
      <c r="I134" s="30"/>
      <c r="J134" s="30"/>
      <c r="K134" s="30"/>
      <c r="L134" s="42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3" s="1" customFormat="1" ht="6.95" customHeight="1">
      <c r="A135" s="30"/>
      <c r="B135" s="31"/>
      <c r="C135" s="30"/>
      <c r="D135" s="30"/>
      <c r="E135" s="30"/>
      <c r="F135" s="30"/>
      <c r="G135" s="30"/>
      <c r="H135" s="30"/>
      <c r="I135" s="30"/>
      <c r="J135" s="30"/>
      <c r="K135" s="30"/>
      <c r="L135" s="42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3" s="1" customFormat="1" ht="12" customHeight="1">
      <c r="A136" s="30"/>
      <c r="B136" s="31"/>
      <c r="C136" s="26" t="s">
        <v>18</v>
      </c>
      <c r="D136" s="30"/>
      <c r="E136" s="30"/>
      <c r="F136" s="27" t="str">
        <f>F16</f>
        <v>Rusovce</v>
      </c>
      <c r="G136" s="30"/>
      <c r="H136" s="30"/>
      <c r="I136" s="26" t="s">
        <v>20</v>
      </c>
      <c r="J136" s="98" t="str">
        <f>IF(J16="","",J16)</f>
        <v>3. 11. 2023</v>
      </c>
      <c r="K136" s="30"/>
      <c r="L136" s="42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63" s="1" customFormat="1" ht="6.95" customHeight="1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42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63" s="1" customFormat="1" ht="40.15" customHeight="1">
      <c r="A138" s="30"/>
      <c r="B138" s="31"/>
      <c r="C138" s="26" t="s">
        <v>22</v>
      </c>
      <c r="D138" s="30"/>
      <c r="E138" s="30"/>
      <c r="F138" s="27" t="str">
        <f>E19</f>
        <v>Ministerstvo vnútra SR, Pribinova 2, Bratislava</v>
      </c>
      <c r="G138" s="30"/>
      <c r="H138" s="30"/>
      <c r="I138" s="26" t="s">
        <v>28</v>
      </c>
      <c r="J138" s="119" t="str">
        <f>E25</f>
        <v>A+D Projekta, s.r.o., Pod Orešinou 226/2,  Nitra</v>
      </c>
      <c r="K138" s="30"/>
      <c r="L138" s="42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63" s="1" customFormat="1" ht="15.2" customHeight="1">
      <c r="A139" s="30"/>
      <c r="B139" s="31"/>
      <c r="C139" s="26" t="s">
        <v>27</v>
      </c>
      <c r="D139" s="30"/>
      <c r="E139" s="30"/>
      <c r="F139" s="27" t="str">
        <f>IF(E22="","",E22)</f>
        <v/>
      </c>
      <c r="G139" s="30"/>
      <c r="H139" s="30"/>
      <c r="I139" s="26" t="s">
        <v>33</v>
      </c>
      <c r="J139" s="119" t="str">
        <f>E28</f>
        <v>Ing.Igor Janečka</v>
      </c>
      <c r="K139" s="30"/>
      <c r="L139" s="42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63" s="1" customFormat="1" ht="10.35" customHeight="1">
      <c r="A140" s="30"/>
      <c r="B140" s="31"/>
      <c r="C140" s="30"/>
      <c r="D140" s="30"/>
      <c r="E140" s="30"/>
      <c r="F140" s="30"/>
      <c r="G140" s="30"/>
      <c r="H140" s="30"/>
      <c r="I140" s="30"/>
      <c r="J140" s="30"/>
      <c r="K140" s="30"/>
      <c r="L140" s="42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63" s="10" customFormat="1" ht="29.25" customHeight="1">
      <c r="A141" s="131"/>
      <c r="B141" s="132"/>
      <c r="C141" s="133" t="s">
        <v>229</v>
      </c>
      <c r="D141" s="134" t="s">
        <v>61</v>
      </c>
      <c r="E141" s="134" t="s">
        <v>57</v>
      </c>
      <c r="F141" s="134" t="s">
        <v>58</v>
      </c>
      <c r="G141" s="134" t="s">
        <v>230</v>
      </c>
      <c r="H141" s="134" t="s">
        <v>231</v>
      </c>
      <c r="I141" s="134" t="s">
        <v>232</v>
      </c>
      <c r="J141" s="135" t="s">
        <v>207</v>
      </c>
      <c r="K141" s="136" t="s">
        <v>233</v>
      </c>
      <c r="L141" s="137"/>
      <c r="M141" s="61"/>
      <c r="N141" s="62" t="s">
        <v>40</v>
      </c>
      <c r="O141" s="62" t="s">
        <v>234</v>
      </c>
      <c r="P141" s="62" t="s">
        <v>235</v>
      </c>
      <c r="Q141" s="62" t="s">
        <v>236</v>
      </c>
      <c r="R141" s="62" t="s">
        <v>237</v>
      </c>
      <c r="S141" s="62" t="s">
        <v>238</v>
      </c>
      <c r="T141" s="63" t="s">
        <v>239</v>
      </c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</row>
    <row r="142" spans="1:63" s="1" customFormat="1" ht="22.9" customHeight="1">
      <c r="A142" s="30"/>
      <c r="B142" s="31"/>
      <c r="C142" s="68" t="s">
        <v>208</v>
      </c>
      <c r="D142" s="30"/>
      <c r="E142" s="30"/>
      <c r="F142" s="30"/>
      <c r="G142" s="30"/>
      <c r="H142" s="30"/>
      <c r="I142" s="30"/>
      <c r="J142" s="138">
        <f>SUBTOTAL(9,J143:J540)</f>
        <v>258812.22</v>
      </c>
      <c r="K142" s="30"/>
      <c r="L142" s="31"/>
      <c r="M142" s="64"/>
      <c r="N142" s="55"/>
      <c r="O142" s="65"/>
      <c r="P142" s="139">
        <f>P143+P414+P536</f>
        <v>0</v>
      </c>
      <c r="Q142" s="65"/>
      <c r="R142" s="139">
        <f>R143+R414+R536</f>
        <v>129.52453640000002</v>
      </c>
      <c r="S142" s="65"/>
      <c r="T142" s="140">
        <f>T143+T414+T536</f>
        <v>17.717919999999999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T142" s="17" t="s">
        <v>75</v>
      </c>
      <c r="AU142" s="17" t="s">
        <v>209</v>
      </c>
      <c r="BK142" s="141">
        <f>BK143+BK414+BK536</f>
        <v>254566.46999999988</v>
      </c>
    </row>
    <row r="143" spans="1:63" s="11" customFormat="1" ht="25.9" customHeight="1">
      <c r="B143" s="142"/>
      <c r="D143" s="143" t="s">
        <v>75</v>
      </c>
      <c r="E143" s="144" t="s">
        <v>240</v>
      </c>
      <c r="F143" s="144" t="s">
        <v>241</v>
      </c>
      <c r="I143" s="145"/>
      <c r="J143" s="146">
        <f>SUBTOTAL(9,J144:J413)</f>
        <v>214889.26000000007</v>
      </c>
      <c r="L143" s="142"/>
      <c r="M143" s="147"/>
      <c r="N143" s="148"/>
      <c r="O143" s="148"/>
      <c r="P143" s="149">
        <f>P144+P155+P169+P178+P181+P336+P412</f>
        <v>0</v>
      </c>
      <c r="Q143" s="148"/>
      <c r="R143" s="149">
        <f>R144+R155+R169+R178+R181+R336+R412</f>
        <v>122.67335316</v>
      </c>
      <c r="S143" s="148"/>
      <c r="T143" s="150">
        <f>T144+T155+T169+T178+T181+T336+T412</f>
        <v>17.717919999999999</v>
      </c>
      <c r="AR143" s="143" t="s">
        <v>83</v>
      </c>
      <c r="AT143" s="151" t="s">
        <v>75</v>
      </c>
      <c r="AU143" s="151" t="s">
        <v>76</v>
      </c>
      <c r="AY143" s="143" t="s">
        <v>242</v>
      </c>
      <c r="BK143" s="152">
        <f>BK144+BK155+BK169+BK178+BK181+BK336+BK412</f>
        <v>210643.50999999989</v>
      </c>
    </row>
    <row r="144" spans="1:63" s="11" customFormat="1" ht="22.9" customHeight="1">
      <c r="B144" s="142"/>
      <c r="D144" s="143" t="s">
        <v>75</v>
      </c>
      <c r="E144" s="153" t="s">
        <v>83</v>
      </c>
      <c r="F144" s="153" t="s">
        <v>243</v>
      </c>
      <c r="I144" s="145"/>
      <c r="J144" s="154">
        <f>SUBTOTAL(9,J145:J153)</f>
        <v>148.61000000000001</v>
      </c>
      <c r="L144" s="142"/>
      <c r="M144" s="147"/>
      <c r="N144" s="148"/>
      <c r="O144" s="148"/>
      <c r="P144" s="149">
        <f>SUM(P145:P154)</f>
        <v>0</v>
      </c>
      <c r="Q144" s="148"/>
      <c r="R144" s="149">
        <f>SUM(R145:R154)</f>
        <v>0</v>
      </c>
      <c r="S144" s="148"/>
      <c r="T144" s="150">
        <f>SUM(T145:T154)</f>
        <v>0</v>
      </c>
      <c r="AR144" s="143" t="s">
        <v>83</v>
      </c>
      <c r="AT144" s="151" t="s">
        <v>75</v>
      </c>
      <c r="AU144" s="151" t="s">
        <v>83</v>
      </c>
      <c r="AY144" s="143" t="s">
        <v>242</v>
      </c>
      <c r="BK144" s="152">
        <f>SUM(BK145:BK154)</f>
        <v>148.61000000000001</v>
      </c>
    </row>
    <row r="145" spans="1:65" s="1" customFormat="1" ht="21.75" customHeight="1">
      <c r="A145" s="30"/>
      <c r="B145" s="155"/>
      <c r="C145" s="156" t="s">
        <v>244</v>
      </c>
      <c r="D145" s="156" t="s">
        <v>245</v>
      </c>
      <c r="E145" s="157" t="s">
        <v>246</v>
      </c>
      <c r="F145" s="158" t="s">
        <v>247</v>
      </c>
      <c r="G145" s="159" t="s">
        <v>248</v>
      </c>
      <c r="H145" s="160">
        <v>11.356999999999999</v>
      </c>
      <c r="I145" s="161">
        <v>7.31</v>
      </c>
      <c r="J145" s="162">
        <f>ROUND(I145*H145,2)</f>
        <v>83.02</v>
      </c>
      <c r="K145" s="163"/>
      <c r="L145" s="31"/>
      <c r="M145" s="164"/>
      <c r="N145" s="165" t="s">
        <v>42</v>
      </c>
      <c r="O145" s="57"/>
      <c r="P145" s="166">
        <f>O145*H145</f>
        <v>0</v>
      </c>
      <c r="Q145" s="166">
        <v>0</v>
      </c>
      <c r="R145" s="166">
        <f>Q145*H145</f>
        <v>0</v>
      </c>
      <c r="S145" s="166">
        <v>0</v>
      </c>
      <c r="T145" s="167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8" t="s">
        <v>249</v>
      </c>
      <c r="AT145" s="168" t="s">
        <v>245</v>
      </c>
      <c r="AU145" s="168" t="s">
        <v>88</v>
      </c>
      <c r="AY145" s="17" t="s">
        <v>242</v>
      </c>
      <c r="BE145" s="169">
        <f>IF(N145="základná",J145,0)</f>
        <v>0</v>
      </c>
      <c r="BF145" s="169">
        <f>IF(N145="znížená",J145,0)</f>
        <v>83.02</v>
      </c>
      <c r="BG145" s="169">
        <f>IF(N145="zákl. prenesená",J145,0)</f>
        <v>0</v>
      </c>
      <c r="BH145" s="169">
        <f>IF(N145="zníž. prenesená",J145,0)</f>
        <v>0</v>
      </c>
      <c r="BI145" s="169">
        <f>IF(N145="nulová",J145,0)</f>
        <v>0</v>
      </c>
      <c r="BJ145" s="17" t="s">
        <v>88</v>
      </c>
      <c r="BK145" s="169">
        <f>ROUND(I145*H145,2)</f>
        <v>83.02</v>
      </c>
      <c r="BL145" s="17" t="s">
        <v>249</v>
      </c>
      <c r="BM145" s="168" t="s">
        <v>250</v>
      </c>
    </row>
    <row r="146" spans="1:65" s="12" customFormat="1">
      <c r="B146" s="170"/>
      <c r="D146" s="171" t="s">
        <v>251</v>
      </c>
      <c r="E146" s="172"/>
      <c r="F146" s="173" t="s">
        <v>252</v>
      </c>
      <c r="H146" s="172"/>
      <c r="I146" s="174"/>
      <c r="L146" s="170"/>
      <c r="M146" s="175"/>
      <c r="N146" s="176"/>
      <c r="O146" s="176"/>
      <c r="P146" s="176"/>
      <c r="Q146" s="176"/>
      <c r="R146" s="176"/>
      <c r="S146" s="176"/>
      <c r="T146" s="177"/>
      <c r="AT146" s="172" t="s">
        <v>251</v>
      </c>
      <c r="AU146" s="172" t="s">
        <v>88</v>
      </c>
      <c r="AV146" s="12" t="s">
        <v>83</v>
      </c>
      <c r="AW146" s="12" t="s">
        <v>32</v>
      </c>
      <c r="AX146" s="12" t="s">
        <v>76</v>
      </c>
      <c r="AY146" s="172" t="s">
        <v>242</v>
      </c>
    </row>
    <row r="147" spans="1:65" s="13" customFormat="1">
      <c r="B147" s="178"/>
      <c r="D147" s="171" t="s">
        <v>251</v>
      </c>
      <c r="E147" s="179"/>
      <c r="F147" s="180" t="s">
        <v>253</v>
      </c>
      <c r="H147" s="181">
        <v>11.356999999999999</v>
      </c>
      <c r="I147" s="182"/>
      <c r="L147" s="178"/>
      <c r="M147" s="183"/>
      <c r="N147" s="184"/>
      <c r="O147" s="184"/>
      <c r="P147" s="184"/>
      <c r="Q147" s="184"/>
      <c r="R147" s="184"/>
      <c r="S147" s="184"/>
      <c r="T147" s="185"/>
      <c r="AT147" s="179" t="s">
        <v>251</v>
      </c>
      <c r="AU147" s="179" t="s">
        <v>88</v>
      </c>
      <c r="AV147" s="13" t="s">
        <v>88</v>
      </c>
      <c r="AW147" s="13" t="s">
        <v>32</v>
      </c>
      <c r="AX147" s="13" t="s">
        <v>76</v>
      </c>
      <c r="AY147" s="179" t="s">
        <v>242</v>
      </c>
    </row>
    <row r="148" spans="1:65" s="14" customFormat="1">
      <c r="B148" s="186"/>
      <c r="D148" s="171" t="s">
        <v>251</v>
      </c>
      <c r="E148" s="187" t="s">
        <v>199</v>
      </c>
      <c r="F148" s="188" t="s">
        <v>254</v>
      </c>
      <c r="H148" s="189">
        <v>11.356999999999999</v>
      </c>
      <c r="I148" s="190"/>
      <c r="L148" s="186"/>
      <c r="M148" s="191"/>
      <c r="N148" s="192"/>
      <c r="O148" s="192"/>
      <c r="P148" s="192"/>
      <c r="Q148" s="192"/>
      <c r="R148" s="192"/>
      <c r="S148" s="192"/>
      <c r="T148" s="193"/>
      <c r="AT148" s="187" t="s">
        <v>251</v>
      </c>
      <c r="AU148" s="187" t="s">
        <v>88</v>
      </c>
      <c r="AV148" s="14" t="s">
        <v>249</v>
      </c>
      <c r="AW148" s="14" t="s">
        <v>32</v>
      </c>
      <c r="AX148" s="14" t="s">
        <v>83</v>
      </c>
      <c r="AY148" s="187" t="s">
        <v>242</v>
      </c>
    </row>
    <row r="149" spans="1:65" s="1" customFormat="1" ht="21.75" customHeight="1">
      <c r="A149" s="30"/>
      <c r="B149" s="155"/>
      <c r="C149" s="156" t="s">
        <v>255</v>
      </c>
      <c r="D149" s="156" t="s">
        <v>245</v>
      </c>
      <c r="E149" s="157" t="s">
        <v>256</v>
      </c>
      <c r="F149" s="158" t="s">
        <v>257</v>
      </c>
      <c r="G149" s="159" t="s">
        <v>248</v>
      </c>
      <c r="H149" s="160">
        <v>1.7609999999999999</v>
      </c>
      <c r="I149" s="161">
        <v>20.48</v>
      </c>
      <c r="J149" s="162">
        <f>ROUND(I149*H149,2)</f>
        <v>36.07</v>
      </c>
      <c r="K149" s="163"/>
      <c r="L149" s="31"/>
      <c r="M149" s="164"/>
      <c r="N149" s="165" t="s">
        <v>42</v>
      </c>
      <c r="O149" s="57"/>
      <c r="P149" s="166">
        <f>O149*H149</f>
        <v>0</v>
      </c>
      <c r="Q149" s="166">
        <v>0</v>
      </c>
      <c r="R149" s="166">
        <f>Q149*H149</f>
        <v>0</v>
      </c>
      <c r="S149" s="166">
        <v>0</v>
      </c>
      <c r="T149" s="167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8" t="s">
        <v>249</v>
      </c>
      <c r="AT149" s="168" t="s">
        <v>245</v>
      </c>
      <c r="AU149" s="168" t="s">
        <v>88</v>
      </c>
      <c r="AY149" s="17" t="s">
        <v>242</v>
      </c>
      <c r="BE149" s="169">
        <f>IF(N149="základná",J149,0)</f>
        <v>0</v>
      </c>
      <c r="BF149" s="169">
        <f>IF(N149="znížená",J149,0)</f>
        <v>36.07</v>
      </c>
      <c r="BG149" s="169">
        <f>IF(N149="zákl. prenesená",J149,0)</f>
        <v>0</v>
      </c>
      <c r="BH149" s="169">
        <f>IF(N149="zníž. prenesená",J149,0)</f>
        <v>0</v>
      </c>
      <c r="BI149" s="169">
        <f>IF(N149="nulová",J149,0)</f>
        <v>0</v>
      </c>
      <c r="BJ149" s="17" t="s">
        <v>88</v>
      </c>
      <c r="BK149" s="169">
        <f>ROUND(I149*H149,2)</f>
        <v>36.07</v>
      </c>
      <c r="BL149" s="17" t="s">
        <v>249</v>
      </c>
      <c r="BM149" s="168" t="s">
        <v>258</v>
      </c>
    </row>
    <row r="150" spans="1:65" s="13" customFormat="1">
      <c r="B150" s="178"/>
      <c r="D150" s="171" t="s">
        <v>251</v>
      </c>
      <c r="E150" s="179"/>
      <c r="F150" s="180" t="s">
        <v>259</v>
      </c>
      <c r="H150" s="181">
        <v>0.93600000000000005</v>
      </c>
      <c r="I150" s="182"/>
      <c r="L150" s="178"/>
      <c r="M150" s="183"/>
      <c r="N150" s="184"/>
      <c r="O150" s="184"/>
      <c r="P150" s="184"/>
      <c r="Q150" s="184"/>
      <c r="R150" s="184"/>
      <c r="S150" s="184"/>
      <c r="T150" s="185"/>
      <c r="AT150" s="179" t="s">
        <v>251</v>
      </c>
      <c r="AU150" s="179" t="s">
        <v>88</v>
      </c>
      <c r="AV150" s="13" t="s">
        <v>88</v>
      </c>
      <c r="AW150" s="13" t="s">
        <v>32</v>
      </c>
      <c r="AX150" s="13" t="s">
        <v>76</v>
      </c>
      <c r="AY150" s="179" t="s">
        <v>242</v>
      </c>
    </row>
    <row r="151" spans="1:65" s="13" customFormat="1">
      <c r="B151" s="178"/>
      <c r="D151" s="171" t="s">
        <v>251</v>
      </c>
      <c r="E151" s="179"/>
      <c r="F151" s="180" t="s">
        <v>260</v>
      </c>
      <c r="H151" s="181">
        <v>0.82499999999999996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79" t="s">
        <v>251</v>
      </c>
      <c r="AU151" s="179" t="s">
        <v>88</v>
      </c>
      <c r="AV151" s="13" t="s">
        <v>88</v>
      </c>
      <c r="AW151" s="13" t="s">
        <v>32</v>
      </c>
      <c r="AX151" s="13" t="s">
        <v>76</v>
      </c>
      <c r="AY151" s="179" t="s">
        <v>242</v>
      </c>
    </row>
    <row r="152" spans="1:65" s="14" customFormat="1">
      <c r="B152" s="186"/>
      <c r="D152" s="171" t="s">
        <v>251</v>
      </c>
      <c r="E152" s="187" t="s">
        <v>201</v>
      </c>
      <c r="F152" s="188" t="s">
        <v>254</v>
      </c>
      <c r="H152" s="189">
        <v>1.7609999999999999</v>
      </c>
      <c r="I152" s="190"/>
      <c r="L152" s="186"/>
      <c r="M152" s="191"/>
      <c r="N152" s="192"/>
      <c r="O152" s="192"/>
      <c r="P152" s="192"/>
      <c r="Q152" s="192"/>
      <c r="R152" s="192"/>
      <c r="S152" s="192"/>
      <c r="T152" s="193"/>
      <c r="AT152" s="187" t="s">
        <v>251</v>
      </c>
      <c r="AU152" s="187" t="s">
        <v>88</v>
      </c>
      <c r="AV152" s="14" t="s">
        <v>249</v>
      </c>
      <c r="AW152" s="14" t="s">
        <v>32</v>
      </c>
      <c r="AX152" s="14" t="s">
        <v>83</v>
      </c>
      <c r="AY152" s="187" t="s">
        <v>242</v>
      </c>
    </row>
    <row r="153" spans="1:65" s="1" customFormat="1" ht="24.2" customHeight="1">
      <c r="A153" s="30"/>
      <c r="B153" s="155"/>
      <c r="C153" s="156" t="s">
        <v>261</v>
      </c>
      <c r="D153" s="156" t="s">
        <v>245</v>
      </c>
      <c r="E153" s="157" t="s">
        <v>262</v>
      </c>
      <c r="F153" s="158" t="s">
        <v>263</v>
      </c>
      <c r="G153" s="159" t="s">
        <v>248</v>
      </c>
      <c r="H153" s="160">
        <v>13.118</v>
      </c>
      <c r="I153" s="161">
        <v>2.25</v>
      </c>
      <c r="J153" s="162">
        <f>ROUND(I153*H153,2)</f>
        <v>29.52</v>
      </c>
      <c r="K153" s="163"/>
      <c r="L153" s="31"/>
      <c r="M153" s="164"/>
      <c r="N153" s="165" t="s">
        <v>42</v>
      </c>
      <c r="O153" s="57"/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8" t="s">
        <v>249</v>
      </c>
      <c r="AT153" s="168" t="s">
        <v>245</v>
      </c>
      <c r="AU153" s="168" t="s">
        <v>88</v>
      </c>
      <c r="AY153" s="17" t="s">
        <v>242</v>
      </c>
      <c r="BE153" s="169">
        <f>IF(N153="základná",J153,0)</f>
        <v>0</v>
      </c>
      <c r="BF153" s="169">
        <f>IF(N153="znížená",J153,0)</f>
        <v>29.52</v>
      </c>
      <c r="BG153" s="169">
        <f>IF(N153="zákl. prenesená",J153,0)</f>
        <v>0</v>
      </c>
      <c r="BH153" s="169">
        <f>IF(N153="zníž. prenesená",J153,0)</f>
        <v>0</v>
      </c>
      <c r="BI153" s="169">
        <f>IF(N153="nulová",J153,0)</f>
        <v>0</v>
      </c>
      <c r="BJ153" s="17" t="s">
        <v>88</v>
      </c>
      <c r="BK153" s="169">
        <f>ROUND(I153*H153,2)</f>
        <v>29.52</v>
      </c>
      <c r="BL153" s="17" t="s">
        <v>249</v>
      </c>
      <c r="BM153" s="168" t="s">
        <v>264</v>
      </c>
    </row>
    <row r="154" spans="1:65" s="13" customFormat="1">
      <c r="B154" s="178"/>
      <c r="D154" s="171" t="s">
        <v>251</v>
      </c>
      <c r="E154" s="179"/>
      <c r="F154" s="180" t="s">
        <v>265</v>
      </c>
      <c r="H154" s="181">
        <v>13.118</v>
      </c>
      <c r="I154" s="182"/>
      <c r="L154" s="178"/>
      <c r="M154" s="183"/>
      <c r="N154" s="184"/>
      <c r="O154" s="184"/>
      <c r="P154" s="184"/>
      <c r="Q154" s="184"/>
      <c r="R154" s="184"/>
      <c r="S154" s="184"/>
      <c r="T154" s="185"/>
      <c r="AT154" s="179" t="s">
        <v>251</v>
      </c>
      <c r="AU154" s="179" t="s">
        <v>88</v>
      </c>
      <c r="AV154" s="13" t="s">
        <v>88</v>
      </c>
      <c r="AW154" s="13" t="s">
        <v>32</v>
      </c>
      <c r="AX154" s="13" t="s">
        <v>83</v>
      </c>
      <c r="AY154" s="179" t="s">
        <v>242</v>
      </c>
    </row>
    <row r="155" spans="1:65" s="11" customFormat="1" ht="22.9" customHeight="1">
      <c r="B155" s="142"/>
      <c r="D155" s="143" t="s">
        <v>75</v>
      </c>
      <c r="E155" s="153" t="s">
        <v>88</v>
      </c>
      <c r="F155" s="153" t="s">
        <v>266</v>
      </c>
      <c r="I155" s="145"/>
      <c r="J155" s="154">
        <f>SUBTOTAL(9,J156:J167)</f>
        <v>568.98000000000013</v>
      </c>
      <c r="L155" s="142"/>
      <c r="M155" s="147"/>
      <c r="N155" s="148"/>
      <c r="O155" s="148"/>
      <c r="P155" s="149">
        <f>SUM(P156:P168)</f>
        <v>0</v>
      </c>
      <c r="Q155" s="148"/>
      <c r="R155" s="149">
        <f>SUM(R156:R168)</f>
        <v>7.9198387800000001</v>
      </c>
      <c r="S155" s="148"/>
      <c r="T155" s="150">
        <f>SUM(T156:T168)</f>
        <v>0</v>
      </c>
      <c r="AR155" s="143" t="s">
        <v>83</v>
      </c>
      <c r="AT155" s="151" t="s">
        <v>75</v>
      </c>
      <c r="AU155" s="151" t="s">
        <v>83</v>
      </c>
      <c r="AY155" s="143" t="s">
        <v>242</v>
      </c>
      <c r="BK155" s="152">
        <f>SUM(BK156:BK168)</f>
        <v>568.98000000000013</v>
      </c>
    </row>
    <row r="156" spans="1:65" s="1" customFormat="1" ht="37.9" customHeight="1">
      <c r="A156" s="30"/>
      <c r="B156" s="155"/>
      <c r="C156" s="156" t="s">
        <v>267</v>
      </c>
      <c r="D156" s="156" t="s">
        <v>245</v>
      </c>
      <c r="E156" s="157" t="s">
        <v>268</v>
      </c>
      <c r="F156" s="158" t="s">
        <v>269</v>
      </c>
      <c r="G156" s="159" t="s">
        <v>248</v>
      </c>
      <c r="H156" s="160">
        <v>1.6950000000000001</v>
      </c>
      <c r="I156" s="161">
        <v>177.71</v>
      </c>
      <c r="J156" s="162">
        <f>ROUND(I156*H156,2)</f>
        <v>301.22000000000003</v>
      </c>
      <c r="K156" s="163"/>
      <c r="L156" s="31"/>
      <c r="M156" s="164"/>
      <c r="N156" s="165" t="s">
        <v>42</v>
      </c>
      <c r="O156" s="57"/>
      <c r="P156" s="166">
        <f>O156*H156</f>
        <v>0</v>
      </c>
      <c r="Q156" s="166">
        <v>2.1286399999999999</v>
      </c>
      <c r="R156" s="166">
        <f>Q156*H156</f>
        <v>3.6080448000000001</v>
      </c>
      <c r="S156" s="166">
        <v>0</v>
      </c>
      <c r="T156" s="167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8" t="s">
        <v>249</v>
      </c>
      <c r="AT156" s="168" t="s">
        <v>245</v>
      </c>
      <c r="AU156" s="168" t="s">
        <v>88</v>
      </c>
      <c r="AY156" s="17" t="s">
        <v>242</v>
      </c>
      <c r="BE156" s="169">
        <f>IF(N156="základná",J156,0)</f>
        <v>0</v>
      </c>
      <c r="BF156" s="169">
        <f>IF(N156="znížená",J156,0)</f>
        <v>301.22000000000003</v>
      </c>
      <c r="BG156" s="169">
        <f>IF(N156="zákl. prenesená",J156,0)</f>
        <v>0</v>
      </c>
      <c r="BH156" s="169">
        <f>IF(N156="zníž. prenesená",J156,0)</f>
        <v>0</v>
      </c>
      <c r="BI156" s="169">
        <f>IF(N156="nulová",J156,0)</f>
        <v>0</v>
      </c>
      <c r="BJ156" s="17" t="s">
        <v>88</v>
      </c>
      <c r="BK156" s="169">
        <f>ROUND(I156*H156,2)</f>
        <v>301.22000000000003</v>
      </c>
      <c r="BL156" s="17" t="s">
        <v>249</v>
      </c>
      <c r="BM156" s="168" t="s">
        <v>270</v>
      </c>
    </row>
    <row r="157" spans="1:65" s="12" customFormat="1">
      <c r="B157" s="170"/>
      <c r="D157" s="171" t="s">
        <v>251</v>
      </c>
      <c r="E157" s="172"/>
      <c r="F157" s="173" t="s">
        <v>252</v>
      </c>
      <c r="H157" s="172"/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2" t="s">
        <v>251</v>
      </c>
      <c r="AU157" s="172" t="s">
        <v>88</v>
      </c>
      <c r="AV157" s="12" t="s">
        <v>83</v>
      </c>
      <c r="AW157" s="12" t="s">
        <v>32</v>
      </c>
      <c r="AX157" s="12" t="s">
        <v>76</v>
      </c>
      <c r="AY157" s="172" t="s">
        <v>242</v>
      </c>
    </row>
    <row r="158" spans="1:65" s="13" customFormat="1">
      <c r="B158" s="178"/>
      <c r="D158" s="171" t="s">
        <v>251</v>
      </c>
      <c r="E158" s="179"/>
      <c r="F158" s="180" t="s">
        <v>271</v>
      </c>
      <c r="H158" s="181">
        <v>0.75</v>
      </c>
      <c r="I158" s="182"/>
      <c r="L158" s="178"/>
      <c r="M158" s="183"/>
      <c r="N158" s="184"/>
      <c r="O158" s="184"/>
      <c r="P158" s="184"/>
      <c r="Q158" s="184"/>
      <c r="R158" s="184"/>
      <c r="S158" s="184"/>
      <c r="T158" s="185"/>
      <c r="AT158" s="179" t="s">
        <v>251</v>
      </c>
      <c r="AU158" s="179" t="s">
        <v>88</v>
      </c>
      <c r="AV158" s="13" t="s">
        <v>88</v>
      </c>
      <c r="AW158" s="13" t="s">
        <v>32</v>
      </c>
      <c r="AX158" s="13" t="s">
        <v>76</v>
      </c>
      <c r="AY158" s="179" t="s">
        <v>242</v>
      </c>
    </row>
    <row r="159" spans="1:65" s="13" customFormat="1">
      <c r="B159" s="178"/>
      <c r="D159" s="171" t="s">
        <v>251</v>
      </c>
      <c r="E159" s="179"/>
      <c r="F159" s="180" t="s">
        <v>272</v>
      </c>
      <c r="H159" s="181">
        <v>0.94499999999999995</v>
      </c>
      <c r="I159" s="182"/>
      <c r="L159" s="178"/>
      <c r="M159" s="183"/>
      <c r="N159" s="184"/>
      <c r="O159" s="184"/>
      <c r="P159" s="184"/>
      <c r="Q159" s="184"/>
      <c r="R159" s="184"/>
      <c r="S159" s="184"/>
      <c r="T159" s="185"/>
      <c r="AT159" s="179" t="s">
        <v>251</v>
      </c>
      <c r="AU159" s="179" t="s">
        <v>88</v>
      </c>
      <c r="AV159" s="13" t="s">
        <v>88</v>
      </c>
      <c r="AW159" s="13" t="s">
        <v>32</v>
      </c>
      <c r="AX159" s="13" t="s">
        <v>76</v>
      </c>
      <c r="AY159" s="179" t="s">
        <v>242</v>
      </c>
    </row>
    <row r="160" spans="1:65" s="14" customFormat="1">
      <c r="B160" s="186"/>
      <c r="D160" s="171" t="s">
        <v>251</v>
      </c>
      <c r="E160" s="187" t="s">
        <v>203</v>
      </c>
      <c r="F160" s="188" t="s">
        <v>254</v>
      </c>
      <c r="H160" s="189">
        <v>1.6950000000000001</v>
      </c>
      <c r="I160" s="190"/>
      <c r="L160" s="186"/>
      <c r="M160" s="191"/>
      <c r="N160" s="192"/>
      <c r="O160" s="192"/>
      <c r="P160" s="192"/>
      <c r="Q160" s="192"/>
      <c r="R160" s="192"/>
      <c r="S160" s="192"/>
      <c r="T160" s="193"/>
      <c r="AT160" s="187" t="s">
        <v>251</v>
      </c>
      <c r="AU160" s="187" t="s">
        <v>88</v>
      </c>
      <c r="AV160" s="14" t="s">
        <v>249</v>
      </c>
      <c r="AW160" s="14" t="s">
        <v>32</v>
      </c>
      <c r="AX160" s="14" t="s">
        <v>83</v>
      </c>
      <c r="AY160" s="187" t="s">
        <v>242</v>
      </c>
    </row>
    <row r="161" spans="1:65" s="1" customFormat="1" ht="16.5" customHeight="1">
      <c r="A161" s="30"/>
      <c r="B161" s="155"/>
      <c r="C161" s="156" t="s">
        <v>273</v>
      </c>
      <c r="D161" s="156" t="s">
        <v>245</v>
      </c>
      <c r="E161" s="157" t="s">
        <v>274</v>
      </c>
      <c r="F161" s="158" t="s">
        <v>275</v>
      </c>
      <c r="G161" s="159" t="s">
        <v>248</v>
      </c>
      <c r="H161" s="160">
        <v>1.9259999999999999</v>
      </c>
      <c r="I161" s="161">
        <v>97.59</v>
      </c>
      <c r="J161" s="162">
        <f>ROUND(I161*H161,2)</f>
        <v>187.96</v>
      </c>
      <c r="K161" s="163"/>
      <c r="L161" s="31"/>
      <c r="M161" s="164"/>
      <c r="N161" s="165" t="s">
        <v>42</v>
      </c>
      <c r="O161" s="57"/>
      <c r="P161" s="166">
        <f>O161*H161</f>
        <v>0</v>
      </c>
      <c r="Q161" s="166">
        <v>2.2151299999999998</v>
      </c>
      <c r="R161" s="166">
        <f>Q161*H161</f>
        <v>4.2663403799999999</v>
      </c>
      <c r="S161" s="166">
        <v>0</v>
      </c>
      <c r="T161" s="167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8" t="s">
        <v>249</v>
      </c>
      <c r="AT161" s="168" t="s">
        <v>245</v>
      </c>
      <c r="AU161" s="168" t="s">
        <v>88</v>
      </c>
      <c r="AY161" s="17" t="s">
        <v>242</v>
      </c>
      <c r="BE161" s="169">
        <f>IF(N161="základná",J161,0)</f>
        <v>0</v>
      </c>
      <c r="BF161" s="169">
        <f>IF(N161="znížená",J161,0)</f>
        <v>187.96</v>
      </c>
      <c r="BG161" s="169">
        <f>IF(N161="zákl. prenesená",J161,0)</f>
        <v>0</v>
      </c>
      <c r="BH161" s="169">
        <f>IF(N161="zníž. prenesená",J161,0)</f>
        <v>0</v>
      </c>
      <c r="BI161" s="169">
        <f>IF(N161="nulová",J161,0)</f>
        <v>0</v>
      </c>
      <c r="BJ161" s="17" t="s">
        <v>88</v>
      </c>
      <c r="BK161" s="169">
        <f>ROUND(I161*H161,2)</f>
        <v>187.96</v>
      </c>
      <c r="BL161" s="17" t="s">
        <v>249</v>
      </c>
      <c r="BM161" s="168" t="s">
        <v>276</v>
      </c>
    </row>
    <row r="162" spans="1:65" s="13" customFormat="1">
      <c r="B162" s="178"/>
      <c r="D162" s="171" t="s">
        <v>251</v>
      </c>
      <c r="E162" s="179"/>
      <c r="F162" s="180" t="s">
        <v>277</v>
      </c>
      <c r="H162" s="181">
        <v>1.9259999999999999</v>
      </c>
      <c r="I162" s="182"/>
      <c r="L162" s="178"/>
      <c r="M162" s="183"/>
      <c r="N162" s="184"/>
      <c r="O162" s="184"/>
      <c r="P162" s="184"/>
      <c r="Q162" s="184"/>
      <c r="R162" s="184"/>
      <c r="S162" s="184"/>
      <c r="T162" s="185"/>
      <c r="AT162" s="179" t="s">
        <v>251</v>
      </c>
      <c r="AU162" s="179" t="s">
        <v>88</v>
      </c>
      <c r="AV162" s="13" t="s">
        <v>88</v>
      </c>
      <c r="AW162" s="13" t="s">
        <v>32</v>
      </c>
      <c r="AX162" s="13" t="s">
        <v>76</v>
      </c>
      <c r="AY162" s="179" t="s">
        <v>242</v>
      </c>
    </row>
    <row r="163" spans="1:65" s="14" customFormat="1">
      <c r="B163" s="186"/>
      <c r="D163" s="171" t="s">
        <v>251</v>
      </c>
      <c r="E163" s="187"/>
      <c r="F163" s="188" t="s">
        <v>254</v>
      </c>
      <c r="H163" s="189">
        <v>1.9259999999999999</v>
      </c>
      <c r="I163" s="190"/>
      <c r="L163" s="186"/>
      <c r="M163" s="191"/>
      <c r="N163" s="192"/>
      <c r="O163" s="192"/>
      <c r="P163" s="192"/>
      <c r="Q163" s="192"/>
      <c r="R163" s="192"/>
      <c r="S163" s="192"/>
      <c r="T163" s="193"/>
      <c r="AT163" s="187" t="s">
        <v>251</v>
      </c>
      <c r="AU163" s="187" t="s">
        <v>88</v>
      </c>
      <c r="AV163" s="14" t="s">
        <v>249</v>
      </c>
      <c r="AW163" s="14" t="s">
        <v>32</v>
      </c>
      <c r="AX163" s="14" t="s">
        <v>83</v>
      </c>
      <c r="AY163" s="187" t="s">
        <v>242</v>
      </c>
    </row>
    <row r="164" spans="1:65" s="1" customFormat="1" ht="21.75" customHeight="1">
      <c r="A164" s="30"/>
      <c r="B164" s="155"/>
      <c r="C164" s="156" t="s">
        <v>278</v>
      </c>
      <c r="D164" s="156" t="s">
        <v>245</v>
      </c>
      <c r="E164" s="157" t="s">
        <v>279</v>
      </c>
      <c r="F164" s="158" t="s">
        <v>280</v>
      </c>
      <c r="G164" s="159" t="s">
        <v>281</v>
      </c>
      <c r="H164" s="160">
        <v>2.1059999999999999</v>
      </c>
      <c r="I164" s="161">
        <v>14.13</v>
      </c>
      <c r="J164" s="162">
        <f>ROUND(I164*H164,2)</f>
        <v>29.76</v>
      </c>
      <c r="K164" s="163"/>
      <c r="L164" s="31"/>
      <c r="M164" s="164"/>
      <c r="N164" s="165" t="s">
        <v>42</v>
      </c>
      <c r="O164" s="57"/>
      <c r="P164" s="166">
        <f>O164*H164</f>
        <v>0</v>
      </c>
      <c r="Q164" s="166">
        <v>1.6000000000000001E-3</v>
      </c>
      <c r="R164" s="166">
        <f>Q164*H164</f>
        <v>3.3695999999999999E-3</v>
      </c>
      <c r="S164" s="166">
        <v>0</v>
      </c>
      <c r="T164" s="167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8" t="s">
        <v>249</v>
      </c>
      <c r="AT164" s="168" t="s">
        <v>245</v>
      </c>
      <c r="AU164" s="168" t="s">
        <v>88</v>
      </c>
      <c r="AY164" s="17" t="s">
        <v>242</v>
      </c>
      <c r="BE164" s="169">
        <f>IF(N164="základná",J164,0)</f>
        <v>0</v>
      </c>
      <c r="BF164" s="169">
        <f>IF(N164="znížená",J164,0)</f>
        <v>29.76</v>
      </c>
      <c r="BG164" s="169">
        <f>IF(N164="zákl. prenesená",J164,0)</f>
        <v>0</v>
      </c>
      <c r="BH164" s="169">
        <f>IF(N164="zníž. prenesená",J164,0)</f>
        <v>0</v>
      </c>
      <c r="BI164" s="169">
        <f>IF(N164="nulová",J164,0)</f>
        <v>0</v>
      </c>
      <c r="BJ164" s="17" t="s">
        <v>88</v>
      </c>
      <c r="BK164" s="169">
        <f>ROUND(I164*H164,2)</f>
        <v>29.76</v>
      </c>
      <c r="BL164" s="17" t="s">
        <v>249</v>
      </c>
      <c r="BM164" s="168" t="s">
        <v>282</v>
      </c>
    </row>
    <row r="165" spans="1:65" s="13" customFormat="1">
      <c r="B165" s="178"/>
      <c r="D165" s="171" t="s">
        <v>251</v>
      </c>
      <c r="E165" s="179"/>
      <c r="F165" s="180" t="s">
        <v>283</v>
      </c>
      <c r="H165" s="181">
        <v>2.1059999999999999</v>
      </c>
      <c r="I165" s="182"/>
      <c r="L165" s="178"/>
      <c r="M165" s="183"/>
      <c r="N165" s="184"/>
      <c r="O165" s="184"/>
      <c r="P165" s="184"/>
      <c r="Q165" s="184"/>
      <c r="R165" s="184"/>
      <c r="S165" s="184"/>
      <c r="T165" s="185"/>
      <c r="AT165" s="179" t="s">
        <v>251</v>
      </c>
      <c r="AU165" s="179" t="s">
        <v>88</v>
      </c>
      <c r="AV165" s="13" t="s">
        <v>88</v>
      </c>
      <c r="AW165" s="13" t="s">
        <v>32</v>
      </c>
      <c r="AX165" s="13" t="s">
        <v>83</v>
      </c>
      <c r="AY165" s="179" t="s">
        <v>242</v>
      </c>
    </row>
    <row r="166" spans="1:65" s="1" customFormat="1" ht="21.75" customHeight="1">
      <c r="A166" s="30"/>
      <c r="B166" s="155"/>
      <c r="C166" s="156" t="s">
        <v>284</v>
      </c>
      <c r="D166" s="156" t="s">
        <v>245</v>
      </c>
      <c r="E166" s="157" t="s">
        <v>285</v>
      </c>
      <c r="F166" s="158" t="s">
        <v>286</v>
      </c>
      <c r="G166" s="159" t="s">
        <v>281</v>
      </c>
      <c r="H166" s="160">
        <v>2.1059999999999999</v>
      </c>
      <c r="I166" s="161">
        <v>2.83</v>
      </c>
      <c r="J166" s="162">
        <f>ROUND(I166*H166,2)</f>
        <v>5.96</v>
      </c>
      <c r="K166" s="163"/>
      <c r="L166" s="31"/>
      <c r="M166" s="164"/>
      <c r="N166" s="165" t="s">
        <v>42</v>
      </c>
      <c r="O166" s="57"/>
      <c r="P166" s="166">
        <f>O166*H166</f>
        <v>0</v>
      </c>
      <c r="Q166" s="166">
        <v>0</v>
      </c>
      <c r="R166" s="166">
        <f>Q166*H166</f>
        <v>0</v>
      </c>
      <c r="S166" s="166">
        <v>0</v>
      </c>
      <c r="T166" s="167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8" t="s">
        <v>249</v>
      </c>
      <c r="AT166" s="168" t="s">
        <v>245</v>
      </c>
      <c r="AU166" s="168" t="s">
        <v>88</v>
      </c>
      <c r="AY166" s="17" t="s">
        <v>242</v>
      </c>
      <c r="BE166" s="169">
        <f>IF(N166="základná",J166,0)</f>
        <v>0</v>
      </c>
      <c r="BF166" s="169">
        <f>IF(N166="znížená",J166,0)</f>
        <v>5.96</v>
      </c>
      <c r="BG166" s="169">
        <f>IF(N166="zákl. prenesená",J166,0)</f>
        <v>0</v>
      </c>
      <c r="BH166" s="169">
        <f>IF(N166="zníž. prenesená",J166,0)</f>
        <v>0</v>
      </c>
      <c r="BI166" s="169">
        <f>IF(N166="nulová",J166,0)</f>
        <v>0</v>
      </c>
      <c r="BJ166" s="17" t="s">
        <v>88</v>
      </c>
      <c r="BK166" s="169">
        <f>ROUND(I166*H166,2)</f>
        <v>5.96</v>
      </c>
      <c r="BL166" s="17" t="s">
        <v>249</v>
      </c>
      <c r="BM166" s="168" t="s">
        <v>287</v>
      </c>
    </row>
    <row r="167" spans="1:65" s="1" customFormat="1" ht="37.9" customHeight="1">
      <c r="A167" s="30"/>
      <c r="B167" s="155"/>
      <c r="C167" s="156" t="s">
        <v>288</v>
      </c>
      <c r="D167" s="156" t="s">
        <v>245</v>
      </c>
      <c r="E167" s="157" t="s">
        <v>289</v>
      </c>
      <c r="F167" s="158" t="s">
        <v>290</v>
      </c>
      <c r="G167" s="159" t="s">
        <v>291</v>
      </c>
      <c r="H167" s="160">
        <v>4.2000000000000003E-2</v>
      </c>
      <c r="I167" s="161">
        <v>1049.5999999999999</v>
      </c>
      <c r="J167" s="162">
        <f>ROUND(I167*H167,2)</f>
        <v>44.08</v>
      </c>
      <c r="K167" s="163"/>
      <c r="L167" s="31"/>
      <c r="M167" s="164"/>
      <c r="N167" s="165" t="s">
        <v>42</v>
      </c>
      <c r="O167" s="57"/>
      <c r="P167" s="166">
        <f>O167*H167</f>
        <v>0</v>
      </c>
      <c r="Q167" s="166">
        <v>1.002</v>
      </c>
      <c r="R167" s="166">
        <f>Q167*H167</f>
        <v>4.2084000000000003E-2</v>
      </c>
      <c r="S167" s="166">
        <v>0</v>
      </c>
      <c r="T167" s="167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8" t="s">
        <v>249</v>
      </c>
      <c r="AT167" s="168" t="s">
        <v>245</v>
      </c>
      <c r="AU167" s="168" t="s">
        <v>88</v>
      </c>
      <c r="AY167" s="17" t="s">
        <v>242</v>
      </c>
      <c r="BE167" s="169">
        <f>IF(N167="základná",J167,0)</f>
        <v>0</v>
      </c>
      <c r="BF167" s="169">
        <f>IF(N167="znížená",J167,0)</f>
        <v>44.08</v>
      </c>
      <c r="BG167" s="169">
        <f>IF(N167="zákl. prenesená",J167,0)</f>
        <v>0</v>
      </c>
      <c r="BH167" s="169">
        <f>IF(N167="zníž. prenesená",J167,0)</f>
        <v>0</v>
      </c>
      <c r="BI167" s="169">
        <f>IF(N167="nulová",J167,0)</f>
        <v>0</v>
      </c>
      <c r="BJ167" s="17" t="s">
        <v>88</v>
      </c>
      <c r="BK167" s="169">
        <f>ROUND(I167*H167,2)</f>
        <v>44.08</v>
      </c>
      <c r="BL167" s="17" t="s">
        <v>249</v>
      </c>
      <c r="BM167" s="168" t="s">
        <v>292</v>
      </c>
    </row>
    <row r="168" spans="1:65" s="13" customFormat="1">
      <c r="B168" s="178"/>
      <c r="D168" s="171" t="s">
        <v>251</v>
      </c>
      <c r="E168" s="179"/>
      <c r="F168" s="180" t="s">
        <v>293</v>
      </c>
      <c r="H168" s="181">
        <v>4.2000000000000003E-2</v>
      </c>
      <c r="I168" s="182"/>
      <c r="L168" s="178"/>
      <c r="M168" s="183"/>
      <c r="N168" s="184"/>
      <c r="O168" s="184"/>
      <c r="P168" s="184"/>
      <c r="Q168" s="184"/>
      <c r="R168" s="184"/>
      <c r="S168" s="184"/>
      <c r="T168" s="185"/>
      <c r="AT168" s="179" t="s">
        <v>251</v>
      </c>
      <c r="AU168" s="179" t="s">
        <v>88</v>
      </c>
      <c r="AV168" s="13" t="s">
        <v>88</v>
      </c>
      <c r="AW168" s="13" t="s">
        <v>32</v>
      </c>
      <c r="AX168" s="13" t="s">
        <v>83</v>
      </c>
      <c r="AY168" s="179" t="s">
        <v>242</v>
      </c>
    </row>
    <row r="169" spans="1:65" s="11" customFormat="1" ht="22.9" customHeight="1">
      <c r="B169" s="142"/>
      <c r="D169" s="143" t="s">
        <v>75</v>
      </c>
      <c r="E169" s="153" t="s">
        <v>93</v>
      </c>
      <c r="F169" s="153" t="s">
        <v>294</v>
      </c>
      <c r="I169" s="145"/>
      <c r="J169" s="154">
        <f>SUBTOTAL(9,J170:J174)</f>
        <v>8902.06</v>
      </c>
      <c r="L169" s="142"/>
      <c r="M169" s="147"/>
      <c r="N169" s="148"/>
      <c r="O169" s="148"/>
      <c r="P169" s="149">
        <f>SUM(P170:P177)</f>
        <v>0</v>
      </c>
      <c r="Q169" s="148"/>
      <c r="R169" s="149">
        <f>SUM(R170:R177)</f>
        <v>0.42465700000000001</v>
      </c>
      <c r="S169" s="148"/>
      <c r="T169" s="150">
        <f>SUM(T170:T177)</f>
        <v>0</v>
      </c>
      <c r="AR169" s="143" t="s">
        <v>83</v>
      </c>
      <c r="AT169" s="151" t="s">
        <v>75</v>
      </c>
      <c r="AU169" s="151" t="s">
        <v>83</v>
      </c>
      <c r="AY169" s="143" t="s">
        <v>242</v>
      </c>
      <c r="BK169" s="152">
        <f>SUM(BK170:BK177)</f>
        <v>8902.06</v>
      </c>
    </row>
    <row r="170" spans="1:65" s="1" customFormat="1" ht="24.2" customHeight="1">
      <c r="A170" s="30"/>
      <c r="B170" s="155"/>
      <c r="C170" s="194" t="s">
        <v>83</v>
      </c>
      <c r="D170" s="194" t="s">
        <v>245</v>
      </c>
      <c r="E170" s="195" t="s">
        <v>295</v>
      </c>
      <c r="F170" s="196" t="s">
        <v>296</v>
      </c>
      <c r="G170" s="197" t="s">
        <v>297</v>
      </c>
      <c r="H170" s="198">
        <v>28.3</v>
      </c>
      <c r="I170" s="161">
        <v>92.1</v>
      </c>
      <c r="J170" s="162">
        <f>ROUND(I170*H170,2)</f>
        <v>2606.4299999999998</v>
      </c>
      <c r="K170" s="163"/>
      <c r="L170" s="31"/>
      <c r="M170" s="164"/>
      <c r="N170" s="165" t="s">
        <v>42</v>
      </c>
      <c r="O170" s="57"/>
      <c r="P170" s="166">
        <f>O170*H170</f>
        <v>0</v>
      </c>
      <c r="Q170" s="166">
        <v>9.7900000000000001E-3</v>
      </c>
      <c r="R170" s="166">
        <f>Q170*H170</f>
        <v>0.277057</v>
      </c>
      <c r="S170" s="166">
        <v>0</v>
      </c>
      <c r="T170" s="167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8" t="s">
        <v>249</v>
      </c>
      <c r="AT170" s="168" t="s">
        <v>245</v>
      </c>
      <c r="AU170" s="168" t="s">
        <v>88</v>
      </c>
      <c r="AY170" s="17" t="s">
        <v>242</v>
      </c>
      <c r="BE170" s="169">
        <f>IF(N170="základná",J170,0)</f>
        <v>0</v>
      </c>
      <c r="BF170" s="169">
        <f>IF(N170="znížená",J170,0)</f>
        <v>2606.4299999999998</v>
      </c>
      <c r="BG170" s="169">
        <f>IF(N170="zákl. prenesená",J170,0)</f>
        <v>0</v>
      </c>
      <c r="BH170" s="169">
        <f>IF(N170="zníž. prenesená",J170,0)</f>
        <v>0</v>
      </c>
      <c r="BI170" s="169">
        <f>IF(N170="nulová",J170,0)</f>
        <v>0</v>
      </c>
      <c r="BJ170" s="17" t="s">
        <v>88</v>
      </c>
      <c r="BK170" s="169">
        <f>ROUND(I170*H170,2)</f>
        <v>2606.4299999999998</v>
      </c>
      <c r="BL170" s="17" t="s">
        <v>249</v>
      </c>
      <c r="BM170" s="168" t="s">
        <v>298</v>
      </c>
    </row>
    <row r="171" spans="1:65" s="13" customFormat="1">
      <c r="B171" s="178"/>
      <c r="D171" s="171" t="s">
        <v>251</v>
      </c>
      <c r="E171" s="179"/>
      <c r="F171" s="180" t="s">
        <v>299</v>
      </c>
      <c r="H171" s="181">
        <v>26.4</v>
      </c>
      <c r="I171" s="182"/>
      <c r="L171" s="178"/>
      <c r="M171" s="183"/>
      <c r="N171" s="184"/>
      <c r="O171" s="184"/>
      <c r="P171" s="184"/>
      <c r="Q171" s="184"/>
      <c r="R171" s="184"/>
      <c r="S171" s="184"/>
      <c r="T171" s="185"/>
      <c r="AT171" s="179" t="s">
        <v>251</v>
      </c>
      <c r="AU171" s="179" t="s">
        <v>88</v>
      </c>
      <c r="AV171" s="13" t="s">
        <v>88</v>
      </c>
      <c r="AW171" s="13" t="s">
        <v>32</v>
      </c>
      <c r="AX171" s="13" t="s">
        <v>76</v>
      </c>
      <c r="AY171" s="179" t="s">
        <v>242</v>
      </c>
    </row>
    <row r="172" spans="1:65" s="13" customFormat="1">
      <c r="B172" s="178"/>
      <c r="D172" s="171" t="s">
        <v>251</v>
      </c>
      <c r="E172" s="179"/>
      <c r="F172" s="180" t="s">
        <v>300</v>
      </c>
      <c r="H172" s="181">
        <v>1.9</v>
      </c>
      <c r="I172" s="182"/>
      <c r="L172" s="178"/>
      <c r="M172" s="183"/>
      <c r="N172" s="184"/>
      <c r="O172" s="184"/>
      <c r="P172" s="184"/>
      <c r="Q172" s="184"/>
      <c r="R172" s="184"/>
      <c r="S172" s="184"/>
      <c r="T172" s="185"/>
      <c r="AT172" s="179" t="s">
        <v>251</v>
      </c>
      <c r="AU172" s="179" t="s">
        <v>88</v>
      </c>
      <c r="AV172" s="13" t="s">
        <v>88</v>
      </c>
      <c r="AW172" s="13" t="s">
        <v>32</v>
      </c>
      <c r="AX172" s="13" t="s">
        <v>76</v>
      </c>
      <c r="AY172" s="179" t="s">
        <v>242</v>
      </c>
    </row>
    <row r="173" spans="1:65" s="14" customFormat="1">
      <c r="B173" s="186"/>
      <c r="D173" s="171" t="s">
        <v>251</v>
      </c>
      <c r="E173" s="187"/>
      <c r="F173" s="188" t="s">
        <v>254</v>
      </c>
      <c r="H173" s="189">
        <v>28.3</v>
      </c>
      <c r="I173" s="190"/>
      <c r="L173" s="186"/>
      <c r="M173" s="191"/>
      <c r="N173" s="192"/>
      <c r="O173" s="192"/>
      <c r="P173" s="192"/>
      <c r="Q173" s="192"/>
      <c r="R173" s="192"/>
      <c r="S173" s="192"/>
      <c r="T173" s="193"/>
      <c r="AT173" s="187" t="s">
        <v>251</v>
      </c>
      <c r="AU173" s="187" t="s">
        <v>88</v>
      </c>
      <c r="AV173" s="14" t="s">
        <v>249</v>
      </c>
      <c r="AW173" s="14" t="s">
        <v>32</v>
      </c>
      <c r="AX173" s="14" t="s">
        <v>83</v>
      </c>
      <c r="AY173" s="187" t="s">
        <v>242</v>
      </c>
    </row>
    <row r="174" spans="1:65" s="1" customFormat="1" ht="33" customHeight="1">
      <c r="A174" s="30"/>
      <c r="B174" s="155"/>
      <c r="C174" s="194" t="s">
        <v>88</v>
      </c>
      <c r="D174" s="194" t="s">
        <v>245</v>
      </c>
      <c r="E174" s="195" t="s">
        <v>301</v>
      </c>
      <c r="F174" s="196" t="s">
        <v>302</v>
      </c>
      <c r="G174" s="197" t="s">
        <v>297</v>
      </c>
      <c r="H174" s="198">
        <v>98.4</v>
      </c>
      <c r="I174" s="161">
        <v>63.98</v>
      </c>
      <c r="J174" s="162">
        <f>ROUND(I174*H174,2)</f>
        <v>6295.63</v>
      </c>
      <c r="K174" s="163"/>
      <c r="L174" s="31"/>
      <c r="M174" s="164"/>
      <c r="N174" s="165" t="s">
        <v>42</v>
      </c>
      <c r="O174" s="57"/>
      <c r="P174" s="166">
        <f>O174*H174</f>
        <v>0</v>
      </c>
      <c r="Q174" s="166">
        <v>1.5E-3</v>
      </c>
      <c r="R174" s="166">
        <f>Q174*H174</f>
        <v>0.14760000000000001</v>
      </c>
      <c r="S174" s="166">
        <v>0</v>
      </c>
      <c r="T174" s="167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68" t="s">
        <v>249</v>
      </c>
      <c r="AT174" s="168" t="s">
        <v>245</v>
      </c>
      <c r="AU174" s="168" t="s">
        <v>88</v>
      </c>
      <c r="AY174" s="17" t="s">
        <v>242</v>
      </c>
      <c r="BE174" s="169">
        <f>IF(N174="základná",J174,0)</f>
        <v>0</v>
      </c>
      <c r="BF174" s="169">
        <f>IF(N174="znížená",J174,0)</f>
        <v>6295.63</v>
      </c>
      <c r="BG174" s="169">
        <f>IF(N174="zákl. prenesená",J174,0)</f>
        <v>0</v>
      </c>
      <c r="BH174" s="169">
        <f>IF(N174="zníž. prenesená",J174,0)</f>
        <v>0</v>
      </c>
      <c r="BI174" s="169">
        <f>IF(N174="nulová",J174,0)</f>
        <v>0</v>
      </c>
      <c r="BJ174" s="17" t="s">
        <v>88</v>
      </c>
      <c r="BK174" s="169">
        <f>ROUND(I174*H174,2)</f>
        <v>6295.63</v>
      </c>
      <c r="BL174" s="17" t="s">
        <v>249</v>
      </c>
      <c r="BM174" s="168" t="s">
        <v>303</v>
      </c>
    </row>
    <row r="175" spans="1:65" s="13" customFormat="1">
      <c r="B175" s="178"/>
      <c r="D175" s="171" t="s">
        <v>251</v>
      </c>
      <c r="E175" s="179"/>
      <c r="F175" s="180" t="s">
        <v>304</v>
      </c>
      <c r="H175" s="181">
        <v>12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79" t="s">
        <v>251</v>
      </c>
      <c r="AU175" s="179" t="s">
        <v>88</v>
      </c>
      <c r="AV175" s="13" t="s">
        <v>88</v>
      </c>
      <c r="AW175" s="13" t="s">
        <v>32</v>
      </c>
      <c r="AX175" s="13" t="s">
        <v>76</v>
      </c>
      <c r="AY175" s="179" t="s">
        <v>242</v>
      </c>
    </row>
    <row r="176" spans="1:65" s="13" customFormat="1">
      <c r="B176" s="178"/>
      <c r="D176" s="171" t="s">
        <v>251</v>
      </c>
      <c r="E176" s="179"/>
      <c r="F176" s="180" t="s">
        <v>305</v>
      </c>
      <c r="H176" s="181">
        <v>86.4</v>
      </c>
      <c r="I176" s="182"/>
      <c r="L176" s="178"/>
      <c r="M176" s="183"/>
      <c r="N176" s="184"/>
      <c r="O176" s="184"/>
      <c r="P176" s="184"/>
      <c r="Q176" s="184"/>
      <c r="R176" s="184"/>
      <c r="S176" s="184"/>
      <c r="T176" s="185"/>
      <c r="AT176" s="179" t="s">
        <v>251</v>
      </c>
      <c r="AU176" s="179" t="s">
        <v>88</v>
      </c>
      <c r="AV176" s="13" t="s">
        <v>88</v>
      </c>
      <c r="AW176" s="13" t="s">
        <v>32</v>
      </c>
      <c r="AX176" s="13" t="s">
        <v>76</v>
      </c>
      <c r="AY176" s="179" t="s">
        <v>242</v>
      </c>
    </row>
    <row r="177" spans="1:65" s="14" customFormat="1">
      <c r="B177" s="186"/>
      <c r="D177" s="171" t="s">
        <v>251</v>
      </c>
      <c r="E177" s="187"/>
      <c r="F177" s="188" t="s">
        <v>254</v>
      </c>
      <c r="H177" s="189">
        <v>98.4</v>
      </c>
      <c r="I177" s="190"/>
      <c r="L177" s="186"/>
      <c r="M177" s="191"/>
      <c r="N177" s="192"/>
      <c r="O177" s="192"/>
      <c r="P177" s="192"/>
      <c r="Q177" s="192"/>
      <c r="R177" s="192"/>
      <c r="S177" s="192"/>
      <c r="T177" s="193"/>
      <c r="AT177" s="187" t="s">
        <v>251</v>
      </c>
      <c r="AU177" s="187" t="s">
        <v>88</v>
      </c>
      <c r="AV177" s="14" t="s">
        <v>249</v>
      </c>
      <c r="AW177" s="14" t="s">
        <v>32</v>
      </c>
      <c r="AX177" s="14" t="s">
        <v>83</v>
      </c>
      <c r="AY177" s="187" t="s">
        <v>242</v>
      </c>
    </row>
    <row r="178" spans="1:65" s="11" customFormat="1" ht="22.9" customHeight="1">
      <c r="B178" s="142"/>
      <c r="D178" s="143" t="s">
        <v>75</v>
      </c>
      <c r="E178" s="153" t="s">
        <v>249</v>
      </c>
      <c r="F178" s="153" t="s">
        <v>306</v>
      </c>
      <c r="I178" s="145"/>
      <c r="J178" s="154">
        <f>SUBTOTAL(9,J179:K180)</f>
        <v>1192.5</v>
      </c>
      <c r="L178" s="142"/>
      <c r="M178" s="147"/>
      <c r="N178" s="148"/>
      <c r="O178" s="148"/>
      <c r="P178" s="149">
        <f>SUM(P179:P180)</f>
        <v>0</v>
      </c>
      <c r="Q178" s="148"/>
      <c r="R178" s="149">
        <f>SUM(R179:R180)</f>
        <v>0.46139000000000002</v>
      </c>
      <c r="S178" s="148"/>
      <c r="T178" s="150">
        <f>SUM(T179:T180)</f>
        <v>0</v>
      </c>
      <c r="AR178" s="143" t="s">
        <v>83</v>
      </c>
      <c r="AT178" s="151" t="s">
        <v>75</v>
      </c>
      <c r="AU178" s="151" t="s">
        <v>83</v>
      </c>
      <c r="AY178" s="143" t="s">
        <v>242</v>
      </c>
      <c r="BK178" s="152">
        <f>SUM(BK179:BK180)</f>
        <v>1192.5</v>
      </c>
    </row>
    <row r="179" spans="1:65" s="1" customFormat="1" ht="16.5" customHeight="1">
      <c r="A179" s="30"/>
      <c r="B179" s="155"/>
      <c r="C179" s="156" t="s">
        <v>307</v>
      </c>
      <c r="D179" s="156" t="s">
        <v>245</v>
      </c>
      <c r="E179" s="157" t="s">
        <v>308</v>
      </c>
      <c r="F179" s="158" t="s">
        <v>309</v>
      </c>
      <c r="G179" s="159" t="s">
        <v>310</v>
      </c>
      <c r="H179" s="160">
        <v>1</v>
      </c>
      <c r="I179" s="161">
        <v>112.5</v>
      </c>
      <c r="J179" s="162">
        <f>ROUND(I179*H179,2)</f>
        <v>112.5</v>
      </c>
      <c r="K179" s="163"/>
      <c r="L179" s="31"/>
      <c r="M179" s="164"/>
      <c r="N179" s="165" t="s">
        <v>42</v>
      </c>
      <c r="O179" s="57"/>
      <c r="P179" s="166">
        <f>O179*H179</f>
        <v>0</v>
      </c>
      <c r="Q179" s="166">
        <v>8.1390000000000004E-2</v>
      </c>
      <c r="R179" s="166">
        <f>Q179*H179</f>
        <v>8.1390000000000004E-2</v>
      </c>
      <c r="S179" s="166">
        <v>0</v>
      </c>
      <c r="T179" s="167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68" t="s">
        <v>249</v>
      </c>
      <c r="AT179" s="168" t="s">
        <v>245</v>
      </c>
      <c r="AU179" s="168" t="s">
        <v>88</v>
      </c>
      <c r="AY179" s="17" t="s">
        <v>242</v>
      </c>
      <c r="BE179" s="169">
        <f>IF(N179="základná",J179,0)</f>
        <v>0</v>
      </c>
      <c r="BF179" s="169">
        <f>IF(N179="znížená",J179,0)</f>
        <v>112.5</v>
      </c>
      <c r="BG179" s="169">
        <f>IF(N179="zákl. prenesená",J179,0)</f>
        <v>0</v>
      </c>
      <c r="BH179" s="169">
        <f>IF(N179="zníž. prenesená",J179,0)</f>
        <v>0</v>
      </c>
      <c r="BI179" s="169">
        <f>IF(N179="nulová",J179,0)</f>
        <v>0</v>
      </c>
      <c r="BJ179" s="17" t="s">
        <v>88</v>
      </c>
      <c r="BK179" s="169">
        <f>ROUND(I179*H179,2)</f>
        <v>112.5</v>
      </c>
      <c r="BL179" s="17" t="s">
        <v>249</v>
      </c>
      <c r="BM179" s="168" t="s">
        <v>311</v>
      </c>
    </row>
    <row r="180" spans="1:65" s="1" customFormat="1" ht="37.9" customHeight="1">
      <c r="A180" s="30"/>
      <c r="B180" s="155"/>
      <c r="C180" s="199" t="s">
        <v>312</v>
      </c>
      <c r="D180" s="199" t="s">
        <v>313</v>
      </c>
      <c r="E180" s="200" t="s">
        <v>314</v>
      </c>
      <c r="F180" s="201" t="s">
        <v>315</v>
      </c>
      <c r="G180" s="202" t="s">
        <v>310</v>
      </c>
      <c r="H180" s="203">
        <v>1</v>
      </c>
      <c r="I180" s="204">
        <v>1080</v>
      </c>
      <c r="J180" s="205">
        <f>ROUND(I180*H180,2)</f>
        <v>1080</v>
      </c>
      <c r="K180" s="206"/>
      <c r="L180" s="207"/>
      <c r="M180" s="208"/>
      <c r="N180" s="209" t="s">
        <v>42</v>
      </c>
      <c r="O180" s="57"/>
      <c r="P180" s="166">
        <f>O180*H180</f>
        <v>0</v>
      </c>
      <c r="Q180" s="166">
        <v>0.38</v>
      </c>
      <c r="R180" s="166">
        <f>Q180*H180</f>
        <v>0.38</v>
      </c>
      <c r="S180" s="166">
        <v>0</v>
      </c>
      <c r="T180" s="167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8" t="s">
        <v>316</v>
      </c>
      <c r="AT180" s="168" t="s">
        <v>313</v>
      </c>
      <c r="AU180" s="168" t="s">
        <v>88</v>
      </c>
      <c r="AY180" s="17" t="s">
        <v>242</v>
      </c>
      <c r="BE180" s="169">
        <f>IF(N180="základná",J180,0)</f>
        <v>0</v>
      </c>
      <c r="BF180" s="169">
        <f>IF(N180="znížená",J180,0)</f>
        <v>1080</v>
      </c>
      <c r="BG180" s="169">
        <f>IF(N180="zákl. prenesená",J180,0)</f>
        <v>0</v>
      </c>
      <c r="BH180" s="169">
        <f>IF(N180="zníž. prenesená",J180,0)</f>
        <v>0</v>
      </c>
      <c r="BI180" s="169">
        <f>IF(N180="nulová",J180,0)</f>
        <v>0</v>
      </c>
      <c r="BJ180" s="17" t="s">
        <v>88</v>
      </c>
      <c r="BK180" s="169">
        <f>ROUND(I180*H180,2)</f>
        <v>1080</v>
      </c>
      <c r="BL180" s="17" t="s">
        <v>249</v>
      </c>
      <c r="BM180" s="168" t="s">
        <v>317</v>
      </c>
    </row>
    <row r="181" spans="1:65" s="11" customFormat="1" ht="22.9" customHeight="1">
      <c r="B181" s="142"/>
      <c r="D181" s="143" t="s">
        <v>75</v>
      </c>
      <c r="E181" s="153" t="s">
        <v>318</v>
      </c>
      <c r="F181" s="153" t="s">
        <v>319</v>
      </c>
      <c r="I181" s="145"/>
      <c r="J181" s="154">
        <f>SUBTOTAL(9,J182:J334)</f>
        <v>163488.31999999992</v>
      </c>
      <c r="L181" s="142"/>
      <c r="M181" s="147"/>
      <c r="N181" s="148"/>
      <c r="O181" s="148"/>
      <c r="P181" s="149">
        <f>SUM(P182:P335)</f>
        <v>0</v>
      </c>
      <c r="Q181" s="148"/>
      <c r="R181" s="149">
        <f>SUM(R182:R335)</f>
        <v>83.452999300000002</v>
      </c>
      <c r="S181" s="148"/>
      <c r="T181" s="150">
        <f>SUM(T182:T335)</f>
        <v>0</v>
      </c>
      <c r="AR181" s="143" t="s">
        <v>83</v>
      </c>
      <c r="AT181" s="151" t="s">
        <v>75</v>
      </c>
      <c r="AU181" s="151" t="s">
        <v>83</v>
      </c>
      <c r="AY181" s="143" t="s">
        <v>242</v>
      </c>
      <c r="BK181" s="152">
        <f>SUM(BK182:BK335)</f>
        <v>163488.31999999992</v>
      </c>
    </row>
    <row r="182" spans="1:65" s="1" customFormat="1" ht="24.2" customHeight="1">
      <c r="A182" s="30"/>
      <c r="B182" s="155"/>
      <c r="C182" s="194" t="s">
        <v>93</v>
      </c>
      <c r="D182" s="194" t="s">
        <v>245</v>
      </c>
      <c r="E182" s="195" t="s">
        <v>320</v>
      </c>
      <c r="F182" s="196" t="s">
        <v>321</v>
      </c>
      <c r="G182" s="197" t="s">
        <v>281</v>
      </c>
      <c r="H182" s="198">
        <v>36</v>
      </c>
      <c r="I182" s="161">
        <v>1.63</v>
      </c>
      <c r="J182" s="162">
        <f>ROUND(I182*H182,2)</f>
        <v>58.68</v>
      </c>
      <c r="K182" s="163"/>
      <c r="L182" s="31"/>
      <c r="M182" s="164"/>
      <c r="N182" s="165" t="s">
        <v>42</v>
      </c>
      <c r="O182" s="57"/>
      <c r="P182" s="166">
        <f>O182*H182</f>
        <v>0</v>
      </c>
      <c r="Q182" s="166">
        <v>1.9000000000000001E-4</v>
      </c>
      <c r="R182" s="166">
        <f>Q182*H182</f>
        <v>6.8400000000000006E-3</v>
      </c>
      <c r="S182" s="166">
        <v>0</v>
      </c>
      <c r="T182" s="167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68" t="s">
        <v>249</v>
      </c>
      <c r="AT182" s="168" t="s">
        <v>245</v>
      </c>
      <c r="AU182" s="168" t="s">
        <v>88</v>
      </c>
      <c r="AY182" s="17" t="s">
        <v>242</v>
      </c>
      <c r="BE182" s="169">
        <f>IF(N182="základná",J182,0)</f>
        <v>0</v>
      </c>
      <c r="BF182" s="169">
        <f>IF(N182="znížená",J182,0)</f>
        <v>58.68</v>
      </c>
      <c r="BG182" s="169">
        <f>IF(N182="zákl. prenesená",J182,0)</f>
        <v>0</v>
      </c>
      <c r="BH182" s="169">
        <f>IF(N182="zníž. prenesená",J182,0)</f>
        <v>0</v>
      </c>
      <c r="BI182" s="169">
        <f>IF(N182="nulová",J182,0)</f>
        <v>0</v>
      </c>
      <c r="BJ182" s="17" t="s">
        <v>88</v>
      </c>
      <c r="BK182" s="169">
        <f>ROUND(I182*H182,2)</f>
        <v>58.68</v>
      </c>
      <c r="BL182" s="17" t="s">
        <v>249</v>
      </c>
      <c r="BM182" s="168" t="s">
        <v>322</v>
      </c>
    </row>
    <row r="183" spans="1:65" s="12" customFormat="1">
      <c r="B183" s="170"/>
      <c r="D183" s="171" t="s">
        <v>251</v>
      </c>
      <c r="E183" s="172"/>
      <c r="F183" s="173" t="s">
        <v>323</v>
      </c>
      <c r="H183" s="172"/>
      <c r="I183" s="174"/>
      <c r="L183" s="170"/>
      <c r="M183" s="175"/>
      <c r="N183" s="176"/>
      <c r="O183" s="176"/>
      <c r="P183" s="176"/>
      <c r="Q183" s="176"/>
      <c r="R183" s="176"/>
      <c r="S183" s="176"/>
      <c r="T183" s="177"/>
      <c r="AT183" s="172" t="s">
        <v>251</v>
      </c>
      <c r="AU183" s="172" t="s">
        <v>88</v>
      </c>
      <c r="AV183" s="12" t="s">
        <v>83</v>
      </c>
      <c r="AW183" s="12" t="s">
        <v>32</v>
      </c>
      <c r="AX183" s="12" t="s">
        <v>76</v>
      </c>
      <c r="AY183" s="172" t="s">
        <v>242</v>
      </c>
    </row>
    <row r="184" spans="1:65" s="13" customFormat="1">
      <c r="B184" s="178"/>
      <c r="D184" s="171" t="s">
        <v>251</v>
      </c>
      <c r="E184" s="179"/>
      <c r="F184" s="180" t="s">
        <v>324</v>
      </c>
      <c r="H184" s="181">
        <v>6</v>
      </c>
      <c r="I184" s="182"/>
      <c r="L184" s="178"/>
      <c r="M184" s="183"/>
      <c r="N184" s="184"/>
      <c r="O184" s="184"/>
      <c r="P184" s="184"/>
      <c r="Q184" s="184"/>
      <c r="R184" s="184"/>
      <c r="S184" s="184"/>
      <c r="T184" s="185"/>
      <c r="AT184" s="179" t="s">
        <v>251</v>
      </c>
      <c r="AU184" s="179" t="s">
        <v>88</v>
      </c>
      <c r="AV184" s="13" t="s">
        <v>88</v>
      </c>
      <c r="AW184" s="13" t="s">
        <v>32</v>
      </c>
      <c r="AX184" s="13" t="s">
        <v>76</v>
      </c>
      <c r="AY184" s="179" t="s">
        <v>242</v>
      </c>
    </row>
    <row r="185" spans="1:65" s="13" customFormat="1">
      <c r="B185" s="178"/>
      <c r="D185" s="171" t="s">
        <v>251</v>
      </c>
      <c r="E185" s="179"/>
      <c r="F185" s="180" t="s">
        <v>325</v>
      </c>
      <c r="H185" s="181">
        <v>6</v>
      </c>
      <c r="I185" s="182"/>
      <c r="L185" s="178"/>
      <c r="M185" s="183"/>
      <c r="N185" s="184"/>
      <c r="O185" s="184"/>
      <c r="P185" s="184"/>
      <c r="Q185" s="184"/>
      <c r="R185" s="184"/>
      <c r="S185" s="184"/>
      <c r="T185" s="185"/>
      <c r="AT185" s="179" t="s">
        <v>251</v>
      </c>
      <c r="AU185" s="179" t="s">
        <v>88</v>
      </c>
      <c r="AV185" s="13" t="s">
        <v>88</v>
      </c>
      <c r="AW185" s="13" t="s">
        <v>32</v>
      </c>
      <c r="AX185" s="13" t="s">
        <v>76</v>
      </c>
      <c r="AY185" s="179" t="s">
        <v>242</v>
      </c>
    </row>
    <row r="186" spans="1:65" s="13" customFormat="1">
      <c r="B186" s="178"/>
      <c r="D186" s="171" t="s">
        <v>251</v>
      </c>
      <c r="E186" s="179"/>
      <c r="F186" s="180" t="s">
        <v>326</v>
      </c>
      <c r="H186" s="181">
        <v>3</v>
      </c>
      <c r="I186" s="182"/>
      <c r="L186" s="178"/>
      <c r="M186" s="183"/>
      <c r="N186" s="184"/>
      <c r="O186" s="184"/>
      <c r="P186" s="184"/>
      <c r="Q186" s="184"/>
      <c r="R186" s="184"/>
      <c r="S186" s="184"/>
      <c r="T186" s="185"/>
      <c r="AT186" s="179" t="s">
        <v>251</v>
      </c>
      <c r="AU186" s="179" t="s">
        <v>88</v>
      </c>
      <c r="AV186" s="13" t="s">
        <v>88</v>
      </c>
      <c r="AW186" s="13" t="s">
        <v>32</v>
      </c>
      <c r="AX186" s="13" t="s">
        <v>76</v>
      </c>
      <c r="AY186" s="179" t="s">
        <v>242</v>
      </c>
    </row>
    <row r="187" spans="1:65" s="13" customFormat="1">
      <c r="B187" s="178"/>
      <c r="D187" s="171" t="s">
        <v>251</v>
      </c>
      <c r="E187" s="179"/>
      <c r="F187" s="180" t="s">
        <v>327</v>
      </c>
      <c r="H187" s="181">
        <v>1.5</v>
      </c>
      <c r="I187" s="182"/>
      <c r="L187" s="178"/>
      <c r="M187" s="183"/>
      <c r="N187" s="184"/>
      <c r="O187" s="184"/>
      <c r="P187" s="184"/>
      <c r="Q187" s="184"/>
      <c r="R187" s="184"/>
      <c r="S187" s="184"/>
      <c r="T187" s="185"/>
      <c r="AT187" s="179" t="s">
        <v>251</v>
      </c>
      <c r="AU187" s="179" t="s">
        <v>88</v>
      </c>
      <c r="AV187" s="13" t="s">
        <v>88</v>
      </c>
      <c r="AW187" s="13" t="s">
        <v>32</v>
      </c>
      <c r="AX187" s="13" t="s">
        <v>76</v>
      </c>
      <c r="AY187" s="179" t="s">
        <v>242</v>
      </c>
    </row>
    <row r="188" spans="1:65" s="13" customFormat="1">
      <c r="B188" s="178"/>
      <c r="D188" s="171" t="s">
        <v>251</v>
      </c>
      <c r="E188" s="179"/>
      <c r="F188" s="180" t="s">
        <v>328</v>
      </c>
      <c r="H188" s="181">
        <v>1.5</v>
      </c>
      <c r="I188" s="182"/>
      <c r="L188" s="178"/>
      <c r="M188" s="183"/>
      <c r="N188" s="184"/>
      <c r="O188" s="184"/>
      <c r="P188" s="184"/>
      <c r="Q188" s="184"/>
      <c r="R188" s="184"/>
      <c r="S188" s="184"/>
      <c r="T188" s="185"/>
      <c r="AT188" s="179" t="s">
        <v>251</v>
      </c>
      <c r="AU188" s="179" t="s">
        <v>88</v>
      </c>
      <c r="AV188" s="13" t="s">
        <v>88</v>
      </c>
      <c r="AW188" s="13" t="s">
        <v>32</v>
      </c>
      <c r="AX188" s="13" t="s">
        <v>76</v>
      </c>
      <c r="AY188" s="179" t="s">
        <v>242</v>
      </c>
    </row>
    <row r="189" spans="1:65" s="13" customFormat="1">
      <c r="B189" s="178"/>
      <c r="D189" s="171" t="s">
        <v>251</v>
      </c>
      <c r="E189" s="179"/>
      <c r="F189" s="180" t="s">
        <v>329</v>
      </c>
      <c r="H189" s="181">
        <v>3</v>
      </c>
      <c r="I189" s="182"/>
      <c r="L189" s="178"/>
      <c r="M189" s="183"/>
      <c r="N189" s="184"/>
      <c r="O189" s="184"/>
      <c r="P189" s="184"/>
      <c r="Q189" s="184"/>
      <c r="R189" s="184"/>
      <c r="S189" s="184"/>
      <c r="T189" s="185"/>
      <c r="AT189" s="179" t="s">
        <v>251</v>
      </c>
      <c r="AU189" s="179" t="s">
        <v>88</v>
      </c>
      <c r="AV189" s="13" t="s">
        <v>88</v>
      </c>
      <c r="AW189" s="13" t="s">
        <v>32</v>
      </c>
      <c r="AX189" s="13" t="s">
        <v>76</v>
      </c>
      <c r="AY189" s="179" t="s">
        <v>242</v>
      </c>
    </row>
    <row r="190" spans="1:65" s="13" customFormat="1">
      <c r="B190" s="178"/>
      <c r="D190" s="171" t="s">
        <v>251</v>
      </c>
      <c r="E190" s="179"/>
      <c r="F190" s="180" t="s">
        <v>330</v>
      </c>
      <c r="H190" s="181">
        <v>3</v>
      </c>
      <c r="I190" s="182"/>
      <c r="L190" s="178"/>
      <c r="M190" s="183"/>
      <c r="N190" s="184"/>
      <c r="O190" s="184"/>
      <c r="P190" s="184"/>
      <c r="Q190" s="184"/>
      <c r="R190" s="184"/>
      <c r="S190" s="184"/>
      <c r="T190" s="185"/>
      <c r="AT190" s="179" t="s">
        <v>251</v>
      </c>
      <c r="AU190" s="179" t="s">
        <v>88</v>
      </c>
      <c r="AV190" s="13" t="s">
        <v>88</v>
      </c>
      <c r="AW190" s="13" t="s">
        <v>32</v>
      </c>
      <c r="AX190" s="13" t="s">
        <v>76</v>
      </c>
      <c r="AY190" s="179" t="s">
        <v>242</v>
      </c>
    </row>
    <row r="191" spans="1:65" s="13" customFormat="1">
      <c r="B191" s="178"/>
      <c r="D191" s="171" t="s">
        <v>251</v>
      </c>
      <c r="E191" s="179"/>
      <c r="F191" s="180" t="s">
        <v>331</v>
      </c>
      <c r="H191" s="181">
        <v>6</v>
      </c>
      <c r="I191" s="182"/>
      <c r="L191" s="178"/>
      <c r="M191" s="183"/>
      <c r="N191" s="184"/>
      <c r="O191" s="184"/>
      <c r="P191" s="184"/>
      <c r="Q191" s="184"/>
      <c r="R191" s="184"/>
      <c r="S191" s="184"/>
      <c r="T191" s="185"/>
      <c r="AT191" s="179" t="s">
        <v>251</v>
      </c>
      <c r="AU191" s="179" t="s">
        <v>88</v>
      </c>
      <c r="AV191" s="13" t="s">
        <v>88</v>
      </c>
      <c r="AW191" s="13" t="s">
        <v>32</v>
      </c>
      <c r="AX191" s="13" t="s">
        <v>76</v>
      </c>
      <c r="AY191" s="179" t="s">
        <v>242</v>
      </c>
    </row>
    <row r="192" spans="1:65" s="13" customFormat="1">
      <c r="B192" s="178"/>
      <c r="D192" s="171" t="s">
        <v>251</v>
      </c>
      <c r="E192" s="179"/>
      <c r="F192" s="180" t="s">
        <v>332</v>
      </c>
      <c r="H192" s="181">
        <v>6</v>
      </c>
      <c r="I192" s="182"/>
      <c r="L192" s="178"/>
      <c r="M192" s="183"/>
      <c r="N192" s="184"/>
      <c r="O192" s="184"/>
      <c r="P192" s="184"/>
      <c r="Q192" s="184"/>
      <c r="R192" s="184"/>
      <c r="S192" s="184"/>
      <c r="T192" s="185"/>
      <c r="AT192" s="179" t="s">
        <v>251</v>
      </c>
      <c r="AU192" s="179" t="s">
        <v>88</v>
      </c>
      <c r="AV192" s="13" t="s">
        <v>88</v>
      </c>
      <c r="AW192" s="13" t="s">
        <v>32</v>
      </c>
      <c r="AX192" s="13" t="s">
        <v>76</v>
      </c>
      <c r="AY192" s="179" t="s">
        <v>242</v>
      </c>
    </row>
    <row r="193" spans="1:65" s="15" customFormat="1">
      <c r="B193" s="210"/>
      <c r="D193" s="171" t="s">
        <v>251</v>
      </c>
      <c r="E193" s="211"/>
      <c r="F193" s="212" t="s">
        <v>333</v>
      </c>
      <c r="H193" s="213">
        <v>36</v>
      </c>
      <c r="I193" s="214"/>
      <c r="L193" s="210"/>
      <c r="M193" s="215"/>
      <c r="N193" s="216"/>
      <c r="O193" s="216"/>
      <c r="P193" s="216"/>
      <c r="Q193" s="216"/>
      <c r="R193" s="216"/>
      <c r="S193" s="216"/>
      <c r="T193" s="217"/>
      <c r="AT193" s="211" t="s">
        <v>251</v>
      </c>
      <c r="AU193" s="211" t="s">
        <v>88</v>
      </c>
      <c r="AV193" s="15" t="s">
        <v>93</v>
      </c>
      <c r="AW193" s="15" t="s">
        <v>32</v>
      </c>
      <c r="AX193" s="15" t="s">
        <v>83</v>
      </c>
      <c r="AY193" s="211" t="s">
        <v>242</v>
      </c>
    </row>
    <row r="194" spans="1:65" s="1" customFormat="1" ht="33" customHeight="1">
      <c r="A194" s="30"/>
      <c r="B194" s="155"/>
      <c r="C194" s="194" t="s">
        <v>249</v>
      </c>
      <c r="D194" s="194" t="s">
        <v>245</v>
      </c>
      <c r="E194" s="195" t="s">
        <v>334</v>
      </c>
      <c r="F194" s="196" t="s">
        <v>335</v>
      </c>
      <c r="G194" s="197" t="s">
        <v>281</v>
      </c>
      <c r="H194" s="198">
        <v>1107.3699999999999</v>
      </c>
      <c r="I194" s="161">
        <v>3.35</v>
      </c>
      <c r="J194" s="162">
        <f>ROUND(I194*H194,2)</f>
        <v>3709.69</v>
      </c>
      <c r="K194" s="163"/>
      <c r="L194" s="31"/>
      <c r="M194" s="164"/>
      <c r="N194" s="165" t="s">
        <v>42</v>
      </c>
      <c r="O194" s="57"/>
      <c r="P194" s="166">
        <f>O194*H194</f>
        <v>0</v>
      </c>
      <c r="Q194" s="166">
        <v>9.2300000000000004E-3</v>
      </c>
      <c r="R194" s="166">
        <f>Q194*H194</f>
        <v>10.221025099999999</v>
      </c>
      <c r="S194" s="166">
        <v>0</v>
      </c>
      <c r="T194" s="167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68" t="s">
        <v>249</v>
      </c>
      <c r="AT194" s="168" t="s">
        <v>245</v>
      </c>
      <c r="AU194" s="168" t="s">
        <v>88</v>
      </c>
      <c r="AY194" s="17" t="s">
        <v>242</v>
      </c>
      <c r="BE194" s="169">
        <f>IF(N194="základná",J194,0)</f>
        <v>0</v>
      </c>
      <c r="BF194" s="169">
        <f>IF(N194="znížená",J194,0)</f>
        <v>3709.69</v>
      </c>
      <c r="BG194" s="169">
        <f>IF(N194="zákl. prenesená",J194,0)</f>
        <v>0</v>
      </c>
      <c r="BH194" s="169">
        <f>IF(N194="zníž. prenesená",J194,0)</f>
        <v>0</v>
      </c>
      <c r="BI194" s="169">
        <f>IF(N194="nulová",J194,0)</f>
        <v>0</v>
      </c>
      <c r="BJ194" s="17" t="s">
        <v>88</v>
      </c>
      <c r="BK194" s="169">
        <f>ROUND(I194*H194,2)</f>
        <v>3709.69</v>
      </c>
      <c r="BL194" s="17" t="s">
        <v>249</v>
      </c>
      <c r="BM194" s="168" t="s">
        <v>336</v>
      </c>
    </row>
    <row r="195" spans="1:65" s="12" customFormat="1">
      <c r="B195" s="170"/>
      <c r="D195" s="171" t="s">
        <v>251</v>
      </c>
      <c r="E195" s="172"/>
      <c r="F195" s="173" t="s">
        <v>337</v>
      </c>
      <c r="H195" s="172"/>
      <c r="I195" s="174"/>
      <c r="L195" s="170"/>
      <c r="M195" s="175"/>
      <c r="N195" s="176"/>
      <c r="O195" s="176"/>
      <c r="P195" s="176"/>
      <c r="Q195" s="176"/>
      <c r="R195" s="176"/>
      <c r="S195" s="176"/>
      <c r="T195" s="177"/>
      <c r="AT195" s="172" t="s">
        <v>251</v>
      </c>
      <c r="AU195" s="172" t="s">
        <v>88</v>
      </c>
      <c r="AV195" s="12" t="s">
        <v>83</v>
      </c>
      <c r="AW195" s="12" t="s">
        <v>32</v>
      </c>
      <c r="AX195" s="12" t="s">
        <v>76</v>
      </c>
      <c r="AY195" s="172" t="s">
        <v>242</v>
      </c>
    </row>
    <row r="196" spans="1:65" s="13" customFormat="1">
      <c r="B196" s="178"/>
      <c r="D196" s="171" t="s">
        <v>251</v>
      </c>
      <c r="E196" s="179"/>
      <c r="F196" s="180" t="s">
        <v>163</v>
      </c>
      <c r="H196" s="181">
        <v>1107.3699999999999</v>
      </c>
      <c r="I196" s="182"/>
      <c r="L196" s="178"/>
      <c r="M196" s="183"/>
      <c r="N196" s="184"/>
      <c r="O196" s="184"/>
      <c r="P196" s="184"/>
      <c r="Q196" s="184"/>
      <c r="R196" s="184"/>
      <c r="S196" s="184"/>
      <c r="T196" s="185"/>
      <c r="AT196" s="179" t="s">
        <v>251</v>
      </c>
      <c r="AU196" s="179" t="s">
        <v>88</v>
      </c>
      <c r="AV196" s="13" t="s">
        <v>88</v>
      </c>
      <c r="AW196" s="13" t="s">
        <v>32</v>
      </c>
      <c r="AX196" s="13" t="s">
        <v>83</v>
      </c>
      <c r="AY196" s="179" t="s">
        <v>242</v>
      </c>
    </row>
    <row r="197" spans="1:65" s="1" customFormat="1" ht="37.9" customHeight="1">
      <c r="A197" s="30"/>
      <c r="B197" s="155"/>
      <c r="C197" s="194" t="s">
        <v>338</v>
      </c>
      <c r="D197" s="194" t="s">
        <v>245</v>
      </c>
      <c r="E197" s="195" t="s">
        <v>339</v>
      </c>
      <c r="F197" s="196" t="s">
        <v>340</v>
      </c>
      <c r="G197" s="197" t="s">
        <v>281</v>
      </c>
      <c r="H197" s="198">
        <v>588.28</v>
      </c>
      <c r="I197" s="161">
        <v>1.63</v>
      </c>
      <c r="J197" s="162">
        <f>ROUND(I197*H197,2)</f>
        <v>958.9</v>
      </c>
      <c r="K197" s="163"/>
      <c r="L197" s="31"/>
      <c r="M197" s="164"/>
      <c r="N197" s="165" t="s">
        <v>42</v>
      </c>
      <c r="O197" s="57"/>
      <c r="P197" s="166">
        <f>O197*H197</f>
        <v>0</v>
      </c>
      <c r="Q197" s="166">
        <v>1.9000000000000001E-4</v>
      </c>
      <c r="R197" s="166">
        <f>Q197*H197</f>
        <v>0.1117732</v>
      </c>
      <c r="S197" s="166">
        <v>0</v>
      </c>
      <c r="T197" s="167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68" t="s">
        <v>249</v>
      </c>
      <c r="AT197" s="168" t="s">
        <v>245</v>
      </c>
      <c r="AU197" s="168" t="s">
        <v>88</v>
      </c>
      <c r="AY197" s="17" t="s">
        <v>242</v>
      </c>
      <c r="BE197" s="169">
        <f>IF(N197="základná",J197,0)</f>
        <v>0</v>
      </c>
      <c r="BF197" s="169">
        <f>IF(N197="znížená",J197,0)</f>
        <v>958.9</v>
      </c>
      <c r="BG197" s="169">
        <f>IF(N197="zákl. prenesená",J197,0)</f>
        <v>0</v>
      </c>
      <c r="BH197" s="169">
        <f>IF(N197="zníž. prenesená",J197,0)</f>
        <v>0</v>
      </c>
      <c r="BI197" s="169">
        <f>IF(N197="nulová",J197,0)</f>
        <v>0</v>
      </c>
      <c r="BJ197" s="17" t="s">
        <v>88</v>
      </c>
      <c r="BK197" s="169">
        <f>ROUND(I197*H197,2)</f>
        <v>958.9</v>
      </c>
      <c r="BL197" s="17" t="s">
        <v>249</v>
      </c>
      <c r="BM197" s="168" t="s">
        <v>341</v>
      </c>
    </row>
    <row r="198" spans="1:65" s="13" customFormat="1">
      <c r="B198" s="178"/>
      <c r="D198" s="171" t="s">
        <v>251</v>
      </c>
      <c r="E198" s="179"/>
      <c r="F198" s="180" t="s">
        <v>342</v>
      </c>
      <c r="H198" s="181">
        <v>419.14</v>
      </c>
      <c r="I198" s="182"/>
      <c r="L198" s="178"/>
      <c r="M198" s="183"/>
      <c r="N198" s="184"/>
      <c r="O198" s="184"/>
      <c r="P198" s="184"/>
      <c r="Q198" s="184"/>
      <c r="R198" s="184"/>
      <c r="S198" s="184"/>
      <c r="T198" s="185"/>
      <c r="AT198" s="179" t="s">
        <v>251</v>
      </c>
      <c r="AU198" s="179" t="s">
        <v>88</v>
      </c>
      <c r="AV198" s="13" t="s">
        <v>88</v>
      </c>
      <c r="AW198" s="13" t="s">
        <v>32</v>
      </c>
      <c r="AX198" s="13" t="s">
        <v>76</v>
      </c>
      <c r="AY198" s="179" t="s">
        <v>242</v>
      </c>
    </row>
    <row r="199" spans="1:65" s="13" customFormat="1">
      <c r="B199" s="178"/>
      <c r="D199" s="171" t="s">
        <v>251</v>
      </c>
      <c r="E199" s="179"/>
      <c r="F199" s="180" t="s">
        <v>343</v>
      </c>
      <c r="H199" s="181">
        <v>31.11</v>
      </c>
      <c r="I199" s="182"/>
      <c r="L199" s="178"/>
      <c r="M199" s="183"/>
      <c r="N199" s="184"/>
      <c r="O199" s="184"/>
      <c r="P199" s="184"/>
      <c r="Q199" s="184"/>
      <c r="R199" s="184"/>
      <c r="S199" s="184"/>
      <c r="T199" s="185"/>
      <c r="AT199" s="179" t="s">
        <v>251</v>
      </c>
      <c r="AU199" s="179" t="s">
        <v>88</v>
      </c>
      <c r="AV199" s="13" t="s">
        <v>88</v>
      </c>
      <c r="AW199" s="13" t="s">
        <v>32</v>
      </c>
      <c r="AX199" s="13" t="s">
        <v>76</v>
      </c>
      <c r="AY199" s="179" t="s">
        <v>242</v>
      </c>
    </row>
    <row r="200" spans="1:65" s="13" customFormat="1">
      <c r="B200" s="178"/>
      <c r="D200" s="171" t="s">
        <v>251</v>
      </c>
      <c r="E200" s="179"/>
      <c r="F200" s="180" t="s">
        <v>344</v>
      </c>
      <c r="H200" s="181">
        <v>138.03</v>
      </c>
      <c r="I200" s="182"/>
      <c r="L200" s="178"/>
      <c r="M200" s="183"/>
      <c r="N200" s="184"/>
      <c r="O200" s="184"/>
      <c r="P200" s="184"/>
      <c r="Q200" s="184"/>
      <c r="R200" s="184"/>
      <c r="S200" s="184"/>
      <c r="T200" s="185"/>
      <c r="AT200" s="179" t="s">
        <v>251</v>
      </c>
      <c r="AU200" s="179" t="s">
        <v>88</v>
      </c>
      <c r="AV200" s="13" t="s">
        <v>88</v>
      </c>
      <c r="AW200" s="13" t="s">
        <v>32</v>
      </c>
      <c r="AX200" s="13" t="s">
        <v>76</v>
      </c>
      <c r="AY200" s="179" t="s">
        <v>242</v>
      </c>
    </row>
    <row r="201" spans="1:65" s="14" customFormat="1">
      <c r="B201" s="186"/>
      <c r="D201" s="171" t="s">
        <v>251</v>
      </c>
      <c r="E201" s="187"/>
      <c r="F201" s="188" t="s">
        <v>254</v>
      </c>
      <c r="H201" s="189">
        <v>588.28</v>
      </c>
      <c r="I201" s="190"/>
      <c r="L201" s="186"/>
      <c r="M201" s="191"/>
      <c r="N201" s="192"/>
      <c r="O201" s="192"/>
      <c r="P201" s="192"/>
      <c r="Q201" s="192"/>
      <c r="R201" s="192"/>
      <c r="S201" s="192"/>
      <c r="T201" s="193"/>
      <c r="AT201" s="187" t="s">
        <v>251</v>
      </c>
      <c r="AU201" s="187" t="s">
        <v>88</v>
      </c>
      <c r="AV201" s="14" t="s">
        <v>249</v>
      </c>
      <c r="AW201" s="14" t="s">
        <v>32</v>
      </c>
      <c r="AX201" s="14" t="s">
        <v>83</v>
      </c>
      <c r="AY201" s="187" t="s">
        <v>242</v>
      </c>
    </row>
    <row r="202" spans="1:65" s="1" customFormat="1" ht="24.2" customHeight="1">
      <c r="A202" s="30"/>
      <c r="B202" s="155"/>
      <c r="C202" s="194" t="s">
        <v>318</v>
      </c>
      <c r="D202" s="194" t="s">
        <v>245</v>
      </c>
      <c r="E202" s="195" t="s">
        <v>345</v>
      </c>
      <c r="F202" s="196" t="s">
        <v>346</v>
      </c>
      <c r="G202" s="197" t="s">
        <v>281</v>
      </c>
      <c r="H202" s="198">
        <v>138.03</v>
      </c>
      <c r="I202" s="161">
        <v>26.25</v>
      </c>
      <c r="J202" s="162">
        <f>ROUND(I202*H202,2)</f>
        <v>3623.29</v>
      </c>
      <c r="K202" s="163"/>
      <c r="L202" s="31"/>
      <c r="M202" s="164"/>
      <c r="N202" s="165" t="s">
        <v>42</v>
      </c>
      <c r="O202" s="57"/>
      <c r="P202" s="166">
        <f>O202*H202</f>
        <v>0</v>
      </c>
      <c r="Q202" s="166">
        <v>0</v>
      </c>
      <c r="R202" s="166">
        <f>Q202*H202</f>
        <v>0</v>
      </c>
      <c r="S202" s="166">
        <v>0</v>
      </c>
      <c r="T202" s="167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68" t="s">
        <v>249</v>
      </c>
      <c r="AT202" s="168" t="s">
        <v>245</v>
      </c>
      <c r="AU202" s="168" t="s">
        <v>88</v>
      </c>
      <c r="AY202" s="17" t="s">
        <v>242</v>
      </c>
      <c r="BE202" s="169">
        <f>IF(N202="základná",J202,0)</f>
        <v>0</v>
      </c>
      <c r="BF202" s="169">
        <f>IF(N202="znížená",J202,0)</f>
        <v>3623.29</v>
      </c>
      <c r="BG202" s="169">
        <f>IF(N202="zákl. prenesená",J202,0)</f>
        <v>0</v>
      </c>
      <c r="BH202" s="169">
        <f>IF(N202="zníž. prenesená",J202,0)</f>
        <v>0</v>
      </c>
      <c r="BI202" s="169">
        <f>IF(N202="nulová",J202,0)</f>
        <v>0</v>
      </c>
      <c r="BJ202" s="17" t="s">
        <v>88</v>
      </c>
      <c r="BK202" s="169">
        <f>ROUND(I202*H202,2)</f>
        <v>3623.29</v>
      </c>
      <c r="BL202" s="17" t="s">
        <v>249</v>
      </c>
      <c r="BM202" s="168" t="s">
        <v>347</v>
      </c>
    </row>
    <row r="203" spans="1:65" s="13" customFormat="1">
      <c r="B203" s="178"/>
      <c r="D203" s="171" t="s">
        <v>251</v>
      </c>
      <c r="E203" s="179"/>
      <c r="F203" s="180" t="s">
        <v>344</v>
      </c>
      <c r="H203" s="181">
        <v>138.03</v>
      </c>
      <c r="I203" s="182"/>
      <c r="L203" s="178"/>
      <c r="M203" s="183"/>
      <c r="N203" s="184"/>
      <c r="O203" s="184"/>
      <c r="P203" s="184"/>
      <c r="Q203" s="184"/>
      <c r="R203" s="184"/>
      <c r="S203" s="184"/>
      <c r="T203" s="185"/>
      <c r="AT203" s="179" t="s">
        <v>251</v>
      </c>
      <c r="AU203" s="179" t="s">
        <v>88</v>
      </c>
      <c r="AV203" s="13" t="s">
        <v>88</v>
      </c>
      <c r="AW203" s="13" t="s">
        <v>32</v>
      </c>
      <c r="AX203" s="13" t="s">
        <v>83</v>
      </c>
      <c r="AY203" s="179" t="s">
        <v>242</v>
      </c>
    </row>
    <row r="204" spans="1:65" s="1" customFormat="1" ht="37.9" customHeight="1">
      <c r="A204" s="30"/>
      <c r="B204" s="155"/>
      <c r="C204" s="194" t="s">
        <v>348</v>
      </c>
      <c r="D204" s="194" t="s">
        <v>245</v>
      </c>
      <c r="E204" s="195" t="s">
        <v>349</v>
      </c>
      <c r="F204" s="196" t="s">
        <v>350</v>
      </c>
      <c r="G204" s="197" t="s">
        <v>281</v>
      </c>
      <c r="H204" s="198">
        <v>85.87</v>
      </c>
      <c r="I204" s="161">
        <v>84</v>
      </c>
      <c r="J204" s="162">
        <f>ROUND(I204*H204,2)</f>
        <v>7213.08</v>
      </c>
      <c r="K204" s="163"/>
      <c r="L204" s="31"/>
      <c r="M204" s="164"/>
      <c r="N204" s="165" t="s">
        <v>42</v>
      </c>
      <c r="O204" s="57"/>
      <c r="P204" s="166">
        <f>O204*H204</f>
        <v>0</v>
      </c>
      <c r="Q204" s="166">
        <v>2.5300000000000001E-3</v>
      </c>
      <c r="R204" s="166">
        <f>Q204*H204</f>
        <v>0.21725110000000003</v>
      </c>
      <c r="S204" s="166">
        <v>0</v>
      </c>
      <c r="T204" s="167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68" t="s">
        <v>249</v>
      </c>
      <c r="AT204" s="168" t="s">
        <v>245</v>
      </c>
      <c r="AU204" s="168" t="s">
        <v>88</v>
      </c>
      <c r="AY204" s="17" t="s">
        <v>242</v>
      </c>
      <c r="BE204" s="169">
        <f>IF(N204="základná",J204,0)</f>
        <v>0</v>
      </c>
      <c r="BF204" s="169">
        <f>IF(N204="znížená",J204,0)</f>
        <v>7213.08</v>
      </c>
      <c r="BG204" s="169">
        <f>IF(N204="zákl. prenesená",J204,0)</f>
        <v>0</v>
      </c>
      <c r="BH204" s="169">
        <f>IF(N204="zníž. prenesená",J204,0)</f>
        <v>0</v>
      </c>
      <c r="BI204" s="169">
        <f>IF(N204="nulová",J204,0)</f>
        <v>0</v>
      </c>
      <c r="BJ204" s="17" t="s">
        <v>88</v>
      </c>
      <c r="BK204" s="169">
        <f>ROUND(I204*H204,2)</f>
        <v>7213.08</v>
      </c>
      <c r="BL204" s="17" t="s">
        <v>249</v>
      </c>
      <c r="BM204" s="168" t="s">
        <v>351</v>
      </c>
    </row>
    <row r="205" spans="1:65" s="12" customFormat="1">
      <c r="B205" s="170"/>
      <c r="D205" s="171" t="s">
        <v>251</v>
      </c>
      <c r="E205" s="172"/>
      <c r="F205" s="173" t="s">
        <v>352</v>
      </c>
      <c r="H205" s="172"/>
      <c r="I205" s="174"/>
      <c r="L205" s="170"/>
      <c r="M205" s="175"/>
      <c r="N205" s="176"/>
      <c r="O205" s="176"/>
      <c r="P205" s="176"/>
      <c r="Q205" s="176"/>
      <c r="R205" s="176"/>
      <c r="S205" s="176"/>
      <c r="T205" s="177"/>
      <c r="AT205" s="172" t="s">
        <v>251</v>
      </c>
      <c r="AU205" s="172" t="s">
        <v>88</v>
      </c>
      <c r="AV205" s="12" t="s">
        <v>83</v>
      </c>
      <c r="AW205" s="12" t="s">
        <v>32</v>
      </c>
      <c r="AX205" s="12" t="s">
        <v>76</v>
      </c>
      <c r="AY205" s="172" t="s">
        <v>242</v>
      </c>
    </row>
    <row r="206" spans="1:65" s="13" customFormat="1">
      <c r="B206" s="178"/>
      <c r="D206" s="171" t="s">
        <v>251</v>
      </c>
      <c r="E206" s="179"/>
      <c r="F206" s="180" t="s">
        <v>353</v>
      </c>
      <c r="H206" s="181">
        <v>85.87</v>
      </c>
      <c r="I206" s="182"/>
      <c r="L206" s="178"/>
      <c r="M206" s="183"/>
      <c r="N206" s="184"/>
      <c r="O206" s="184"/>
      <c r="P206" s="184"/>
      <c r="Q206" s="184"/>
      <c r="R206" s="184"/>
      <c r="S206" s="184"/>
      <c r="T206" s="185"/>
      <c r="AT206" s="179" t="s">
        <v>251</v>
      </c>
      <c r="AU206" s="179" t="s">
        <v>88</v>
      </c>
      <c r="AV206" s="13" t="s">
        <v>88</v>
      </c>
      <c r="AW206" s="13" t="s">
        <v>32</v>
      </c>
      <c r="AX206" s="13" t="s">
        <v>83</v>
      </c>
      <c r="AY206" s="179" t="s">
        <v>242</v>
      </c>
    </row>
    <row r="207" spans="1:65" s="1" customFormat="1" ht="76.349999999999994" customHeight="1">
      <c r="A207" s="30"/>
      <c r="B207" s="155"/>
      <c r="C207" s="218" t="s">
        <v>316</v>
      </c>
      <c r="D207" s="218" t="s">
        <v>313</v>
      </c>
      <c r="E207" s="219" t="s">
        <v>354</v>
      </c>
      <c r="F207" s="220" t="s">
        <v>355</v>
      </c>
      <c r="G207" s="221" t="s">
        <v>281</v>
      </c>
      <c r="H207" s="222">
        <v>94.456999999999994</v>
      </c>
      <c r="I207" s="204">
        <v>230.22</v>
      </c>
      <c r="J207" s="205">
        <f>ROUND(I207*H207,2)</f>
        <v>21745.89</v>
      </c>
      <c r="K207" s="206"/>
      <c r="L207" s="207"/>
      <c r="M207" s="208"/>
      <c r="N207" s="209" t="s">
        <v>42</v>
      </c>
      <c r="O207" s="57"/>
      <c r="P207" s="166">
        <f>O207*H207</f>
        <v>0</v>
      </c>
      <c r="Q207" s="166">
        <v>1.46E-2</v>
      </c>
      <c r="R207" s="166">
        <f>Q207*H207</f>
        <v>1.3790722</v>
      </c>
      <c r="S207" s="166">
        <v>0</v>
      </c>
      <c r="T207" s="167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68" t="s">
        <v>316</v>
      </c>
      <c r="AT207" s="168" t="s">
        <v>313</v>
      </c>
      <c r="AU207" s="168" t="s">
        <v>88</v>
      </c>
      <c r="AY207" s="17" t="s">
        <v>242</v>
      </c>
      <c r="BE207" s="169">
        <f>IF(N207="základná",J207,0)</f>
        <v>0</v>
      </c>
      <c r="BF207" s="169">
        <f>IF(N207="znížená",J207,0)</f>
        <v>21745.89</v>
      </c>
      <c r="BG207" s="169">
        <f>IF(N207="zákl. prenesená",J207,0)</f>
        <v>0</v>
      </c>
      <c r="BH207" s="169">
        <f>IF(N207="zníž. prenesená",J207,0)</f>
        <v>0</v>
      </c>
      <c r="BI207" s="169">
        <f>IF(N207="nulová",J207,0)</f>
        <v>0</v>
      </c>
      <c r="BJ207" s="17" t="s">
        <v>88</v>
      </c>
      <c r="BK207" s="169">
        <f>ROUND(I207*H207,2)</f>
        <v>21745.89</v>
      </c>
      <c r="BL207" s="17" t="s">
        <v>249</v>
      </c>
      <c r="BM207" s="168" t="s">
        <v>356</v>
      </c>
    </row>
    <row r="208" spans="1:65" s="13" customFormat="1">
      <c r="B208" s="178"/>
      <c r="D208" s="171" t="s">
        <v>251</v>
      </c>
      <c r="E208" s="179"/>
      <c r="F208" s="180" t="s">
        <v>353</v>
      </c>
      <c r="H208" s="181">
        <v>85.87</v>
      </c>
      <c r="I208" s="182"/>
      <c r="L208" s="178"/>
      <c r="M208" s="183"/>
      <c r="N208" s="184"/>
      <c r="O208" s="184"/>
      <c r="P208" s="184"/>
      <c r="Q208" s="184"/>
      <c r="R208" s="184"/>
      <c r="S208" s="184"/>
      <c r="T208" s="185"/>
      <c r="AT208" s="179" t="s">
        <v>251</v>
      </c>
      <c r="AU208" s="179" t="s">
        <v>88</v>
      </c>
      <c r="AV208" s="13" t="s">
        <v>88</v>
      </c>
      <c r="AW208" s="13" t="s">
        <v>32</v>
      </c>
      <c r="AX208" s="13" t="s">
        <v>83</v>
      </c>
      <c r="AY208" s="179" t="s">
        <v>242</v>
      </c>
    </row>
    <row r="209" spans="1:65" s="13" customFormat="1">
      <c r="B209" s="178"/>
      <c r="D209" s="171" t="s">
        <v>251</v>
      </c>
      <c r="F209" s="180" t="s">
        <v>357</v>
      </c>
      <c r="H209" s="181">
        <v>94.456999999999994</v>
      </c>
      <c r="I209" s="182"/>
      <c r="L209" s="178"/>
      <c r="M209" s="183"/>
      <c r="N209" s="184"/>
      <c r="O209" s="184"/>
      <c r="P209" s="184"/>
      <c r="Q209" s="184"/>
      <c r="R209" s="184"/>
      <c r="S209" s="184"/>
      <c r="T209" s="185"/>
      <c r="AT209" s="179" t="s">
        <v>251</v>
      </c>
      <c r="AU209" s="179" t="s">
        <v>88</v>
      </c>
      <c r="AV209" s="13" t="s">
        <v>88</v>
      </c>
      <c r="AW209" s="13" t="s">
        <v>2</v>
      </c>
      <c r="AX209" s="13" t="s">
        <v>83</v>
      </c>
      <c r="AY209" s="179" t="s">
        <v>242</v>
      </c>
    </row>
    <row r="210" spans="1:65" s="1" customFormat="1" ht="24.2" customHeight="1">
      <c r="A210" s="30"/>
      <c r="B210" s="155"/>
      <c r="C210" s="194" t="s">
        <v>358</v>
      </c>
      <c r="D210" s="194" t="s">
        <v>245</v>
      </c>
      <c r="E210" s="195" t="s">
        <v>359</v>
      </c>
      <c r="F210" s="196" t="s">
        <v>360</v>
      </c>
      <c r="G210" s="197" t="s">
        <v>281</v>
      </c>
      <c r="H210" s="198">
        <v>92.14</v>
      </c>
      <c r="I210" s="161">
        <v>16</v>
      </c>
      <c r="J210" s="162">
        <f>ROUND(I210*H210,2)</f>
        <v>1474.24</v>
      </c>
      <c r="K210" s="163"/>
      <c r="L210" s="31"/>
      <c r="M210" s="164"/>
      <c r="N210" s="165" t="s">
        <v>42</v>
      </c>
      <c r="O210" s="57"/>
      <c r="P210" s="166">
        <f>O210*H210</f>
        <v>0</v>
      </c>
      <c r="Q210" s="166">
        <v>0</v>
      </c>
      <c r="R210" s="166">
        <f>Q210*H210</f>
        <v>0</v>
      </c>
      <c r="S210" s="166">
        <v>0</v>
      </c>
      <c r="T210" s="167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68" t="s">
        <v>249</v>
      </c>
      <c r="AT210" s="168" t="s">
        <v>245</v>
      </c>
      <c r="AU210" s="168" t="s">
        <v>88</v>
      </c>
      <c r="AY210" s="17" t="s">
        <v>242</v>
      </c>
      <c r="BE210" s="169">
        <f>IF(N210="základná",J210,0)</f>
        <v>0</v>
      </c>
      <c r="BF210" s="169">
        <f>IF(N210="znížená",J210,0)</f>
        <v>1474.24</v>
      </c>
      <c r="BG210" s="169">
        <f>IF(N210="zákl. prenesená",J210,0)</f>
        <v>0</v>
      </c>
      <c r="BH210" s="169">
        <f>IF(N210="zníž. prenesená",J210,0)</f>
        <v>0</v>
      </c>
      <c r="BI210" s="169">
        <f>IF(N210="nulová",J210,0)</f>
        <v>0</v>
      </c>
      <c r="BJ210" s="17" t="s">
        <v>88</v>
      </c>
      <c r="BK210" s="169">
        <f>ROUND(I210*H210,2)</f>
        <v>1474.24</v>
      </c>
      <c r="BL210" s="17" t="s">
        <v>249</v>
      </c>
      <c r="BM210" s="168" t="s">
        <v>361</v>
      </c>
    </row>
    <row r="211" spans="1:65" s="12" customFormat="1">
      <c r="B211" s="170"/>
      <c r="D211" s="171" t="s">
        <v>251</v>
      </c>
      <c r="E211" s="172"/>
      <c r="F211" s="173" t="s">
        <v>362</v>
      </c>
      <c r="H211" s="172"/>
      <c r="I211" s="174"/>
      <c r="L211" s="170"/>
      <c r="M211" s="175"/>
      <c r="N211" s="176"/>
      <c r="O211" s="176"/>
      <c r="P211" s="176"/>
      <c r="Q211" s="176"/>
      <c r="R211" s="176"/>
      <c r="S211" s="176"/>
      <c r="T211" s="177"/>
      <c r="AT211" s="172" t="s">
        <v>251</v>
      </c>
      <c r="AU211" s="172" t="s">
        <v>88</v>
      </c>
      <c r="AV211" s="12" t="s">
        <v>83</v>
      </c>
      <c r="AW211" s="12" t="s">
        <v>32</v>
      </c>
      <c r="AX211" s="12" t="s">
        <v>76</v>
      </c>
      <c r="AY211" s="172" t="s">
        <v>242</v>
      </c>
    </row>
    <row r="212" spans="1:65" s="13" customFormat="1">
      <c r="B212" s="178"/>
      <c r="D212" s="171" t="s">
        <v>251</v>
      </c>
      <c r="E212" s="179"/>
      <c r="F212" s="180" t="s">
        <v>363</v>
      </c>
      <c r="H212" s="181">
        <v>92.14</v>
      </c>
      <c r="I212" s="182"/>
      <c r="L212" s="178"/>
      <c r="M212" s="183"/>
      <c r="N212" s="184"/>
      <c r="O212" s="184"/>
      <c r="P212" s="184"/>
      <c r="Q212" s="184"/>
      <c r="R212" s="184"/>
      <c r="S212" s="184"/>
      <c r="T212" s="185"/>
      <c r="AT212" s="179" t="s">
        <v>251</v>
      </c>
      <c r="AU212" s="179" t="s">
        <v>88</v>
      </c>
      <c r="AV212" s="13" t="s">
        <v>88</v>
      </c>
      <c r="AW212" s="13" t="s">
        <v>32</v>
      </c>
      <c r="AX212" s="13" t="s">
        <v>83</v>
      </c>
      <c r="AY212" s="179" t="s">
        <v>242</v>
      </c>
    </row>
    <row r="213" spans="1:65" s="1" customFormat="1" ht="44.25" customHeight="1">
      <c r="A213" s="30"/>
      <c r="B213" s="155"/>
      <c r="C213" s="218" t="s">
        <v>364</v>
      </c>
      <c r="D213" s="218" t="s">
        <v>313</v>
      </c>
      <c r="E213" s="219" t="s">
        <v>365</v>
      </c>
      <c r="F213" s="220" t="s">
        <v>366</v>
      </c>
      <c r="G213" s="221" t="s">
        <v>281</v>
      </c>
      <c r="H213" s="222">
        <v>105.961</v>
      </c>
      <c r="I213" s="204">
        <v>53.6</v>
      </c>
      <c r="J213" s="205">
        <f>ROUND(I213*H213,2)</f>
        <v>5679.51</v>
      </c>
      <c r="K213" s="206"/>
      <c r="L213" s="207"/>
      <c r="M213" s="208"/>
      <c r="N213" s="209" t="s">
        <v>42</v>
      </c>
      <c r="O213" s="57"/>
      <c r="P213" s="166">
        <f>O213*H213</f>
        <v>0</v>
      </c>
      <c r="Q213" s="166">
        <v>2.6100000000000002E-2</v>
      </c>
      <c r="R213" s="166">
        <f>Q213*H213</f>
        <v>2.7655821</v>
      </c>
      <c r="S213" s="166">
        <v>0</v>
      </c>
      <c r="T213" s="167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68" t="s">
        <v>316</v>
      </c>
      <c r="AT213" s="168" t="s">
        <v>313</v>
      </c>
      <c r="AU213" s="168" t="s">
        <v>88</v>
      </c>
      <c r="AY213" s="17" t="s">
        <v>242</v>
      </c>
      <c r="BE213" s="169">
        <f>IF(N213="základná",J213,0)</f>
        <v>0</v>
      </c>
      <c r="BF213" s="169">
        <f>IF(N213="znížená",J213,0)</f>
        <v>5679.51</v>
      </c>
      <c r="BG213" s="169">
        <f>IF(N213="zákl. prenesená",J213,0)</f>
        <v>0</v>
      </c>
      <c r="BH213" s="169">
        <f>IF(N213="zníž. prenesená",J213,0)</f>
        <v>0</v>
      </c>
      <c r="BI213" s="169">
        <f>IF(N213="nulová",J213,0)</f>
        <v>0</v>
      </c>
      <c r="BJ213" s="17" t="s">
        <v>88</v>
      </c>
      <c r="BK213" s="169">
        <f>ROUND(I213*H213,2)</f>
        <v>5679.51</v>
      </c>
      <c r="BL213" s="17" t="s">
        <v>249</v>
      </c>
      <c r="BM213" s="168" t="s">
        <v>367</v>
      </c>
    </row>
    <row r="214" spans="1:65" s="13" customFormat="1">
      <c r="B214" s="178"/>
      <c r="D214" s="171" t="s">
        <v>251</v>
      </c>
      <c r="E214" s="179"/>
      <c r="F214" s="180" t="s">
        <v>363</v>
      </c>
      <c r="H214" s="181">
        <v>92.14</v>
      </c>
      <c r="I214" s="182"/>
      <c r="L214" s="178"/>
      <c r="M214" s="183"/>
      <c r="N214" s="184"/>
      <c r="O214" s="184"/>
      <c r="P214" s="184"/>
      <c r="Q214" s="184"/>
      <c r="R214" s="184"/>
      <c r="S214" s="184"/>
      <c r="T214" s="185"/>
      <c r="AT214" s="179" t="s">
        <v>251</v>
      </c>
      <c r="AU214" s="179" t="s">
        <v>88</v>
      </c>
      <c r="AV214" s="13" t="s">
        <v>88</v>
      </c>
      <c r="AW214" s="13" t="s">
        <v>32</v>
      </c>
      <c r="AX214" s="13" t="s">
        <v>83</v>
      </c>
      <c r="AY214" s="179" t="s">
        <v>242</v>
      </c>
    </row>
    <row r="215" spans="1:65" s="13" customFormat="1">
      <c r="B215" s="178"/>
      <c r="D215" s="171" t="s">
        <v>251</v>
      </c>
      <c r="F215" s="180" t="s">
        <v>368</v>
      </c>
      <c r="H215" s="181">
        <v>105.961</v>
      </c>
      <c r="I215" s="182"/>
      <c r="L215" s="178"/>
      <c r="M215" s="183"/>
      <c r="N215" s="184"/>
      <c r="O215" s="184"/>
      <c r="P215" s="184"/>
      <c r="Q215" s="184"/>
      <c r="R215" s="184"/>
      <c r="S215" s="184"/>
      <c r="T215" s="185"/>
      <c r="AT215" s="179" t="s">
        <v>251</v>
      </c>
      <c r="AU215" s="179" t="s">
        <v>88</v>
      </c>
      <c r="AV215" s="13" t="s">
        <v>88</v>
      </c>
      <c r="AW215" s="13" t="s">
        <v>2</v>
      </c>
      <c r="AX215" s="13" t="s">
        <v>83</v>
      </c>
      <c r="AY215" s="179" t="s">
        <v>242</v>
      </c>
    </row>
    <row r="216" spans="1:65" s="1" customFormat="1" ht="37.9" customHeight="1">
      <c r="A216" s="30"/>
      <c r="B216" s="155"/>
      <c r="C216" s="194" t="s">
        <v>369</v>
      </c>
      <c r="D216" s="194" t="s">
        <v>245</v>
      </c>
      <c r="E216" s="195" t="s">
        <v>370</v>
      </c>
      <c r="F216" s="196" t="s">
        <v>371</v>
      </c>
      <c r="G216" s="197" t="s">
        <v>281</v>
      </c>
      <c r="H216" s="198">
        <v>1107.3699999999999</v>
      </c>
      <c r="I216" s="161">
        <v>6.51</v>
      </c>
      <c r="J216" s="162">
        <f>ROUND(I216*H216,2)</f>
        <v>7208.98</v>
      </c>
      <c r="K216" s="163"/>
      <c r="L216" s="31"/>
      <c r="M216" s="164"/>
      <c r="N216" s="165" t="s">
        <v>42</v>
      </c>
      <c r="O216" s="57"/>
      <c r="P216" s="166">
        <f>O216*H216</f>
        <v>0</v>
      </c>
      <c r="Q216" s="166">
        <v>1.523E-2</v>
      </c>
      <c r="R216" s="166">
        <f>Q216*H216</f>
        <v>16.865245099999999</v>
      </c>
      <c r="S216" s="166">
        <v>0</v>
      </c>
      <c r="T216" s="167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68" t="s">
        <v>249</v>
      </c>
      <c r="AT216" s="168" t="s">
        <v>245</v>
      </c>
      <c r="AU216" s="168" t="s">
        <v>88</v>
      </c>
      <c r="AY216" s="17" t="s">
        <v>242</v>
      </c>
      <c r="BE216" s="169">
        <f>IF(N216="základná",J216,0)</f>
        <v>0</v>
      </c>
      <c r="BF216" s="169">
        <f>IF(N216="znížená",J216,0)</f>
        <v>7208.98</v>
      </c>
      <c r="BG216" s="169">
        <f>IF(N216="zákl. prenesená",J216,0)</f>
        <v>0</v>
      </c>
      <c r="BH216" s="169">
        <f>IF(N216="zníž. prenesená",J216,0)</f>
        <v>0</v>
      </c>
      <c r="BI216" s="169">
        <f>IF(N216="nulová",J216,0)</f>
        <v>0</v>
      </c>
      <c r="BJ216" s="17" t="s">
        <v>88</v>
      </c>
      <c r="BK216" s="169">
        <f>ROUND(I216*H216,2)</f>
        <v>7208.98</v>
      </c>
      <c r="BL216" s="17" t="s">
        <v>249</v>
      </c>
      <c r="BM216" s="168" t="s">
        <v>372</v>
      </c>
    </row>
    <row r="217" spans="1:65" s="13" customFormat="1">
      <c r="B217" s="178"/>
      <c r="D217" s="171" t="s">
        <v>251</v>
      </c>
      <c r="E217" s="179"/>
      <c r="F217" s="180" t="s">
        <v>373</v>
      </c>
      <c r="H217" s="181">
        <v>798.14</v>
      </c>
      <c r="I217" s="182"/>
      <c r="L217" s="178"/>
      <c r="M217" s="183"/>
      <c r="N217" s="184"/>
      <c r="O217" s="184"/>
      <c r="P217" s="184"/>
      <c r="Q217" s="184"/>
      <c r="R217" s="184"/>
      <c r="S217" s="184"/>
      <c r="T217" s="185"/>
      <c r="AT217" s="179" t="s">
        <v>251</v>
      </c>
      <c r="AU217" s="179" t="s">
        <v>88</v>
      </c>
      <c r="AV217" s="13" t="s">
        <v>88</v>
      </c>
      <c r="AW217" s="13" t="s">
        <v>32</v>
      </c>
      <c r="AX217" s="13" t="s">
        <v>76</v>
      </c>
      <c r="AY217" s="179" t="s">
        <v>242</v>
      </c>
    </row>
    <row r="218" spans="1:65" s="13" customFormat="1">
      <c r="B218" s="178"/>
      <c r="D218" s="171" t="s">
        <v>251</v>
      </c>
      <c r="E218" s="179"/>
      <c r="F218" s="180" t="s">
        <v>374</v>
      </c>
      <c r="H218" s="181">
        <v>26.23</v>
      </c>
      <c r="I218" s="182"/>
      <c r="L218" s="178"/>
      <c r="M218" s="183"/>
      <c r="N218" s="184"/>
      <c r="O218" s="184"/>
      <c r="P218" s="184"/>
      <c r="Q218" s="184"/>
      <c r="R218" s="184"/>
      <c r="S218" s="184"/>
      <c r="T218" s="185"/>
      <c r="AT218" s="179" t="s">
        <v>251</v>
      </c>
      <c r="AU218" s="179" t="s">
        <v>88</v>
      </c>
      <c r="AV218" s="13" t="s">
        <v>88</v>
      </c>
      <c r="AW218" s="13" t="s">
        <v>32</v>
      </c>
      <c r="AX218" s="13" t="s">
        <v>76</v>
      </c>
      <c r="AY218" s="179" t="s">
        <v>242</v>
      </c>
    </row>
    <row r="219" spans="1:65" s="13" customFormat="1">
      <c r="B219" s="178"/>
      <c r="D219" s="171" t="s">
        <v>251</v>
      </c>
      <c r="E219" s="179"/>
      <c r="F219" s="180" t="s">
        <v>375</v>
      </c>
      <c r="H219" s="181">
        <v>275.37</v>
      </c>
      <c r="I219" s="182"/>
      <c r="L219" s="178"/>
      <c r="M219" s="183"/>
      <c r="N219" s="184"/>
      <c r="O219" s="184"/>
      <c r="P219" s="184"/>
      <c r="Q219" s="184"/>
      <c r="R219" s="184"/>
      <c r="S219" s="184"/>
      <c r="T219" s="185"/>
      <c r="AT219" s="179" t="s">
        <v>251</v>
      </c>
      <c r="AU219" s="179" t="s">
        <v>88</v>
      </c>
      <c r="AV219" s="13" t="s">
        <v>88</v>
      </c>
      <c r="AW219" s="13" t="s">
        <v>32</v>
      </c>
      <c r="AX219" s="13" t="s">
        <v>76</v>
      </c>
      <c r="AY219" s="179" t="s">
        <v>242</v>
      </c>
    </row>
    <row r="220" spans="1:65" s="13" customFormat="1">
      <c r="B220" s="178"/>
      <c r="D220" s="171" t="s">
        <v>251</v>
      </c>
      <c r="E220" s="179"/>
      <c r="F220" s="180" t="s">
        <v>376</v>
      </c>
      <c r="H220" s="181">
        <v>3.08</v>
      </c>
      <c r="I220" s="182"/>
      <c r="L220" s="178"/>
      <c r="M220" s="183"/>
      <c r="N220" s="184"/>
      <c r="O220" s="184"/>
      <c r="P220" s="184"/>
      <c r="Q220" s="184"/>
      <c r="R220" s="184"/>
      <c r="S220" s="184"/>
      <c r="T220" s="185"/>
      <c r="AT220" s="179" t="s">
        <v>251</v>
      </c>
      <c r="AU220" s="179" t="s">
        <v>88</v>
      </c>
      <c r="AV220" s="13" t="s">
        <v>88</v>
      </c>
      <c r="AW220" s="13" t="s">
        <v>32</v>
      </c>
      <c r="AX220" s="13" t="s">
        <v>76</v>
      </c>
      <c r="AY220" s="179" t="s">
        <v>242</v>
      </c>
    </row>
    <row r="221" spans="1:65" s="13" customFormat="1">
      <c r="B221" s="178"/>
      <c r="D221" s="171" t="s">
        <v>251</v>
      </c>
      <c r="E221" s="179"/>
      <c r="F221" s="180" t="s">
        <v>377</v>
      </c>
      <c r="H221" s="181">
        <v>0.75</v>
      </c>
      <c r="I221" s="182"/>
      <c r="L221" s="178"/>
      <c r="M221" s="183"/>
      <c r="N221" s="184"/>
      <c r="O221" s="184"/>
      <c r="P221" s="184"/>
      <c r="Q221" s="184"/>
      <c r="R221" s="184"/>
      <c r="S221" s="184"/>
      <c r="T221" s="185"/>
      <c r="AT221" s="179" t="s">
        <v>251</v>
      </c>
      <c r="AU221" s="179" t="s">
        <v>88</v>
      </c>
      <c r="AV221" s="13" t="s">
        <v>88</v>
      </c>
      <c r="AW221" s="13" t="s">
        <v>32</v>
      </c>
      <c r="AX221" s="13" t="s">
        <v>76</v>
      </c>
      <c r="AY221" s="179" t="s">
        <v>242</v>
      </c>
    </row>
    <row r="222" spans="1:65" s="13" customFormat="1">
      <c r="B222" s="178"/>
      <c r="D222" s="171" t="s">
        <v>251</v>
      </c>
      <c r="E222" s="179"/>
      <c r="F222" s="180" t="s">
        <v>378</v>
      </c>
      <c r="H222" s="181">
        <v>3.8</v>
      </c>
      <c r="I222" s="182"/>
      <c r="L222" s="178"/>
      <c r="M222" s="183"/>
      <c r="N222" s="184"/>
      <c r="O222" s="184"/>
      <c r="P222" s="184"/>
      <c r="Q222" s="184"/>
      <c r="R222" s="184"/>
      <c r="S222" s="184"/>
      <c r="T222" s="185"/>
      <c r="AT222" s="179" t="s">
        <v>251</v>
      </c>
      <c r="AU222" s="179" t="s">
        <v>88</v>
      </c>
      <c r="AV222" s="13" t="s">
        <v>88</v>
      </c>
      <c r="AW222" s="13" t="s">
        <v>32</v>
      </c>
      <c r="AX222" s="13" t="s">
        <v>76</v>
      </c>
      <c r="AY222" s="179" t="s">
        <v>242</v>
      </c>
    </row>
    <row r="223" spans="1:65" s="14" customFormat="1">
      <c r="B223" s="186"/>
      <c r="D223" s="171" t="s">
        <v>251</v>
      </c>
      <c r="E223" s="187"/>
      <c r="F223" s="188" t="s">
        <v>254</v>
      </c>
      <c r="H223" s="189">
        <v>1107.3699999999999</v>
      </c>
      <c r="I223" s="190"/>
      <c r="L223" s="186"/>
      <c r="M223" s="191"/>
      <c r="N223" s="192"/>
      <c r="O223" s="192"/>
      <c r="P223" s="192"/>
      <c r="Q223" s="192"/>
      <c r="R223" s="192"/>
      <c r="S223" s="192"/>
      <c r="T223" s="193"/>
      <c r="AT223" s="187" t="s">
        <v>251</v>
      </c>
      <c r="AU223" s="187" t="s">
        <v>88</v>
      </c>
      <c r="AV223" s="14" t="s">
        <v>249</v>
      </c>
      <c r="AW223" s="14" t="s">
        <v>32</v>
      </c>
      <c r="AX223" s="14" t="s">
        <v>83</v>
      </c>
      <c r="AY223" s="187" t="s">
        <v>242</v>
      </c>
    </row>
    <row r="224" spans="1:65" s="1" customFormat="1" ht="37.9" customHeight="1">
      <c r="A224" s="30"/>
      <c r="B224" s="155"/>
      <c r="C224" s="194" t="s">
        <v>379</v>
      </c>
      <c r="D224" s="194" t="s">
        <v>245</v>
      </c>
      <c r="E224" s="195" t="s">
        <v>380</v>
      </c>
      <c r="F224" s="196" t="s">
        <v>381</v>
      </c>
      <c r="G224" s="197" t="s">
        <v>281</v>
      </c>
      <c r="H224" s="198">
        <v>1107.3699999999999</v>
      </c>
      <c r="I224" s="161">
        <v>1.51</v>
      </c>
      <c r="J224" s="162">
        <f>ROUND(I224*H224,2)</f>
        <v>1672.13</v>
      </c>
      <c r="K224" s="163"/>
      <c r="L224" s="31"/>
      <c r="M224" s="164"/>
      <c r="N224" s="165" t="s">
        <v>42</v>
      </c>
      <c r="O224" s="57"/>
      <c r="P224" s="166">
        <f>O224*H224</f>
        <v>0</v>
      </c>
      <c r="Q224" s="166">
        <v>6.4000000000000003E-3</v>
      </c>
      <c r="R224" s="166">
        <f>Q224*H224</f>
        <v>7.0871679999999992</v>
      </c>
      <c r="S224" s="166">
        <v>0</v>
      </c>
      <c r="T224" s="167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68" t="s">
        <v>249</v>
      </c>
      <c r="AT224" s="168" t="s">
        <v>245</v>
      </c>
      <c r="AU224" s="168" t="s">
        <v>88</v>
      </c>
      <c r="AY224" s="17" t="s">
        <v>242</v>
      </c>
      <c r="BE224" s="169">
        <f>IF(N224="základná",J224,0)</f>
        <v>0</v>
      </c>
      <c r="BF224" s="169">
        <f>IF(N224="znížená",J224,0)</f>
        <v>1672.13</v>
      </c>
      <c r="BG224" s="169">
        <f>IF(N224="zákl. prenesená",J224,0)</f>
        <v>0</v>
      </c>
      <c r="BH224" s="169">
        <f>IF(N224="zníž. prenesená",J224,0)</f>
        <v>0</v>
      </c>
      <c r="BI224" s="169">
        <f>IF(N224="nulová",J224,0)</f>
        <v>0</v>
      </c>
      <c r="BJ224" s="17" t="s">
        <v>88</v>
      </c>
      <c r="BK224" s="169">
        <f>ROUND(I224*H224,2)</f>
        <v>1672.13</v>
      </c>
      <c r="BL224" s="17" t="s">
        <v>249</v>
      </c>
      <c r="BM224" s="168" t="s">
        <v>382</v>
      </c>
    </row>
    <row r="225" spans="1:65" s="12" customFormat="1">
      <c r="B225" s="170"/>
      <c r="D225" s="171" t="s">
        <v>251</v>
      </c>
      <c r="E225" s="172"/>
      <c r="F225" s="173" t="s">
        <v>337</v>
      </c>
      <c r="H225" s="172"/>
      <c r="I225" s="174"/>
      <c r="L225" s="170"/>
      <c r="M225" s="175"/>
      <c r="N225" s="176"/>
      <c r="O225" s="176"/>
      <c r="P225" s="176"/>
      <c r="Q225" s="176"/>
      <c r="R225" s="176"/>
      <c r="S225" s="176"/>
      <c r="T225" s="177"/>
      <c r="AT225" s="172" t="s">
        <v>251</v>
      </c>
      <c r="AU225" s="172" t="s">
        <v>88</v>
      </c>
      <c r="AV225" s="12" t="s">
        <v>83</v>
      </c>
      <c r="AW225" s="12" t="s">
        <v>32</v>
      </c>
      <c r="AX225" s="12" t="s">
        <v>76</v>
      </c>
      <c r="AY225" s="172" t="s">
        <v>242</v>
      </c>
    </row>
    <row r="226" spans="1:65" s="13" customFormat="1">
      <c r="B226" s="178"/>
      <c r="D226" s="171" t="s">
        <v>251</v>
      </c>
      <c r="E226" s="179"/>
      <c r="F226" s="180" t="s">
        <v>163</v>
      </c>
      <c r="H226" s="181">
        <v>1107.3699999999999</v>
      </c>
      <c r="I226" s="182"/>
      <c r="L226" s="178"/>
      <c r="M226" s="183"/>
      <c r="N226" s="184"/>
      <c r="O226" s="184"/>
      <c r="P226" s="184"/>
      <c r="Q226" s="184"/>
      <c r="R226" s="184"/>
      <c r="S226" s="184"/>
      <c r="T226" s="185"/>
      <c r="AT226" s="179" t="s">
        <v>251</v>
      </c>
      <c r="AU226" s="179" t="s">
        <v>88</v>
      </c>
      <c r="AV226" s="13" t="s">
        <v>88</v>
      </c>
      <c r="AW226" s="13" t="s">
        <v>32</v>
      </c>
      <c r="AX226" s="13" t="s">
        <v>83</v>
      </c>
      <c r="AY226" s="179" t="s">
        <v>242</v>
      </c>
    </row>
    <row r="227" spans="1:65" s="1" customFormat="1" ht="24.2" customHeight="1">
      <c r="A227" s="30"/>
      <c r="B227" s="155"/>
      <c r="C227" s="194" t="s">
        <v>383</v>
      </c>
      <c r="D227" s="194" t="s">
        <v>245</v>
      </c>
      <c r="E227" s="195" t="s">
        <v>384</v>
      </c>
      <c r="F227" s="196" t="s">
        <v>385</v>
      </c>
      <c r="G227" s="197" t="s">
        <v>281</v>
      </c>
      <c r="H227" s="198">
        <v>376.92</v>
      </c>
      <c r="I227" s="161">
        <v>2.2599999999999998</v>
      </c>
      <c r="J227" s="162">
        <f>ROUND(I227*H227,2)</f>
        <v>851.84</v>
      </c>
      <c r="K227" s="163"/>
      <c r="L227" s="31"/>
      <c r="M227" s="164"/>
      <c r="N227" s="165" t="s">
        <v>42</v>
      </c>
      <c r="O227" s="57"/>
      <c r="P227" s="166">
        <f>O227*H227</f>
        <v>0</v>
      </c>
      <c r="Q227" s="166">
        <v>2.0000000000000001E-4</v>
      </c>
      <c r="R227" s="166">
        <f>Q227*H227</f>
        <v>7.5384000000000007E-2</v>
      </c>
      <c r="S227" s="166">
        <v>0</v>
      </c>
      <c r="T227" s="167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68" t="s">
        <v>249</v>
      </c>
      <c r="AT227" s="168" t="s">
        <v>245</v>
      </c>
      <c r="AU227" s="168" t="s">
        <v>88</v>
      </c>
      <c r="AY227" s="17" t="s">
        <v>242</v>
      </c>
      <c r="BE227" s="169">
        <f>IF(N227="základná",J227,0)</f>
        <v>0</v>
      </c>
      <c r="BF227" s="169">
        <f>IF(N227="znížená",J227,0)</f>
        <v>851.84</v>
      </c>
      <c r="BG227" s="169">
        <f>IF(N227="zákl. prenesená",J227,0)</f>
        <v>0</v>
      </c>
      <c r="BH227" s="169">
        <f>IF(N227="zníž. prenesená",J227,0)</f>
        <v>0</v>
      </c>
      <c r="BI227" s="169">
        <f>IF(N227="nulová",J227,0)</f>
        <v>0</v>
      </c>
      <c r="BJ227" s="17" t="s">
        <v>88</v>
      </c>
      <c r="BK227" s="169">
        <f>ROUND(I227*H227,2)</f>
        <v>851.84</v>
      </c>
      <c r="BL227" s="17" t="s">
        <v>249</v>
      </c>
      <c r="BM227" s="168" t="s">
        <v>386</v>
      </c>
    </row>
    <row r="228" spans="1:65" s="12" customFormat="1">
      <c r="B228" s="170"/>
      <c r="D228" s="171" t="s">
        <v>251</v>
      </c>
      <c r="E228" s="172"/>
      <c r="F228" s="173" t="s">
        <v>387</v>
      </c>
      <c r="H228" s="172"/>
      <c r="I228" s="174"/>
      <c r="L228" s="170"/>
      <c r="M228" s="175"/>
      <c r="N228" s="176"/>
      <c r="O228" s="176"/>
      <c r="P228" s="176"/>
      <c r="Q228" s="176"/>
      <c r="R228" s="176"/>
      <c r="S228" s="176"/>
      <c r="T228" s="177"/>
      <c r="AT228" s="172" t="s">
        <v>251</v>
      </c>
      <c r="AU228" s="172" t="s">
        <v>88</v>
      </c>
      <c r="AV228" s="12" t="s">
        <v>83</v>
      </c>
      <c r="AW228" s="12" t="s">
        <v>32</v>
      </c>
      <c r="AX228" s="12" t="s">
        <v>76</v>
      </c>
      <c r="AY228" s="172" t="s">
        <v>242</v>
      </c>
    </row>
    <row r="229" spans="1:65" s="13" customFormat="1">
      <c r="B229" s="178"/>
      <c r="D229" s="171" t="s">
        <v>251</v>
      </c>
      <c r="E229" s="179"/>
      <c r="F229" s="180" t="s">
        <v>388</v>
      </c>
      <c r="H229" s="181">
        <v>274.44</v>
      </c>
      <c r="I229" s="182"/>
      <c r="L229" s="178"/>
      <c r="M229" s="183"/>
      <c r="N229" s="184"/>
      <c r="O229" s="184"/>
      <c r="P229" s="184"/>
      <c r="Q229" s="184"/>
      <c r="R229" s="184"/>
      <c r="S229" s="184"/>
      <c r="T229" s="185"/>
      <c r="AT229" s="179" t="s">
        <v>251</v>
      </c>
      <c r="AU229" s="179" t="s">
        <v>88</v>
      </c>
      <c r="AV229" s="13" t="s">
        <v>88</v>
      </c>
      <c r="AW229" s="13" t="s">
        <v>32</v>
      </c>
      <c r="AX229" s="13" t="s">
        <v>76</v>
      </c>
      <c r="AY229" s="179" t="s">
        <v>242</v>
      </c>
    </row>
    <row r="230" spans="1:65" s="13" customFormat="1">
      <c r="B230" s="178"/>
      <c r="D230" s="171" t="s">
        <v>251</v>
      </c>
      <c r="E230" s="179"/>
      <c r="F230" s="180" t="s">
        <v>389</v>
      </c>
      <c r="H230" s="181">
        <v>46.24</v>
      </c>
      <c r="I230" s="182"/>
      <c r="L230" s="178"/>
      <c r="M230" s="183"/>
      <c r="N230" s="184"/>
      <c r="O230" s="184"/>
      <c r="P230" s="184"/>
      <c r="Q230" s="184"/>
      <c r="R230" s="184"/>
      <c r="S230" s="184"/>
      <c r="T230" s="185"/>
      <c r="AT230" s="179" t="s">
        <v>251</v>
      </c>
      <c r="AU230" s="179" t="s">
        <v>88</v>
      </c>
      <c r="AV230" s="13" t="s">
        <v>88</v>
      </c>
      <c r="AW230" s="13" t="s">
        <v>32</v>
      </c>
      <c r="AX230" s="13" t="s">
        <v>76</v>
      </c>
      <c r="AY230" s="179" t="s">
        <v>242</v>
      </c>
    </row>
    <row r="231" spans="1:65" s="13" customFormat="1">
      <c r="B231" s="178"/>
      <c r="D231" s="171" t="s">
        <v>251</v>
      </c>
      <c r="E231" s="179"/>
      <c r="F231" s="180" t="s">
        <v>390</v>
      </c>
      <c r="H231" s="181">
        <v>16.68</v>
      </c>
      <c r="I231" s="182"/>
      <c r="L231" s="178"/>
      <c r="M231" s="183"/>
      <c r="N231" s="184"/>
      <c r="O231" s="184"/>
      <c r="P231" s="184"/>
      <c r="Q231" s="184"/>
      <c r="R231" s="184"/>
      <c r="S231" s="184"/>
      <c r="T231" s="185"/>
      <c r="AT231" s="179" t="s">
        <v>251</v>
      </c>
      <c r="AU231" s="179" t="s">
        <v>88</v>
      </c>
      <c r="AV231" s="13" t="s">
        <v>88</v>
      </c>
      <c r="AW231" s="13" t="s">
        <v>32</v>
      </c>
      <c r="AX231" s="13" t="s">
        <v>76</v>
      </c>
      <c r="AY231" s="179" t="s">
        <v>242</v>
      </c>
    </row>
    <row r="232" spans="1:65" s="13" customFormat="1">
      <c r="B232" s="178"/>
      <c r="D232" s="171" t="s">
        <v>251</v>
      </c>
      <c r="E232" s="179"/>
      <c r="F232" s="180" t="s">
        <v>391</v>
      </c>
      <c r="H232" s="181">
        <v>39.56</v>
      </c>
      <c r="I232" s="182"/>
      <c r="L232" s="178"/>
      <c r="M232" s="183"/>
      <c r="N232" s="184"/>
      <c r="O232" s="184"/>
      <c r="P232" s="184"/>
      <c r="Q232" s="184"/>
      <c r="R232" s="184"/>
      <c r="S232" s="184"/>
      <c r="T232" s="185"/>
      <c r="AT232" s="179" t="s">
        <v>251</v>
      </c>
      <c r="AU232" s="179" t="s">
        <v>88</v>
      </c>
      <c r="AV232" s="13" t="s">
        <v>88</v>
      </c>
      <c r="AW232" s="13" t="s">
        <v>32</v>
      </c>
      <c r="AX232" s="13" t="s">
        <v>76</v>
      </c>
      <c r="AY232" s="179" t="s">
        <v>242</v>
      </c>
    </row>
    <row r="233" spans="1:65" s="14" customFormat="1">
      <c r="B233" s="186"/>
      <c r="D233" s="171" t="s">
        <v>251</v>
      </c>
      <c r="E233" s="187"/>
      <c r="F233" s="188" t="s">
        <v>254</v>
      </c>
      <c r="H233" s="189">
        <v>376.92</v>
      </c>
      <c r="I233" s="190"/>
      <c r="L233" s="186"/>
      <c r="M233" s="191"/>
      <c r="N233" s="192"/>
      <c r="O233" s="192"/>
      <c r="P233" s="192"/>
      <c r="Q233" s="192"/>
      <c r="R233" s="192"/>
      <c r="S233" s="192"/>
      <c r="T233" s="193"/>
      <c r="AT233" s="187" t="s">
        <v>251</v>
      </c>
      <c r="AU233" s="187" t="s">
        <v>88</v>
      </c>
      <c r="AV233" s="14" t="s">
        <v>249</v>
      </c>
      <c r="AW233" s="14" t="s">
        <v>32</v>
      </c>
      <c r="AX233" s="14" t="s">
        <v>83</v>
      </c>
      <c r="AY233" s="187" t="s">
        <v>242</v>
      </c>
    </row>
    <row r="234" spans="1:65" s="1" customFormat="1" ht="24.2" customHeight="1">
      <c r="A234" s="30"/>
      <c r="B234" s="155"/>
      <c r="C234" s="194" t="s">
        <v>392</v>
      </c>
      <c r="D234" s="194" t="s">
        <v>245</v>
      </c>
      <c r="E234" s="195" t="s">
        <v>393</v>
      </c>
      <c r="F234" s="196" t="s">
        <v>394</v>
      </c>
      <c r="G234" s="197" t="s">
        <v>281</v>
      </c>
      <c r="H234" s="198">
        <v>1493.97</v>
      </c>
      <c r="I234" s="161">
        <v>2.36</v>
      </c>
      <c r="J234" s="162">
        <f>ROUND(I234*H234,2)</f>
        <v>3525.77</v>
      </c>
      <c r="K234" s="163"/>
      <c r="L234" s="31"/>
      <c r="M234" s="164"/>
      <c r="N234" s="165" t="s">
        <v>42</v>
      </c>
      <c r="O234" s="57"/>
      <c r="P234" s="166">
        <f>O234*H234</f>
        <v>0</v>
      </c>
      <c r="Q234" s="166">
        <v>2.3000000000000001E-4</v>
      </c>
      <c r="R234" s="166">
        <f>Q234*H234</f>
        <v>0.3436131</v>
      </c>
      <c r="S234" s="166">
        <v>0</v>
      </c>
      <c r="T234" s="167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68" t="s">
        <v>249</v>
      </c>
      <c r="AT234" s="168" t="s">
        <v>245</v>
      </c>
      <c r="AU234" s="168" t="s">
        <v>88</v>
      </c>
      <c r="AY234" s="17" t="s">
        <v>242</v>
      </c>
      <c r="BE234" s="169">
        <f>IF(N234="základná",J234,0)</f>
        <v>0</v>
      </c>
      <c r="BF234" s="169">
        <f>IF(N234="znížená",J234,0)</f>
        <v>3525.77</v>
      </c>
      <c r="BG234" s="169">
        <f>IF(N234="zákl. prenesená",J234,0)</f>
        <v>0</v>
      </c>
      <c r="BH234" s="169">
        <f>IF(N234="zníž. prenesená",J234,0)</f>
        <v>0</v>
      </c>
      <c r="BI234" s="169">
        <f>IF(N234="nulová",J234,0)</f>
        <v>0</v>
      </c>
      <c r="BJ234" s="17" t="s">
        <v>88</v>
      </c>
      <c r="BK234" s="169">
        <f>ROUND(I234*H234,2)</f>
        <v>3525.77</v>
      </c>
      <c r="BL234" s="17" t="s">
        <v>249</v>
      </c>
      <c r="BM234" s="168" t="s">
        <v>395</v>
      </c>
    </row>
    <row r="235" spans="1:65" s="13" customFormat="1">
      <c r="B235" s="178"/>
      <c r="D235" s="171" t="s">
        <v>251</v>
      </c>
      <c r="E235" s="179"/>
      <c r="F235" s="180" t="s">
        <v>396</v>
      </c>
      <c r="H235" s="181">
        <v>340.36</v>
      </c>
      <c r="I235" s="182"/>
      <c r="L235" s="178"/>
      <c r="M235" s="183"/>
      <c r="N235" s="184"/>
      <c r="O235" s="184"/>
      <c r="P235" s="184"/>
      <c r="Q235" s="184"/>
      <c r="R235" s="184"/>
      <c r="S235" s="184"/>
      <c r="T235" s="185"/>
      <c r="AT235" s="179" t="s">
        <v>251</v>
      </c>
      <c r="AU235" s="179" t="s">
        <v>88</v>
      </c>
      <c r="AV235" s="13" t="s">
        <v>88</v>
      </c>
      <c r="AW235" s="13" t="s">
        <v>32</v>
      </c>
      <c r="AX235" s="13" t="s">
        <v>76</v>
      </c>
      <c r="AY235" s="179" t="s">
        <v>242</v>
      </c>
    </row>
    <row r="236" spans="1:65" s="13" customFormat="1">
      <c r="B236" s="178"/>
      <c r="D236" s="171" t="s">
        <v>251</v>
      </c>
      <c r="E236" s="179"/>
      <c r="F236" s="180" t="s">
        <v>389</v>
      </c>
      <c r="H236" s="181">
        <v>46.24</v>
      </c>
      <c r="I236" s="182"/>
      <c r="L236" s="178"/>
      <c r="M236" s="183"/>
      <c r="N236" s="184"/>
      <c r="O236" s="184"/>
      <c r="P236" s="184"/>
      <c r="Q236" s="184"/>
      <c r="R236" s="184"/>
      <c r="S236" s="184"/>
      <c r="T236" s="185"/>
      <c r="AT236" s="179" t="s">
        <v>251</v>
      </c>
      <c r="AU236" s="179" t="s">
        <v>88</v>
      </c>
      <c r="AV236" s="13" t="s">
        <v>88</v>
      </c>
      <c r="AW236" s="13" t="s">
        <v>32</v>
      </c>
      <c r="AX236" s="13" t="s">
        <v>76</v>
      </c>
      <c r="AY236" s="179" t="s">
        <v>242</v>
      </c>
    </row>
    <row r="237" spans="1:65" s="13" customFormat="1">
      <c r="B237" s="178"/>
      <c r="D237" s="171" t="s">
        <v>251</v>
      </c>
      <c r="E237" s="179"/>
      <c r="F237" s="180" t="s">
        <v>373</v>
      </c>
      <c r="H237" s="181">
        <v>798.14</v>
      </c>
      <c r="I237" s="182"/>
      <c r="L237" s="178"/>
      <c r="M237" s="183"/>
      <c r="N237" s="184"/>
      <c r="O237" s="184"/>
      <c r="P237" s="184"/>
      <c r="Q237" s="184"/>
      <c r="R237" s="184"/>
      <c r="S237" s="184"/>
      <c r="T237" s="185"/>
      <c r="AT237" s="179" t="s">
        <v>251</v>
      </c>
      <c r="AU237" s="179" t="s">
        <v>88</v>
      </c>
      <c r="AV237" s="13" t="s">
        <v>88</v>
      </c>
      <c r="AW237" s="13" t="s">
        <v>32</v>
      </c>
      <c r="AX237" s="13" t="s">
        <v>76</v>
      </c>
      <c r="AY237" s="179" t="s">
        <v>242</v>
      </c>
    </row>
    <row r="238" spans="1:65" s="13" customFormat="1">
      <c r="B238" s="178"/>
      <c r="D238" s="171" t="s">
        <v>251</v>
      </c>
      <c r="E238" s="179"/>
      <c r="F238" s="180" t="s">
        <v>374</v>
      </c>
      <c r="H238" s="181">
        <v>26.23</v>
      </c>
      <c r="I238" s="182"/>
      <c r="L238" s="178"/>
      <c r="M238" s="183"/>
      <c r="N238" s="184"/>
      <c r="O238" s="184"/>
      <c r="P238" s="184"/>
      <c r="Q238" s="184"/>
      <c r="R238" s="184"/>
      <c r="S238" s="184"/>
      <c r="T238" s="185"/>
      <c r="AT238" s="179" t="s">
        <v>251</v>
      </c>
      <c r="AU238" s="179" t="s">
        <v>88</v>
      </c>
      <c r="AV238" s="13" t="s">
        <v>88</v>
      </c>
      <c r="AW238" s="13" t="s">
        <v>32</v>
      </c>
      <c r="AX238" s="13" t="s">
        <v>76</v>
      </c>
      <c r="AY238" s="179" t="s">
        <v>242</v>
      </c>
    </row>
    <row r="239" spans="1:65" s="13" customFormat="1">
      <c r="B239" s="178"/>
      <c r="D239" s="171" t="s">
        <v>251</v>
      </c>
      <c r="E239" s="179"/>
      <c r="F239" s="180" t="s">
        <v>375</v>
      </c>
      <c r="H239" s="181">
        <v>275.37</v>
      </c>
      <c r="I239" s="182"/>
      <c r="L239" s="178"/>
      <c r="M239" s="183"/>
      <c r="N239" s="184"/>
      <c r="O239" s="184"/>
      <c r="P239" s="184"/>
      <c r="Q239" s="184"/>
      <c r="R239" s="184"/>
      <c r="S239" s="184"/>
      <c r="T239" s="185"/>
      <c r="AT239" s="179" t="s">
        <v>251</v>
      </c>
      <c r="AU239" s="179" t="s">
        <v>88</v>
      </c>
      <c r="AV239" s="13" t="s">
        <v>88</v>
      </c>
      <c r="AW239" s="13" t="s">
        <v>32</v>
      </c>
      <c r="AX239" s="13" t="s">
        <v>76</v>
      </c>
      <c r="AY239" s="179" t="s">
        <v>242</v>
      </c>
    </row>
    <row r="240" spans="1:65" s="13" customFormat="1">
      <c r="B240" s="178"/>
      <c r="D240" s="171" t="s">
        <v>251</v>
      </c>
      <c r="E240" s="179"/>
      <c r="F240" s="180" t="s">
        <v>376</v>
      </c>
      <c r="H240" s="181">
        <v>3.08</v>
      </c>
      <c r="I240" s="182"/>
      <c r="L240" s="178"/>
      <c r="M240" s="183"/>
      <c r="N240" s="184"/>
      <c r="O240" s="184"/>
      <c r="P240" s="184"/>
      <c r="Q240" s="184"/>
      <c r="R240" s="184"/>
      <c r="S240" s="184"/>
      <c r="T240" s="185"/>
      <c r="AT240" s="179" t="s">
        <v>251</v>
      </c>
      <c r="AU240" s="179" t="s">
        <v>88</v>
      </c>
      <c r="AV240" s="13" t="s">
        <v>88</v>
      </c>
      <c r="AW240" s="13" t="s">
        <v>32</v>
      </c>
      <c r="AX240" s="13" t="s">
        <v>76</v>
      </c>
      <c r="AY240" s="179" t="s">
        <v>242</v>
      </c>
    </row>
    <row r="241" spans="1:65" s="13" customFormat="1">
      <c r="B241" s="178"/>
      <c r="D241" s="171" t="s">
        <v>251</v>
      </c>
      <c r="E241" s="179"/>
      <c r="F241" s="180" t="s">
        <v>377</v>
      </c>
      <c r="H241" s="181">
        <v>0.75</v>
      </c>
      <c r="I241" s="182"/>
      <c r="L241" s="178"/>
      <c r="M241" s="183"/>
      <c r="N241" s="184"/>
      <c r="O241" s="184"/>
      <c r="P241" s="184"/>
      <c r="Q241" s="184"/>
      <c r="R241" s="184"/>
      <c r="S241" s="184"/>
      <c r="T241" s="185"/>
      <c r="AT241" s="179" t="s">
        <v>251</v>
      </c>
      <c r="AU241" s="179" t="s">
        <v>88</v>
      </c>
      <c r="AV241" s="13" t="s">
        <v>88</v>
      </c>
      <c r="AW241" s="13" t="s">
        <v>32</v>
      </c>
      <c r="AX241" s="13" t="s">
        <v>76</v>
      </c>
      <c r="AY241" s="179" t="s">
        <v>242</v>
      </c>
    </row>
    <row r="242" spans="1:65" s="13" customFormat="1">
      <c r="B242" s="178"/>
      <c r="D242" s="171" t="s">
        <v>251</v>
      </c>
      <c r="E242" s="179"/>
      <c r="F242" s="180" t="s">
        <v>378</v>
      </c>
      <c r="H242" s="181">
        <v>3.8</v>
      </c>
      <c r="I242" s="182"/>
      <c r="L242" s="178"/>
      <c r="M242" s="183"/>
      <c r="N242" s="184"/>
      <c r="O242" s="184"/>
      <c r="P242" s="184"/>
      <c r="Q242" s="184"/>
      <c r="R242" s="184"/>
      <c r="S242" s="184"/>
      <c r="T242" s="185"/>
      <c r="AT242" s="179" t="s">
        <v>251</v>
      </c>
      <c r="AU242" s="179" t="s">
        <v>88</v>
      </c>
      <c r="AV242" s="13" t="s">
        <v>88</v>
      </c>
      <c r="AW242" s="13" t="s">
        <v>32</v>
      </c>
      <c r="AX242" s="13" t="s">
        <v>76</v>
      </c>
      <c r="AY242" s="179" t="s">
        <v>242</v>
      </c>
    </row>
    <row r="243" spans="1:65" s="14" customFormat="1">
      <c r="B243" s="186"/>
      <c r="D243" s="171" t="s">
        <v>251</v>
      </c>
      <c r="E243" s="187"/>
      <c r="F243" s="188" t="s">
        <v>254</v>
      </c>
      <c r="H243" s="189">
        <v>1493.97</v>
      </c>
      <c r="I243" s="190"/>
      <c r="L243" s="186"/>
      <c r="M243" s="191"/>
      <c r="N243" s="192"/>
      <c r="O243" s="192"/>
      <c r="P243" s="192"/>
      <c r="Q243" s="192"/>
      <c r="R243" s="192"/>
      <c r="S243" s="192"/>
      <c r="T243" s="193"/>
      <c r="AT243" s="187" t="s">
        <v>251</v>
      </c>
      <c r="AU243" s="187" t="s">
        <v>88</v>
      </c>
      <c r="AV243" s="14" t="s">
        <v>249</v>
      </c>
      <c r="AW243" s="14" t="s">
        <v>32</v>
      </c>
      <c r="AX243" s="14" t="s">
        <v>83</v>
      </c>
      <c r="AY243" s="187" t="s">
        <v>242</v>
      </c>
    </row>
    <row r="244" spans="1:65" s="1" customFormat="1" ht="33" customHeight="1">
      <c r="A244" s="30"/>
      <c r="B244" s="155"/>
      <c r="C244" s="194" t="s">
        <v>397</v>
      </c>
      <c r="D244" s="194" t="s">
        <v>245</v>
      </c>
      <c r="E244" s="195" t="s">
        <v>398</v>
      </c>
      <c r="F244" s="196" t="s">
        <v>399</v>
      </c>
      <c r="G244" s="197" t="s">
        <v>281</v>
      </c>
      <c r="H244" s="198">
        <v>102.48</v>
      </c>
      <c r="I244" s="161">
        <v>12.35</v>
      </c>
      <c r="J244" s="162">
        <f>ROUND(I244*H244,2)</f>
        <v>1265.6300000000001</v>
      </c>
      <c r="K244" s="163"/>
      <c r="L244" s="31"/>
      <c r="M244" s="164"/>
      <c r="N244" s="165" t="s">
        <v>42</v>
      </c>
      <c r="O244" s="57"/>
      <c r="P244" s="166">
        <f>O244*H244</f>
        <v>0</v>
      </c>
      <c r="Q244" s="166">
        <v>3.2200000000000002E-3</v>
      </c>
      <c r="R244" s="166">
        <f>Q244*H244</f>
        <v>0.32998560000000005</v>
      </c>
      <c r="S244" s="166">
        <v>0</v>
      </c>
      <c r="T244" s="167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68" t="s">
        <v>249</v>
      </c>
      <c r="AT244" s="168" t="s">
        <v>245</v>
      </c>
      <c r="AU244" s="168" t="s">
        <v>88</v>
      </c>
      <c r="AY244" s="17" t="s">
        <v>242</v>
      </c>
      <c r="BE244" s="169">
        <f>IF(N244="základná",J244,0)</f>
        <v>0</v>
      </c>
      <c r="BF244" s="169">
        <f>IF(N244="znížená",J244,0)</f>
        <v>1265.6300000000001</v>
      </c>
      <c r="BG244" s="169">
        <f>IF(N244="zákl. prenesená",J244,0)</f>
        <v>0</v>
      </c>
      <c r="BH244" s="169">
        <f>IF(N244="zníž. prenesená",J244,0)</f>
        <v>0</v>
      </c>
      <c r="BI244" s="169">
        <f>IF(N244="nulová",J244,0)</f>
        <v>0</v>
      </c>
      <c r="BJ244" s="17" t="s">
        <v>88</v>
      </c>
      <c r="BK244" s="169">
        <f>ROUND(I244*H244,2)</f>
        <v>1265.6300000000001</v>
      </c>
      <c r="BL244" s="17" t="s">
        <v>249</v>
      </c>
      <c r="BM244" s="168" t="s">
        <v>400</v>
      </c>
    </row>
    <row r="245" spans="1:65" s="13" customFormat="1">
      <c r="B245" s="178"/>
      <c r="D245" s="171" t="s">
        <v>251</v>
      </c>
      <c r="E245" s="179"/>
      <c r="F245" s="180" t="s">
        <v>401</v>
      </c>
      <c r="H245" s="181">
        <v>102.48</v>
      </c>
      <c r="I245" s="182"/>
      <c r="L245" s="178"/>
      <c r="M245" s="183"/>
      <c r="N245" s="184"/>
      <c r="O245" s="184"/>
      <c r="P245" s="184"/>
      <c r="Q245" s="184"/>
      <c r="R245" s="184"/>
      <c r="S245" s="184"/>
      <c r="T245" s="185"/>
      <c r="AT245" s="179" t="s">
        <v>251</v>
      </c>
      <c r="AU245" s="179" t="s">
        <v>88</v>
      </c>
      <c r="AV245" s="13" t="s">
        <v>88</v>
      </c>
      <c r="AW245" s="13" t="s">
        <v>32</v>
      </c>
      <c r="AX245" s="13" t="s">
        <v>83</v>
      </c>
      <c r="AY245" s="179" t="s">
        <v>242</v>
      </c>
    </row>
    <row r="246" spans="1:65" s="1" customFormat="1" ht="49.15" customHeight="1">
      <c r="A246" s="30"/>
      <c r="B246" s="155"/>
      <c r="C246" s="194" t="s">
        <v>402</v>
      </c>
      <c r="D246" s="194" t="s">
        <v>245</v>
      </c>
      <c r="E246" s="195" t="s">
        <v>403</v>
      </c>
      <c r="F246" s="196" t="s">
        <v>404</v>
      </c>
      <c r="G246" s="197" t="s">
        <v>281</v>
      </c>
      <c r="H246" s="198">
        <v>1597.76</v>
      </c>
      <c r="I246" s="161">
        <v>14.12</v>
      </c>
      <c r="J246" s="162">
        <f>ROUND(I246*H246,2)</f>
        <v>22560.37</v>
      </c>
      <c r="K246" s="163"/>
      <c r="L246" s="31"/>
      <c r="M246" s="164"/>
      <c r="N246" s="165" t="s">
        <v>42</v>
      </c>
      <c r="O246" s="57"/>
      <c r="P246" s="166">
        <f>O246*H246</f>
        <v>0</v>
      </c>
      <c r="Q246" s="166">
        <v>3.3E-3</v>
      </c>
      <c r="R246" s="166">
        <f>Q246*H246</f>
        <v>5.272608</v>
      </c>
      <c r="S246" s="166">
        <v>0</v>
      </c>
      <c r="T246" s="167">
        <f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68" t="s">
        <v>249</v>
      </c>
      <c r="AT246" s="168" t="s">
        <v>245</v>
      </c>
      <c r="AU246" s="168" t="s">
        <v>88</v>
      </c>
      <c r="AY246" s="17" t="s">
        <v>242</v>
      </c>
      <c r="BE246" s="169">
        <f>IF(N246="základná",J246,0)</f>
        <v>0</v>
      </c>
      <c r="BF246" s="169">
        <f>IF(N246="znížená",J246,0)</f>
        <v>22560.37</v>
      </c>
      <c r="BG246" s="169">
        <f>IF(N246="zákl. prenesená",J246,0)</f>
        <v>0</v>
      </c>
      <c r="BH246" s="169">
        <f>IF(N246="zníž. prenesená",J246,0)</f>
        <v>0</v>
      </c>
      <c r="BI246" s="169">
        <f>IF(N246="nulová",J246,0)</f>
        <v>0</v>
      </c>
      <c r="BJ246" s="17" t="s">
        <v>88</v>
      </c>
      <c r="BK246" s="169">
        <f>ROUND(I246*H246,2)</f>
        <v>22560.37</v>
      </c>
      <c r="BL246" s="17" t="s">
        <v>249</v>
      </c>
      <c r="BM246" s="168" t="s">
        <v>405</v>
      </c>
    </row>
    <row r="247" spans="1:65" s="13" customFormat="1">
      <c r="B247" s="178"/>
      <c r="D247" s="171" t="s">
        <v>251</v>
      </c>
      <c r="E247" s="179"/>
      <c r="F247" s="180" t="s">
        <v>406</v>
      </c>
      <c r="H247" s="181">
        <v>1107.4000000000001</v>
      </c>
      <c r="I247" s="182"/>
      <c r="L247" s="178"/>
      <c r="M247" s="183"/>
      <c r="N247" s="184"/>
      <c r="O247" s="184"/>
      <c r="P247" s="184"/>
      <c r="Q247" s="184"/>
      <c r="R247" s="184"/>
      <c r="S247" s="184"/>
      <c r="T247" s="185"/>
      <c r="AT247" s="179" t="s">
        <v>251</v>
      </c>
      <c r="AU247" s="179" t="s">
        <v>88</v>
      </c>
      <c r="AV247" s="13" t="s">
        <v>88</v>
      </c>
      <c r="AW247" s="13" t="s">
        <v>32</v>
      </c>
      <c r="AX247" s="13" t="s">
        <v>76</v>
      </c>
      <c r="AY247" s="179" t="s">
        <v>242</v>
      </c>
    </row>
    <row r="248" spans="1:65" s="13" customFormat="1">
      <c r="B248" s="178"/>
      <c r="D248" s="171" t="s">
        <v>251</v>
      </c>
      <c r="E248" s="179"/>
      <c r="F248" s="180" t="s">
        <v>407</v>
      </c>
      <c r="H248" s="181">
        <v>45.9</v>
      </c>
      <c r="I248" s="182"/>
      <c r="L248" s="178"/>
      <c r="M248" s="183"/>
      <c r="N248" s="184"/>
      <c r="O248" s="184"/>
      <c r="P248" s="184"/>
      <c r="Q248" s="184"/>
      <c r="R248" s="184"/>
      <c r="S248" s="184"/>
      <c r="T248" s="185"/>
      <c r="AT248" s="179" t="s">
        <v>251</v>
      </c>
      <c r="AU248" s="179" t="s">
        <v>88</v>
      </c>
      <c r="AV248" s="13" t="s">
        <v>88</v>
      </c>
      <c r="AW248" s="13" t="s">
        <v>32</v>
      </c>
      <c r="AX248" s="13" t="s">
        <v>76</v>
      </c>
      <c r="AY248" s="179" t="s">
        <v>242</v>
      </c>
    </row>
    <row r="249" spans="1:65" s="13" customFormat="1">
      <c r="B249" s="178"/>
      <c r="D249" s="171" t="s">
        <v>251</v>
      </c>
      <c r="E249" s="179"/>
      <c r="F249" s="180" t="s">
        <v>408</v>
      </c>
      <c r="H249" s="181">
        <v>142.76</v>
      </c>
      <c r="I249" s="182"/>
      <c r="L249" s="178"/>
      <c r="M249" s="183"/>
      <c r="N249" s="184"/>
      <c r="O249" s="184"/>
      <c r="P249" s="184"/>
      <c r="Q249" s="184"/>
      <c r="R249" s="184"/>
      <c r="S249" s="184"/>
      <c r="T249" s="185"/>
      <c r="AT249" s="179" t="s">
        <v>251</v>
      </c>
      <c r="AU249" s="179" t="s">
        <v>88</v>
      </c>
      <c r="AV249" s="13" t="s">
        <v>88</v>
      </c>
      <c r="AW249" s="13" t="s">
        <v>32</v>
      </c>
      <c r="AX249" s="13" t="s">
        <v>76</v>
      </c>
      <c r="AY249" s="179" t="s">
        <v>242</v>
      </c>
    </row>
    <row r="250" spans="1:65" s="13" customFormat="1">
      <c r="B250" s="178"/>
      <c r="D250" s="171" t="s">
        <v>251</v>
      </c>
      <c r="E250" s="179"/>
      <c r="F250" s="180" t="s">
        <v>409</v>
      </c>
      <c r="H250" s="181">
        <v>301.7</v>
      </c>
      <c r="I250" s="182"/>
      <c r="L250" s="178"/>
      <c r="M250" s="183"/>
      <c r="N250" s="184"/>
      <c r="O250" s="184"/>
      <c r="P250" s="184"/>
      <c r="Q250" s="184"/>
      <c r="R250" s="184"/>
      <c r="S250" s="184"/>
      <c r="T250" s="185"/>
      <c r="AT250" s="179" t="s">
        <v>251</v>
      </c>
      <c r="AU250" s="179" t="s">
        <v>88</v>
      </c>
      <c r="AV250" s="13" t="s">
        <v>88</v>
      </c>
      <c r="AW250" s="13" t="s">
        <v>32</v>
      </c>
      <c r="AX250" s="13" t="s">
        <v>76</v>
      </c>
      <c r="AY250" s="179" t="s">
        <v>242</v>
      </c>
    </row>
    <row r="251" spans="1:65" s="14" customFormat="1">
      <c r="B251" s="186"/>
      <c r="D251" s="171" t="s">
        <v>251</v>
      </c>
      <c r="E251" s="187" t="s">
        <v>191</v>
      </c>
      <c r="F251" s="188" t="s">
        <v>254</v>
      </c>
      <c r="H251" s="189">
        <v>1597.76</v>
      </c>
      <c r="I251" s="190"/>
      <c r="L251" s="186"/>
      <c r="M251" s="191"/>
      <c r="N251" s="192"/>
      <c r="O251" s="192"/>
      <c r="P251" s="192"/>
      <c r="Q251" s="192"/>
      <c r="R251" s="192"/>
      <c r="S251" s="192"/>
      <c r="T251" s="193"/>
      <c r="AT251" s="187" t="s">
        <v>251</v>
      </c>
      <c r="AU251" s="187" t="s">
        <v>88</v>
      </c>
      <c r="AV251" s="14" t="s">
        <v>249</v>
      </c>
      <c r="AW251" s="14" t="s">
        <v>32</v>
      </c>
      <c r="AX251" s="14" t="s">
        <v>83</v>
      </c>
      <c r="AY251" s="187" t="s">
        <v>242</v>
      </c>
    </row>
    <row r="252" spans="1:65" s="1" customFormat="1" ht="24.2" customHeight="1">
      <c r="A252" s="30"/>
      <c r="B252" s="155"/>
      <c r="C252" s="194" t="s">
        <v>410</v>
      </c>
      <c r="D252" s="194" t="s">
        <v>245</v>
      </c>
      <c r="E252" s="195" t="s">
        <v>411</v>
      </c>
      <c r="F252" s="196" t="s">
        <v>412</v>
      </c>
      <c r="G252" s="197" t="s">
        <v>281</v>
      </c>
      <c r="H252" s="198">
        <v>376.92</v>
      </c>
      <c r="I252" s="161">
        <v>18.48</v>
      </c>
      <c r="J252" s="162">
        <f>ROUND(I252*H252,2)</f>
        <v>6965.48</v>
      </c>
      <c r="K252" s="163"/>
      <c r="L252" s="31"/>
      <c r="M252" s="164"/>
      <c r="N252" s="165" t="s">
        <v>42</v>
      </c>
      <c r="O252" s="57"/>
      <c r="P252" s="166">
        <f>O252*H252</f>
        <v>0</v>
      </c>
      <c r="Q252" s="166">
        <v>1.155E-2</v>
      </c>
      <c r="R252" s="166">
        <f>Q252*H252</f>
        <v>4.3534259999999998</v>
      </c>
      <c r="S252" s="166">
        <v>0</v>
      </c>
      <c r="T252" s="167">
        <f>S252*H252</f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68" t="s">
        <v>249</v>
      </c>
      <c r="AT252" s="168" t="s">
        <v>245</v>
      </c>
      <c r="AU252" s="168" t="s">
        <v>88</v>
      </c>
      <c r="AY252" s="17" t="s">
        <v>242</v>
      </c>
      <c r="BE252" s="169">
        <f>IF(N252="základná",J252,0)</f>
        <v>0</v>
      </c>
      <c r="BF252" s="169">
        <f>IF(N252="znížená",J252,0)</f>
        <v>6965.48</v>
      </c>
      <c r="BG252" s="169">
        <f>IF(N252="zákl. prenesená",J252,0)</f>
        <v>0</v>
      </c>
      <c r="BH252" s="169">
        <f>IF(N252="zníž. prenesená",J252,0)</f>
        <v>0</v>
      </c>
      <c r="BI252" s="169">
        <f>IF(N252="nulová",J252,0)</f>
        <v>0</v>
      </c>
      <c r="BJ252" s="17" t="s">
        <v>88</v>
      </c>
      <c r="BK252" s="169">
        <f>ROUND(I252*H252,2)</f>
        <v>6965.48</v>
      </c>
      <c r="BL252" s="17" t="s">
        <v>249</v>
      </c>
      <c r="BM252" s="168" t="s">
        <v>413</v>
      </c>
    </row>
    <row r="253" spans="1:65" s="12" customFormat="1">
      <c r="B253" s="170"/>
      <c r="D253" s="171" t="s">
        <v>251</v>
      </c>
      <c r="E253" s="172"/>
      <c r="F253" s="173" t="s">
        <v>387</v>
      </c>
      <c r="H253" s="172"/>
      <c r="I253" s="174"/>
      <c r="L253" s="170"/>
      <c r="M253" s="175"/>
      <c r="N253" s="176"/>
      <c r="O253" s="176"/>
      <c r="P253" s="176"/>
      <c r="Q253" s="176"/>
      <c r="R253" s="176"/>
      <c r="S253" s="176"/>
      <c r="T253" s="177"/>
      <c r="AT253" s="172" t="s">
        <v>251</v>
      </c>
      <c r="AU253" s="172" t="s">
        <v>88</v>
      </c>
      <c r="AV253" s="12" t="s">
        <v>83</v>
      </c>
      <c r="AW253" s="12" t="s">
        <v>32</v>
      </c>
      <c r="AX253" s="12" t="s">
        <v>76</v>
      </c>
      <c r="AY253" s="172" t="s">
        <v>242</v>
      </c>
    </row>
    <row r="254" spans="1:65" s="13" customFormat="1">
      <c r="B254" s="178"/>
      <c r="D254" s="171" t="s">
        <v>251</v>
      </c>
      <c r="E254" s="179"/>
      <c r="F254" s="180" t="s">
        <v>388</v>
      </c>
      <c r="H254" s="181">
        <v>274.44</v>
      </c>
      <c r="I254" s="182"/>
      <c r="L254" s="178"/>
      <c r="M254" s="183"/>
      <c r="N254" s="184"/>
      <c r="O254" s="184"/>
      <c r="P254" s="184"/>
      <c r="Q254" s="184"/>
      <c r="R254" s="184"/>
      <c r="S254" s="184"/>
      <c r="T254" s="185"/>
      <c r="AT254" s="179" t="s">
        <v>251</v>
      </c>
      <c r="AU254" s="179" t="s">
        <v>88</v>
      </c>
      <c r="AV254" s="13" t="s">
        <v>88</v>
      </c>
      <c r="AW254" s="13" t="s">
        <v>32</v>
      </c>
      <c r="AX254" s="13" t="s">
        <v>76</v>
      </c>
      <c r="AY254" s="179" t="s">
        <v>242</v>
      </c>
    </row>
    <row r="255" spans="1:65" s="13" customFormat="1">
      <c r="B255" s="178"/>
      <c r="D255" s="171" t="s">
        <v>251</v>
      </c>
      <c r="E255" s="179"/>
      <c r="F255" s="180" t="s">
        <v>389</v>
      </c>
      <c r="H255" s="181">
        <v>46.24</v>
      </c>
      <c r="I255" s="182"/>
      <c r="L255" s="178"/>
      <c r="M255" s="183"/>
      <c r="N255" s="184"/>
      <c r="O255" s="184"/>
      <c r="P255" s="184"/>
      <c r="Q255" s="184"/>
      <c r="R255" s="184"/>
      <c r="S255" s="184"/>
      <c r="T255" s="185"/>
      <c r="AT255" s="179" t="s">
        <v>251</v>
      </c>
      <c r="AU255" s="179" t="s">
        <v>88</v>
      </c>
      <c r="AV255" s="13" t="s">
        <v>88</v>
      </c>
      <c r="AW255" s="13" t="s">
        <v>32</v>
      </c>
      <c r="AX255" s="13" t="s">
        <v>76</v>
      </c>
      <c r="AY255" s="179" t="s">
        <v>242</v>
      </c>
    </row>
    <row r="256" spans="1:65" s="13" customFormat="1">
      <c r="B256" s="178"/>
      <c r="D256" s="171" t="s">
        <v>251</v>
      </c>
      <c r="E256" s="179"/>
      <c r="F256" s="180" t="s">
        <v>390</v>
      </c>
      <c r="H256" s="181">
        <v>16.68</v>
      </c>
      <c r="I256" s="182"/>
      <c r="L256" s="178"/>
      <c r="M256" s="183"/>
      <c r="N256" s="184"/>
      <c r="O256" s="184"/>
      <c r="P256" s="184"/>
      <c r="Q256" s="184"/>
      <c r="R256" s="184"/>
      <c r="S256" s="184"/>
      <c r="T256" s="185"/>
      <c r="AT256" s="179" t="s">
        <v>251</v>
      </c>
      <c r="AU256" s="179" t="s">
        <v>88</v>
      </c>
      <c r="AV256" s="13" t="s">
        <v>88</v>
      </c>
      <c r="AW256" s="13" t="s">
        <v>32</v>
      </c>
      <c r="AX256" s="13" t="s">
        <v>76</v>
      </c>
      <c r="AY256" s="179" t="s">
        <v>242</v>
      </c>
    </row>
    <row r="257" spans="1:65" s="13" customFormat="1">
      <c r="B257" s="178"/>
      <c r="D257" s="171" t="s">
        <v>251</v>
      </c>
      <c r="E257" s="179"/>
      <c r="F257" s="180" t="s">
        <v>391</v>
      </c>
      <c r="H257" s="181">
        <v>39.56</v>
      </c>
      <c r="I257" s="182"/>
      <c r="L257" s="178"/>
      <c r="M257" s="183"/>
      <c r="N257" s="184"/>
      <c r="O257" s="184"/>
      <c r="P257" s="184"/>
      <c r="Q257" s="184"/>
      <c r="R257" s="184"/>
      <c r="S257" s="184"/>
      <c r="T257" s="185"/>
      <c r="AT257" s="179" t="s">
        <v>251</v>
      </c>
      <c r="AU257" s="179" t="s">
        <v>88</v>
      </c>
      <c r="AV257" s="13" t="s">
        <v>88</v>
      </c>
      <c r="AW257" s="13" t="s">
        <v>32</v>
      </c>
      <c r="AX257" s="13" t="s">
        <v>76</v>
      </c>
      <c r="AY257" s="179" t="s">
        <v>242</v>
      </c>
    </row>
    <row r="258" spans="1:65" s="14" customFormat="1">
      <c r="B258" s="186"/>
      <c r="D258" s="171" t="s">
        <v>251</v>
      </c>
      <c r="E258" s="187"/>
      <c r="F258" s="188" t="s">
        <v>254</v>
      </c>
      <c r="H258" s="189">
        <v>376.92</v>
      </c>
      <c r="I258" s="190"/>
      <c r="L258" s="186"/>
      <c r="M258" s="191"/>
      <c r="N258" s="192"/>
      <c r="O258" s="192"/>
      <c r="P258" s="192"/>
      <c r="Q258" s="192"/>
      <c r="R258" s="192"/>
      <c r="S258" s="192"/>
      <c r="T258" s="193"/>
      <c r="AT258" s="187" t="s">
        <v>251</v>
      </c>
      <c r="AU258" s="187" t="s">
        <v>88</v>
      </c>
      <c r="AV258" s="14" t="s">
        <v>249</v>
      </c>
      <c r="AW258" s="14" t="s">
        <v>32</v>
      </c>
      <c r="AX258" s="14" t="s">
        <v>83</v>
      </c>
      <c r="AY258" s="187" t="s">
        <v>242</v>
      </c>
    </row>
    <row r="259" spans="1:65" s="1" customFormat="1" ht="24.2" customHeight="1">
      <c r="A259" s="30"/>
      <c r="B259" s="155"/>
      <c r="C259" s="194" t="s">
        <v>414</v>
      </c>
      <c r="D259" s="194" t="s">
        <v>245</v>
      </c>
      <c r="E259" s="195" t="s">
        <v>415</v>
      </c>
      <c r="F259" s="196" t="s">
        <v>416</v>
      </c>
      <c r="G259" s="197" t="s">
        <v>281</v>
      </c>
      <c r="H259" s="198">
        <v>46.24</v>
      </c>
      <c r="I259" s="161">
        <v>4.6500000000000004</v>
      </c>
      <c r="J259" s="162">
        <f>ROUND(I259*H259,2)</f>
        <v>215.02</v>
      </c>
      <c r="K259" s="163"/>
      <c r="L259" s="31"/>
      <c r="M259" s="164"/>
      <c r="N259" s="165" t="s">
        <v>42</v>
      </c>
      <c r="O259" s="57"/>
      <c r="P259" s="166">
        <f>O259*H259</f>
        <v>0</v>
      </c>
      <c r="Q259" s="166">
        <v>3.2000000000000003E-4</v>
      </c>
      <c r="R259" s="166">
        <f>Q259*H259</f>
        <v>1.4796800000000002E-2</v>
      </c>
      <c r="S259" s="166">
        <v>0</v>
      </c>
      <c r="T259" s="167">
        <f>S259*H259</f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68" t="s">
        <v>249</v>
      </c>
      <c r="AT259" s="168" t="s">
        <v>245</v>
      </c>
      <c r="AU259" s="168" t="s">
        <v>88</v>
      </c>
      <c r="AY259" s="17" t="s">
        <v>242</v>
      </c>
      <c r="BE259" s="169">
        <f>IF(N259="základná",J259,0)</f>
        <v>0</v>
      </c>
      <c r="BF259" s="169">
        <f>IF(N259="znížená",J259,0)</f>
        <v>215.02</v>
      </c>
      <c r="BG259" s="169">
        <f>IF(N259="zákl. prenesená",J259,0)</f>
        <v>0</v>
      </c>
      <c r="BH259" s="169">
        <f>IF(N259="zníž. prenesená",J259,0)</f>
        <v>0</v>
      </c>
      <c r="BI259" s="169">
        <f>IF(N259="nulová",J259,0)</f>
        <v>0</v>
      </c>
      <c r="BJ259" s="17" t="s">
        <v>88</v>
      </c>
      <c r="BK259" s="169">
        <f>ROUND(I259*H259,2)</f>
        <v>215.02</v>
      </c>
      <c r="BL259" s="17" t="s">
        <v>249</v>
      </c>
      <c r="BM259" s="168" t="s">
        <v>417</v>
      </c>
    </row>
    <row r="260" spans="1:65" s="13" customFormat="1">
      <c r="B260" s="178"/>
      <c r="D260" s="171" t="s">
        <v>251</v>
      </c>
      <c r="E260" s="179"/>
      <c r="F260" s="180" t="s">
        <v>148</v>
      </c>
      <c r="H260" s="181">
        <v>46.24</v>
      </c>
      <c r="I260" s="182"/>
      <c r="L260" s="178"/>
      <c r="M260" s="183"/>
      <c r="N260" s="184"/>
      <c r="O260" s="184"/>
      <c r="P260" s="184"/>
      <c r="Q260" s="184"/>
      <c r="R260" s="184"/>
      <c r="S260" s="184"/>
      <c r="T260" s="185"/>
      <c r="AT260" s="179" t="s">
        <v>251</v>
      </c>
      <c r="AU260" s="179" t="s">
        <v>88</v>
      </c>
      <c r="AV260" s="13" t="s">
        <v>88</v>
      </c>
      <c r="AW260" s="13" t="s">
        <v>32</v>
      </c>
      <c r="AX260" s="13" t="s">
        <v>83</v>
      </c>
      <c r="AY260" s="179" t="s">
        <v>242</v>
      </c>
    </row>
    <row r="261" spans="1:65" s="1" customFormat="1" ht="55.5" customHeight="1">
      <c r="A261" s="30"/>
      <c r="B261" s="155"/>
      <c r="C261" s="194" t="s">
        <v>418</v>
      </c>
      <c r="D261" s="194" t="s">
        <v>245</v>
      </c>
      <c r="E261" s="195" t="s">
        <v>419</v>
      </c>
      <c r="F261" s="196" t="s">
        <v>420</v>
      </c>
      <c r="G261" s="197" t="s">
        <v>281</v>
      </c>
      <c r="H261" s="198">
        <v>1597.76</v>
      </c>
      <c r="I261" s="161">
        <v>0.96</v>
      </c>
      <c r="J261" s="162">
        <f>ROUND(I261*H261,2)</f>
        <v>1533.85</v>
      </c>
      <c r="K261" s="163"/>
      <c r="L261" s="31"/>
      <c r="M261" s="164"/>
      <c r="N261" s="165" t="s">
        <v>42</v>
      </c>
      <c r="O261" s="57"/>
      <c r="P261" s="166">
        <f>O261*H261</f>
        <v>0</v>
      </c>
      <c r="Q261" s="166">
        <v>0</v>
      </c>
      <c r="R261" s="166">
        <f>Q261*H261</f>
        <v>0</v>
      </c>
      <c r="S261" s="166">
        <v>0</v>
      </c>
      <c r="T261" s="167">
        <f>S261*H261</f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68" t="s">
        <v>249</v>
      </c>
      <c r="AT261" s="168" t="s">
        <v>245</v>
      </c>
      <c r="AU261" s="168" t="s">
        <v>88</v>
      </c>
      <c r="AY261" s="17" t="s">
        <v>242</v>
      </c>
      <c r="BE261" s="169">
        <f>IF(N261="základná",J261,0)</f>
        <v>0</v>
      </c>
      <c r="BF261" s="169">
        <f>IF(N261="znížená",J261,0)</f>
        <v>1533.85</v>
      </c>
      <c r="BG261" s="169">
        <f>IF(N261="zákl. prenesená",J261,0)</f>
        <v>0</v>
      </c>
      <c r="BH261" s="169">
        <f>IF(N261="zníž. prenesená",J261,0)</f>
        <v>0</v>
      </c>
      <c r="BI261" s="169">
        <f>IF(N261="nulová",J261,0)</f>
        <v>0</v>
      </c>
      <c r="BJ261" s="17" t="s">
        <v>88</v>
      </c>
      <c r="BK261" s="169">
        <f>ROUND(I261*H261,2)</f>
        <v>1533.85</v>
      </c>
      <c r="BL261" s="17" t="s">
        <v>249</v>
      </c>
      <c r="BM261" s="168" t="s">
        <v>421</v>
      </c>
    </row>
    <row r="262" spans="1:65" s="13" customFormat="1">
      <c r="B262" s="178"/>
      <c r="D262" s="171" t="s">
        <v>251</v>
      </c>
      <c r="E262" s="179"/>
      <c r="F262" s="180" t="s">
        <v>191</v>
      </c>
      <c r="H262" s="181">
        <v>1597.76</v>
      </c>
      <c r="I262" s="182"/>
      <c r="L262" s="178"/>
      <c r="M262" s="183"/>
      <c r="N262" s="184"/>
      <c r="O262" s="184"/>
      <c r="P262" s="184"/>
      <c r="Q262" s="184"/>
      <c r="R262" s="184"/>
      <c r="S262" s="184"/>
      <c r="T262" s="185"/>
      <c r="AT262" s="179" t="s">
        <v>251</v>
      </c>
      <c r="AU262" s="179" t="s">
        <v>88</v>
      </c>
      <c r="AV262" s="13" t="s">
        <v>88</v>
      </c>
      <c r="AW262" s="13" t="s">
        <v>32</v>
      </c>
      <c r="AX262" s="13" t="s">
        <v>83</v>
      </c>
      <c r="AY262" s="179" t="s">
        <v>242</v>
      </c>
    </row>
    <row r="263" spans="1:65" s="1" customFormat="1" ht="21.75" customHeight="1">
      <c r="A263" s="30"/>
      <c r="B263" s="155"/>
      <c r="C263" s="194" t="s">
        <v>6</v>
      </c>
      <c r="D263" s="194" t="s">
        <v>245</v>
      </c>
      <c r="E263" s="195" t="s">
        <v>422</v>
      </c>
      <c r="F263" s="196" t="s">
        <v>423</v>
      </c>
      <c r="G263" s="197" t="s">
        <v>281</v>
      </c>
      <c r="H263" s="198">
        <v>1107.3699999999999</v>
      </c>
      <c r="I263" s="161">
        <v>3.87</v>
      </c>
      <c r="J263" s="162">
        <f>ROUND(I263*H263,2)</f>
        <v>4285.5200000000004</v>
      </c>
      <c r="K263" s="163"/>
      <c r="L263" s="31"/>
      <c r="M263" s="164"/>
      <c r="N263" s="165" t="s">
        <v>42</v>
      </c>
      <c r="O263" s="57"/>
      <c r="P263" s="166">
        <f>O263*H263</f>
        <v>0</v>
      </c>
      <c r="Q263" s="166">
        <v>2.1000000000000001E-4</v>
      </c>
      <c r="R263" s="166">
        <f>Q263*H263</f>
        <v>0.2325477</v>
      </c>
      <c r="S263" s="166">
        <v>0</v>
      </c>
      <c r="T263" s="167">
        <f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68" t="s">
        <v>249</v>
      </c>
      <c r="AT263" s="168" t="s">
        <v>245</v>
      </c>
      <c r="AU263" s="168" t="s">
        <v>88</v>
      </c>
      <c r="AY263" s="17" t="s">
        <v>242</v>
      </c>
      <c r="BE263" s="169">
        <f>IF(N263="základná",J263,0)</f>
        <v>0</v>
      </c>
      <c r="BF263" s="169">
        <f>IF(N263="znížená",J263,0)</f>
        <v>4285.5200000000004</v>
      </c>
      <c r="BG263" s="169">
        <f>IF(N263="zákl. prenesená",J263,0)</f>
        <v>0</v>
      </c>
      <c r="BH263" s="169">
        <f>IF(N263="zníž. prenesená",J263,0)</f>
        <v>0</v>
      </c>
      <c r="BI263" s="169">
        <f>IF(N263="nulová",J263,0)</f>
        <v>0</v>
      </c>
      <c r="BJ263" s="17" t="s">
        <v>88</v>
      </c>
      <c r="BK263" s="169">
        <f>ROUND(I263*H263,2)</f>
        <v>4285.5200000000004</v>
      </c>
      <c r="BL263" s="17" t="s">
        <v>249</v>
      </c>
      <c r="BM263" s="168" t="s">
        <v>424</v>
      </c>
    </row>
    <row r="264" spans="1:65" s="12" customFormat="1">
      <c r="B264" s="170"/>
      <c r="D264" s="171" t="s">
        <v>251</v>
      </c>
      <c r="E264" s="172"/>
      <c r="F264" s="173" t="s">
        <v>337</v>
      </c>
      <c r="H264" s="172"/>
      <c r="I264" s="174"/>
      <c r="L264" s="170"/>
      <c r="M264" s="175"/>
      <c r="N264" s="176"/>
      <c r="O264" s="176"/>
      <c r="P264" s="176"/>
      <c r="Q264" s="176"/>
      <c r="R264" s="176"/>
      <c r="S264" s="176"/>
      <c r="T264" s="177"/>
      <c r="AT264" s="172" t="s">
        <v>251</v>
      </c>
      <c r="AU264" s="172" t="s">
        <v>88</v>
      </c>
      <c r="AV264" s="12" t="s">
        <v>83</v>
      </c>
      <c r="AW264" s="12" t="s">
        <v>32</v>
      </c>
      <c r="AX264" s="12" t="s">
        <v>76</v>
      </c>
      <c r="AY264" s="172" t="s">
        <v>242</v>
      </c>
    </row>
    <row r="265" spans="1:65" s="13" customFormat="1">
      <c r="B265" s="178"/>
      <c r="D265" s="171" t="s">
        <v>251</v>
      </c>
      <c r="E265" s="179"/>
      <c r="F265" s="180" t="s">
        <v>163</v>
      </c>
      <c r="H265" s="181">
        <v>1107.3699999999999</v>
      </c>
      <c r="I265" s="182"/>
      <c r="L265" s="178"/>
      <c r="M265" s="183"/>
      <c r="N265" s="184"/>
      <c r="O265" s="184"/>
      <c r="P265" s="184"/>
      <c r="Q265" s="184"/>
      <c r="R265" s="184"/>
      <c r="S265" s="184"/>
      <c r="T265" s="185"/>
      <c r="AT265" s="179" t="s">
        <v>251</v>
      </c>
      <c r="AU265" s="179" t="s">
        <v>88</v>
      </c>
      <c r="AV265" s="13" t="s">
        <v>88</v>
      </c>
      <c r="AW265" s="13" t="s">
        <v>32</v>
      </c>
      <c r="AX265" s="13" t="s">
        <v>83</v>
      </c>
      <c r="AY265" s="179" t="s">
        <v>242</v>
      </c>
    </row>
    <row r="266" spans="1:65" s="1" customFormat="1" ht="24.2" customHeight="1">
      <c r="A266" s="30"/>
      <c r="B266" s="155"/>
      <c r="C266" s="194" t="s">
        <v>425</v>
      </c>
      <c r="D266" s="194" t="s">
        <v>245</v>
      </c>
      <c r="E266" s="195" t="s">
        <v>426</v>
      </c>
      <c r="F266" s="196" t="s">
        <v>427</v>
      </c>
      <c r="G266" s="197" t="s">
        <v>281</v>
      </c>
      <c r="H266" s="198">
        <v>248.08</v>
      </c>
      <c r="I266" s="161">
        <v>21.93</v>
      </c>
      <c r="J266" s="162">
        <f>ROUND(I266*H266,2)</f>
        <v>5440.39</v>
      </c>
      <c r="K266" s="163"/>
      <c r="L266" s="31"/>
      <c r="M266" s="164"/>
      <c r="N266" s="165" t="s">
        <v>42</v>
      </c>
      <c r="O266" s="57"/>
      <c r="P266" s="166">
        <f>O266*H266</f>
        <v>0</v>
      </c>
      <c r="Q266" s="166">
        <v>1.0800000000000001E-2</v>
      </c>
      <c r="R266" s="166">
        <f>Q266*H266</f>
        <v>2.6792640000000003</v>
      </c>
      <c r="S266" s="166">
        <v>0</v>
      </c>
      <c r="T266" s="167">
        <f>S266*H266</f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68" t="s">
        <v>249</v>
      </c>
      <c r="AT266" s="168" t="s">
        <v>245</v>
      </c>
      <c r="AU266" s="168" t="s">
        <v>88</v>
      </c>
      <c r="AY266" s="17" t="s">
        <v>242</v>
      </c>
      <c r="BE266" s="169">
        <f>IF(N266="základná",J266,0)</f>
        <v>0</v>
      </c>
      <c r="BF266" s="169">
        <f>IF(N266="znížená",J266,0)</f>
        <v>5440.39</v>
      </c>
      <c r="BG266" s="169">
        <f>IF(N266="zákl. prenesená",J266,0)</f>
        <v>0</v>
      </c>
      <c r="BH266" s="169">
        <f>IF(N266="zníž. prenesená",J266,0)</f>
        <v>0</v>
      </c>
      <c r="BI266" s="169">
        <f>IF(N266="nulová",J266,0)</f>
        <v>0</v>
      </c>
      <c r="BJ266" s="17" t="s">
        <v>88</v>
      </c>
      <c r="BK266" s="169">
        <f>ROUND(I266*H266,2)</f>
        <v>5440.39</v>
      </c>
      <c r="BL266" s="17" t="s">
        <v>249</v>
      </c>
      <c r="BM266" s="168" t="s">
        <v>428</v>
      </c>
    </row>
    <row r="267" spans="1:65" s="12" customFormat="1">
      <c r="B267" s="170"/>
      <c r="D267" s="171" t="s">
        <v>251</v>
      </c>
      <c r="E267" s="172"/>
      <c r="F267" s="173" t="s">
        <v>429</v>
      </c>
      <c r="H267" s="172"/>
      <c r="I267" s="174"/>
      <c r="L267" s="170"/>
      <c r="M267" s="175"/>
      <c r="N267" s="176"/>
      <c r="O267" s="176"/>
      <c r="P267" s="176"/>
      <c r="Q267" s="176"/>
      <c r="R267" s="176"/>
      <c r="S267" s="176"/>
      <c r="T267" s="177"/>
      <c r="AT267" s="172" t="s">
        <v>251</v>
      </c>
      <c r="AU267" s="172" t="s">
        <v>88</v>
      </c>
      <c r="AV267" s="12" t="s">
        <v>83</v>
      </c>
      <c r="AW267" s="12" t="s">
        <v>32</v>
      </c>
      <c r="AX267" s="12" t="s">
        <v>76</v>
      </c>
      <c r="AY267" s="172" t="s">
        <v>242</v>
      </c>
    </row>
    <row r="268" spans="1:65" s="13" customFormat="1">
      <c r="B268" s="178"/>
      <c r="D268" s="171" t="s">
        <v>251</v>
      </c>
      <c r="E268" s="179"/>
      <c r="F268" s="180" t="s">
        <v>167</v>
      </c>
      <c r="H268" s="181">
        <v>3.08</v>
      </c>
      <c r="I268" s="182"/>
      <c r="L268" s="178"/>
      <c r="M268" s="183"/>
      <c r="N268" s="184"/>
      <c r="O268" s="184"/>
      <c r="P268" s="184"/>
      <c r="Q268" s="184"/>
      <c r="R268" s="184"/>
      <c r="S268" s="184"/>
      <c r="T268" s="185"/>
      <c r="AT268" s="179" t="s">
        <v>251</v>
      </c>
      <c r="AU268" s="179" t="s">
        <v>88</v>
      </c>
      <c r="AV268" s="13" t="s">
        <v>88</v>
      </c>
      <c r="AW268" s="13" t="s">
        <v>32</v>
      </c>
      <c r="AX268" s="13" t="s">
        <v>76</v>
      </c>
      <c r="AY268" s="179" t="s">
        <v>242</v>
      </c>
    </row>
    <row r="269" spans="1:65" s="15" customFormat="1">
      <c r="B269" s="210"/>
      <c r="D269" s="171" t="s">
        <v>251</v>
      </c>
      <c r="E269" s="211" t="s">
        <v>166</v>
      </c>
      <c r="F269" s="212" t="s">
        <v>333</v>
      </c>
      <c r="H269" s="213">
        <v>3.08</v>
      </c>
      <c r="I269" s="214"/>
      <c r="L269" s="210"/>
      <c r="M269" s="215"/>
      <c r="N269" s="216"/>
      <c r="O269" s="216"/>
      <c r="P269" s="216"/>
      <c r="Q269" s="216"/>
      <c r="R269" s="216"/>
      <c r="S269" s="216"/>
      <c r="T269" s="217"/>
      <c r="AT269" s="211" t="s">
        <v>251</v>
      </c>
      <c r="AU269" s="211" t="s">
        <v>88</v>
      </c>
      <c r="AV269" s="15" t="s">
        <v>93</v>
      </c>
      <c r="AW269" s="15" t="s">
        <v>32</v>
      </c>
      <c r="AX269" s="15" t="s">
        <v>76</v>
      </c>
      <c r="AY269" s="211" t="s">
        <v>242</v>
      </c>
    </row>
    <row r="270" spans="1:65" s="12" customFormat="1">
      <c r="B270" s="170"/>
      <c r="D270" s="171" t="s">
        <v>251</v>
      </c>
      <c r="E270" s="172"/>
      <c r="F270" s="173" t="s">
        <v>430</v>
      </c>
      <c r="H270" s="172"/>
      <c r="I270" s="174"/>
      <c r="L270" s="170"/>
      <c r="M270" s="175"/>
      <c r="N270" s="176"/>
      <c r="O270" s="176"/>
      <c r="P270" s="176"/>
      <c r="Q270" s="176"/>
      <c r="R270" s="176"/>
      <c r="S270" s="176"/>
      <c r="T270" s="177"/>
      <c r="AT270" s="172" t="s">
        <v>251</v>
      </c>
      <c r="AU270" s="172" t="s">
        <v>88</v>
      </c>
      <c r="AV270" s="12" t="s">
        <v>83</v>
      </c>
      <c r="AW270" s="12" t="s">
        <v>32</v>
      </c>
      <c r="AX270" s="12" t="s">
        <v>76</v>
      </c>
      <c r="AY270" s="172" t="s">
        <v>242</v>
      </c>
    </row>
    <row r="271" spans="1:65" s="13" customFormat="1">
      <c r="B271" s="178"/>
      <c r="D271" s="171" t="s">
        <v>251</v>
      </c>
      <c r="E271" s="179"/>
      <c r="F271" s="180" t="s">
        <v>431</v>
      </c>
      <c r="H271" s="181">
        <v>245</v>
      </c>
      <c r="I271" s="182"/>
      <c r="L271" s="178"/>
      <c r="M271" s="183"/>
      <c r="N271" s="184"/>
      <c r="O271" s="184"/>
      <c r="P271" s="184"/>
      <c r="Q271" s="184"/>
      <c r="R271" s="184"/>
      <c r="S271" s="184"/>
      <c r="T271" s="185"/>
      <c r="AT271" s="179" t="s">
        <v>251</v>
      </c>
      <c r="AU271" s="179" t="s">
        <v>88</v>
      </c>
      <c r="AV271" s="13" t="s">
        <v>88</v>
      </c>
      <c r="AW271" s="13" t="s">
        <v>32</v>
      </c>
      <c r="AX271" s="13" t="s">
        <v>76</v>
      </c>
      <c r="AY271" s="179" t="s">
        <v>242</v>
      </c>
    </row>
    <row r="272" spans="1:65" s="15" customFormat="1">
      <c r="B272" s="210"/>
      <c r="D272" s="171" t="s">
        <v>251</v>
      </c>
      <c r="E272" s="211" t="s">
        <v>185</v>
      </c>
      <c r="F272" s="212" t="s">
        <v>333</v>
      </c>
      <c r="H272" s="213">
        <v>245</v>
      </c>
      <c r="I272" s="214"/>
      <c r="L272" s="210"/>
      <c r="M272" s="215"/>
      <c r="N272" s="216"/>
      <c r="O272" s="216"/>
      <c r="P272" s="216"/>
      <c r="Q272" s="216"/>
      <c r="R272" s="216"/>
      <c r="S272" s="216"/>
      <c r="T272" s="217"/>
      <c r="AT272" s="211" t="s">
        <v>251</v>
      </c>
      <c r="AU272" s="211" t="s">
        <v>88</v>
      </c>
      <c r="AV272" s="15" t="s">
        <v>93</v>
      </c>
      <c r="AW272" s="15" t="s">
        <v>32</v>
      </c>
      <c r="AX272" s="15" t="s">
        <v>76</v>
      </c>
      <c r="AY272" s="211" t="s">
        <v>242</v>
      </c>
    </row>
    <row r="273" spans="1:65" s="14" customFormat="1">
      <c r="B273" s="186"/>
      <c r="D273" s="171" t="s">
        <v>251</v>
      </c>
      <c r="E273" s="187"/>
      <c r="F273" s="188" t="s">
        <v>254</v>
      </c>
      <c r="H273" s="189">
        <v>248.08</v>
      </c>
      <c r="I273" s="190"/>
      <c r="L273" s="186"/>
      <c r="M273" s="191"/>
      <c r="N273" s="192"/>
      <c r="O273" s="192"/>
      <c r="P273" s="192"/>
      <c r="Q273" s="192"/>
      <c r="R273" s="192"/>
      <c r="S273" s="192"/>
      <c r="T273" s="193"/>
      <c r="AT273" s="187" t="s">
        <v>251</v>
      </c>
      <c r="AU273" s="187" t="s">
        <v>88</v>
      </c>
      <c r="AV273" s="14" t="s">
        <v>249</v>
      </c>
      <c r="AW273" s="14" t="s">
        <v>32</v>
      </c>
      <c r="AX273" s="14" t="s">
        <v>83</v>
      </c>
      <c r="AY273" s="187" t="s">
        <v>242</v>
      </c>
    </row>
    <row r="274" spans="1:65" s="1" customFormat="1" ht="24.2" customHeight="1">
      <c r="A274" s="30"/>
      <c r="B274" s="155"/>
      <c r="C274" s="194" t="s">
        <v>432</v>
      </c>
      <c r="D274" s="194" t="s">
        <v>245</v>
      </c>
      <c r="E274" s="195" t="s">
        <v>433</v>
      </c>
      <c r="F274" s="196" t="s">
        <v>434</v>
      </c>
      <c r="G274" s="197" t="s">
        <v>281</v>
      </c>
      <c r="H274" s="198">
        <v>798.16</v>
      </c>
      <c r="I274" s="161">
        <v>37.03</v>
      </c>
      <c r="J274" s="162">
        <f>ROUND(I274*H274,2)</f>
        <v>29555.86</v>
      </c>
      <c r="K274" s="163"/>
      <c r="L274" s="31"/>
      <c r="M274" s="164"/>
      <c r="N274" s="165" t="s">
        <v>42</v>
      </c>
      <c r="O274" s="57"/>
      <c r="P274" s="166">
        <f>O274*H274</f>
        <v>0</v>
      </c>
      <c r="Q274" s="166">
        <v>1.3339999999999999E-2</v>
      </c>
      <c r="R274" s="166">
        <f>Q274*H274</f>
        <v>10.647454399999999</v>
      </c>
      <c r="S274" s="166">
        <v>0</v>
      </c>
      <c r="T274" s="167">
        <f>S274*H274</f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68" t="s">
        <v>249</v>
      </c>
      <c r="AT274" s="168" t="s">
        <v>245</v>
      </c>
      <c r="AU274" s="168" t="s">
        <v>88</v>
      </c>
      <c r="AY274" s="17" t="s">
        <v>242</v>
      </c>
      <c r="BE274" s="169">
        <f>IF(N274="základná",J274,0)</f>
        <v>0</v>
      </c>
      <c r="BF274" s="169">
        <f>IF(N274="znížená",J274,0)</f>
        <v>29555.86</v>
      </c>
      <c r="BG274" s="169">
        <f>IF(N274="zákl. prenesená",J274,0)</f>
        <v>0</v>
      </c>
      <c r="BH274" s="169">
        <f>IF(N274="zníž. prenesená",J274,0)</f>
        <v>0</v>
      </c>
      <c r="BI274" s="169">
        <f>IF(N274="nulová",J274,0)</f>
        <v>0</v>
      </c>
      <c r="BJ274" s="17" t="s">
        <v>88</v>
      </c>
      <c r="BK274" s="169">
        <f>ROUND(I274*H274,2)</f>
        <v>29555.86</v>
      </c>
      <c r="BL274" s="17" t="s">
        <v>249</v>
      </c>
      <c r="BM274" s="168" t="s">
        <v>435</v>
      </c>
    </row>
    <row r="275" spans="1:65" s="12" customFormat="1">
      <c r="B275" s="170"/>
      <c r="D275" s="171" t="s">
        <v>251</v>
      </c>
      <c r="E275" s="172"/>
      <c r="F275" s="173" t="s">
        <v>436</v>
      </c>
      <c r="H275" s="172"/>
      <c r="I275" s="174"/>
      <c r="L275" s="170"/>
      <c r="M275" s="175"/>
      <c r="N275" s="176"/>
      <c r="O275" s="176"/>
      <c r="P275" s="176"/>
      <c r="Q275" s="176"/>
      <c r="R275" s="176"/>
      <c r="S275" s="176"/>
      <c r="T275" s="177"/>
      <c r="AT275" s="172" t="s">
        <v>251</v>
      </c>
      <c r="AU275" s="172" t="s">
        <v>88</v>
      </c>
      <c r="AV275" s="12" t="s">
        <v>83</v>
      </c>
      <c r="AW275" s="12" t="s">
        <v>32</v>
      </c>
      <c r="AX275" s="12" t="s">
        <v>76</v>
      </c>
      <c r="AY275" s="172" t="s">
        <v>242</v>
      </c>
    </row>
    <row r="276" spans="1:65" s="13" customFormat="1">
      <c r="B276" s="178"/>
      <c r="D276" s="171" t="s">
        <v>251</v>
      </c>
      <c r="E276" s="179"/>
      <c r="F276" s="180" t="s">
        <v>437</v>
      </c>
      <c r="H276" s="181">
        <v>798.16</v>
      </c>
      <c r="I276" s="182"/>
      <c r="L276" s="178"/>
      <c r="M276" s="183"/>
      <c r="N276" s="184"/>
      <c r="O276" s="184"/>
      <c r="P276" s="184"/>
      <c r="Q276" s="184"/>
      <c r="R276" s="184"/>
      <c r="S276" s="184"/>
      <c r="T276" s="185"/>
      <c r="AT276" s="179" t="s">
        <v>251</v>
      </c>
      <c r="AU276" s="179" t="s">
        <v>88</v>
      </c>
      <c r="AV276" s="13" t="s">
        <v>88</v>
      </c>
      <c r="AW276" s="13" t="s">
        <v>32</v>
      </c>
      <c r="AX276" s="13" t="s">
        <v>76</v>
      </c>
      <c r="AY276" s="179" t="s">
        <v>242</v>
      </c>
    </row>
    <row r="277" spans="1:65" s="15" customFormat="1">
      <c r="B277" s="210"/>
      <c r="D277" s="171" t="s">
        <v>251</v>
      </c>
      <c r="E277" s="211" t="s">
        <v>155</v>
      </c>
      <c r="F277" s="212" t="s">
        <v>333</v>
      </c>
      <c r="H277" s="213">
        <v>798.16</v>
      </c>
      <c r="I277" s="214"/>
      <c r="L277" s="210"/>
      <c r="M277" s="215"/>
      <c r="N277" s="216"/>
      <c r="O277" s="216"/>
      <c r="P277" s="216"/>
      <c r="Q277" s="216"/>
      <c r="R277" s="216"/>
      <c r="S277" s="216"/>
      <c r="T277" s="217"/>
      <c r="AT277" s="211" t="s">
        <v>251</v>
      </c>
      <c r="AU277" s="211" t="s">
        <v>88</v>
      </c>
      <c r="AV277" s="15" t="s">
        <v>93</v>
      </c>
      <c r="AW277" s="15" t="s">
        <v>32</v>
      </c>
      <c r="AX277" s="15" t="s">
        <v>83</v>
      </c>
      <c r="AY277" s="211" t="s">
        <v>242</v>
      </c>
    </row>
    <row r="278" spans="1:65" s="1" customFormat="1" ht="33" customHeight="1">
      <c r="A278" s="30"/>
      <c r="B278" s="155"/>
      <c r="C278" s="194" t="s">
        <v>438</v>
      </c>
      <c r="D278" s="194" t="s">
        <v>245</v>
      </c>
      <c r="E278" s="195" t="s">
        <v>439</v>
      </c>
      <c r="F278" s="196" t="s">
        <v>440</v>
      </c>
      <c r="G278" s="197" t="s">
        <v>281</v>
      </c>
      <c r="H278" s="198">
        <v>15.05</v>
      </c>
      <c r="I278" s="161">
        <v>24.98</v>
      </c>
      <c r="J278" s="162">
        <f>ROUND(I278*H278,2)</f>
        <v>375.95</v>
      </c>
      <c r="K278" s="163"/>
      <c r="L278" s="31"/>
      <c r="M278" s="164"/>
      <c r="N278" s="165" t="s">
        <v>42</v>
      </c>
      <c r="O278" s="57"/>
      <c r="P278" s="166">
        <f>O278*H278</f>
        <v>0</v>
      </c>
      <c r="Q278" s="166">
        <v>1.1350000000000001E-2</v>
      </c>
      <c r="R278" s="166">
        <f>Q278*H278</f>
        <v>0.17081750000000001</v>
      </c>
      <c r="S278" s="166">
        <v>0</v>
      </c>
      <c r="T278" s="167">
        <f>S278*H278</f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68" t="s">
        <v>249</v>
      </c>
      <c r="AT278" s="168" t="s">
        <v>245</v>
      </c>
      <c r="AU278" s="168" t="s">
        <v>88</v>
      </c>
      <c r="AY278" s="17" t="s">
        <v>242</v>
      </c>
      <c r="BE278" s="169">
        <f>IF(N278="základná",J278,0)</f>
        <v>0</v>
      </c>
      <c r="BF278" s="169">
        <f>IF(N278="znížená",J278,0)</f>
        <v>375.95</v>
      </c>
      <c r="BG278" s="169">
        <f>IF(N278="zákl. prenesená",J278,0)</f>
        <v>0</v>
      </c>
      <c r="BH278" s="169">
        <f>IF(N278="zníž. prenesená",J278,0)</f>
        <v>0</v>
      </c>
      <c r="BI278" s="169">
        <f>IF(N278="nulová",J278,0)</f>
        <v>0</v>
      </c>
      <c r="BJ278" s="17" t="s">
        <v>88</v>
      </c>
      <c r="BK278" s="169">
        <f>ROUND(I278*H278,2)</f>
        <v>375.95</v>
      </c>
      <c r="BL278" s="17" t="s">
        <v>249</v>
      </c>
      <c r="BM278" s="168" t="s">
        <v>441</v>
      </c>
    </row>
    <row r="279" spans="1:65" s="12" customFormat="1">
      <c r="B279" s="170"/>
      <c r="D279" s="171" t="s">
        <v>251</v>
      </c>
      <c r="E279" s="172"/>
      <c r="F279" s="173" t="s">
        <v>442</v>
      </c>
      <c r="H279" s="172"/>
      <c r="I279" s="174"/>
      <c r="L279" s="170"/>
      <c r="M279" s="175"/>
      <c r="N279" s="176"/>
      <c r="O279" s="176"/>
      <c r="P279" s="176"/>
      <c r="Q279" s="176"/>
      <c r="R279" s="176"/>
      <c r="S279" s="176"/>
      <c r="T279" s="177"/>
      <c r="AT279" s="172" t="s">
        <v>251</v>
      </c>
      <c r="AU279" s="172" t="s">
        <v>88</v>
      </c>
      <c r="AV279" s="12" t="s">
        <v>83</v>
      </c>
      <c r="AW279" s="12" t="s">
        <v>32</v>
      </c>
      <c r="AX279" s="12" t="s">
        <v>76</v>
      </c>
      <c r="AY279" s="172" t="s">
        <v>242</v>
      </c>
    </row>
    <row r="280" spans="1:65" s="13" customFormat="1">
      <c r="B280" s="178"/>
      <c r="D280" s="171" t="s">
        <v>251</v>
      </c>
      <c r="E280" s="179"/>
      <c r="F280" s="180" t="s">
        <v>170</v>
      </c>
      <c r="H280" s="181">
        <v>0.75</v>
      </c>
      <c r="I280" s="182"/>
      <c r="L280" s="178"/>
      <c r="M280" s="183"/>
      <c r="N280" s="184"/>
      <c r="O280" s="184"/>
      <c r="P280" s="184"/>
      <c r="Q280" s="184"/>
      <c r="R280" s="184"/>
      <c r="S280" s="184"/>
      <c r="T280" s="185"/>
      <c r="AT280" s="179" t="s">
        <v>251</v>
      </c>
      <c r="AU280" s="179" t="s">
        <v>88</v>
      </c>
      <c r="AV280" s="13" t="s">
        <v>88</v>
      </c>
      <c r="AW280" s="13" t="s">
        <v>32</v>
      </c>
      <c r="AX280" s="13" t="s">
        <v>76</v>
      </c>
      <c r="AY280" s="179" t="s">
        <v>242</v>
      </c>
    </row>
    <row r="281" spans="1:65" s="15" customFormat="1">
      <c r="B281" s="210"/>
      <c r="D281" s="171" t="s">
        <v>251</v>
      </c>
      <c r="E281" s="211" t="s">
        <v>169</v>
      </c>
      <c r="F281" s="212" t="s">
        <v>333</v>
      </c>
      <c r="H281" s="213">
        <v>0.75</v>
      </c>
      <c r="I281" s="214"/>
      <c r="L281" s="210"/>
      <c r="M281" s="215"/>
      <c r="N281" s="216"/>
      <c r="O281" s="216"/>
      <c r="P281" s="216"/>
      <c r="Q281" s="216"/>
      <c r="R281" s="216"/>
      <c r="S281" s="216"/>
      <c r="T281" s="217"/>
      <c r="AT281" s="211" t="s">
        <v>251</v>
      </c>
      <c r="AU281" s="211" t="s">
        <v>88</v>
      </c>
      <c r="AV281" s="15" t="s">
        <v>93</v>
      </c>
      <c r="AW281" s="15" t="s">
        <v>32</v>
      </c>
      <c r="AX281" s="15" t="s">
        <v>76</v>
      </c>
      <c r="AY281" s="211" t="s">
        <v>242</v>
      </c>
    </row>
    <row r="282" spans="1:65" s="12" customFormat="1">
      <c r="B282" s="170"/>
      <c r="D282" s="171" t="s">
        <v>251</v>
      </c>
      <c r="E282" s="172"/>
      <c r="F282" s="173" t="s">
        <v>443</v>
      </c>
      <c r="H282" s="172"/>
      <c r="I282" s="174"/>
      <c r="L282" s="170"/>
      <c r="M282" s="175"/>
      <c r="N282" s="176"/>
      <c r="O282" s="176"/>
      <c r="P282" s="176"/>
      <c r="Q282" s="176"/>
      <c r="R282" s="176"/>
      <c r="S282" s="176"/>
      <c r="T282" s="177"/>
      <c r="AT282" s="172" t="s">
        <v>251</v>
      </c>
      <c r="AU282" s="172" t="s">
        <v>88</v>
      </c>
      <c r="AV282" s="12" t="s">
        <v>83</v>
      </c>
      <c r="AW282" s="12" t="s">
        <v>32</v>
      </c>
      <c r="AX282" s="12" t="s">
        <v>76</v>
      </c>
      <c r="AY282" s="172" t="s">
        <v>242</v>
      </c>
    </row>
    <row r="283" spans="1:65" s="13" customFormat="1">
      <c r="B283" s="178"/>
      <c r="D283" s="171" t="s">
        <v>251</v>
      </c>
      <c r="E283" s="179"/>
      <c r="F283" s="180" t="s">
        <v>444</v>
      </c>
      <c r="H283" s="181">
        <v>14.3</v>
      </c>
      <c r="I283" s="182"/>
      <c r="L283" s="178"/>
      <c r="M283" s="183"/>
      <c r="N283" s="184"/>
      <c r="O283" s="184"/>
      <c r="P283" s="184"/>
      <c r="Q283" s="184"/>
      <c r="R283" s="184"/>
      <c r="S283" s="184"/>
      <c r="T283" s="185"/>
      <c r="AT283" s="179" t="s">
        <v>251</v>
      </c>
      <c r="AU283" s="179" t="s">
        <v>88</v>
      </c>
      <c r="AV283" s="13" t="s">
        <v>88</v>
      </c>
      <c r="AW283" s="13" t="s">
        <v>32</v>
      </c>
      <c r="AX283" s="13" t="s">
        <v>76</v>
      </c>
      <c r="AY283" s="179" t="s">
        <v>242</v>
      </c>
    </row>
    <row r="284" spans="1:65" s="15" customFormat="1">
      <c r="B284" s="210"/>
      <c r="D284" s="171" t="s">
        <v>251</v>
      </c>
      <c r="E284" s="211" t="s">
        <v>187</v>
      </c>
      <c r="F284" s="212" t="s">
        <v>333</v>
      </c>
      <c r="H284" s="213">
        <v>14.3</v>
      </c>
      <c r="I284" s="214"/>
      <c r="L284" s="210"/>
      <c r="M284" s="215"/>
      <c r="N284" s="216"/>
      <c r="O284" s="216"/>
      <c r="P284" s="216"/>
      <c r="Q284" s="216"/>
      <c r="R284" s="216"/>
      <c r="S284" s="216"/>
      <c r="T284" s="217"/>
      <c r="AT284" s="211" t="s">
        <v>251</v>
      </c>
      <c r="AU284" s="211" t="s">
        <v>88</v>
      </c>
      <c r="AV284" s="15" t="s">
        <v>93</v>
      </c>
      <c r="AW284" s="15" t="s">
        <v>32</v>
      </c>
      <c r="AX284" s="15" t="s">
        <v>76</v>
      </c>
      <c r="AY284" s="211" t="s">
        <v>242</v>
      </c>
    </row>
    <row r="285" spans="1:65" s="14" customFormat="1">
      <c r="B285" s="186"/>
      <c r="D285" s="171" t="s">
        <v>251</v>
      </c>
      <c r="E285" s="187"/>
      <c r="F285" s="188" t="s">
        <v>254</v>
      </c>
      <c r="H285" s="189">
        <v>15.05</v>
      </c>
      <c r="I285" s="190"/>
      <c r="L285" s="186"/>
      <c r="M285" s="191"/>
      <c r="N285" s="192"/>
      <c r="O285" s="192"/>
      <c r="P285" s="192"/>
      <c r="Q285" s="192"/>
      <c r="R285" s="192"/>
      <c r="S285" s="192"/>
      <c r="T285" s="193"/>
      <c r="AT285" s="187" t="s">
        <v>251</v>
      </c>
      <c r="AU285" s="187" t="s">
        <v>88</v>
      </c>
      <c r="AV285" s="14" t="s">
        <v>249</v>
      </c>
      <c r="AW285" s="14" t="s">
        <v>32</v>
      </c>
      <c r="AX285" s="14" t="s">
        <v>83</v>
      </c>
      <c r="AY285" s="187" t="s">
        <v>242</v>
      </c>
    </row>
    <row r="286" spans="1:65" s="1" customFormat="1" ht="24.2" customHeight="1">
      <c r="A286" s="30"/>
      <c r="B286" s="155"/>
      <c r="C286" s="194" t="s">
        <v>445</v>
      </c>
      <c r="D286" s="194" t="s">
        <v>245</v>
      </c>
      <c r="E286" s="195" t="s">
        <v>446</v>
      </c>
      <c r="F286" s="196" t="s">
        <v>447</v>
      </c>
      <c r="G286" s="197" t="s">
        <v>281</v>
      </c>
      <c r="H286" s="198">
        <v>46.24</v>
      </c>
      <c r="I286" s="161">
        <v>32.42</v>
      </c>
      <c r="J286" s="162">
        <f>ROUND(I286*H286,2)</f>
        <v>1499.1</v>
      </c>
      <c r="K286" s="163"/>
      <c r="L286" s="31"/>
      <c r="M286" s="164"/>
      <c r="N286" s="165" t="s">
        <v>42</v>
      </c>
      <c r="O286" s="57"/>
      <c r="P286" s="166">
        <f>O286*H286</f>
        <v>0</v>
      </c>
      <c r="Q286" s="166">
        <v>1.299E-2</v>
      </c>
      <c r="R286" s="166">
        <f>Q286*H286</f>
        <v>0.60065760000000001</v>
      </c>
      <c r="S286" s="166">
        <v>0</v>
      </c>
      <c r="T286" s="167">
        <f>S286*H286</f>
        <v>0</v>
      </c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R286" s="168" t="s">
        <v>249</v>
      </c>
      <c r="AT286" s="168" t="s">
        <v>245</v>
      </c>
      <c r="AU286" s="168" t="s">
        <v>88</v>
      </c>
      <c r="AY286" s="17" t="s">
        <v>242</v>
      </c>
      <c r="BE286" s="169">
        <f>IF(N286="základná",J286,0)</f>
        <v>0</v>
      </c>
      <c r="BF286" s="169">
        <f>IF(N286="znížená",J286,0)</f>
        <v>1499.1</v>
      </c>
      <c r="BG286" s="169">
        <f>IF(N286="zákl. prenesená",J286,0)</f>
        <v>0</v>
      </c>
      <c r="BH286" s="169">
        <f>IF(N286="zníž. prenesená",J286,0)</f>
        <v>0</v>
      </c>
      <c r="BI286" s="169">
        <f>IF(N286="nulová",J286,0)</f>
        <v>0</v>
      </c>
      <c r="BJ286" s="17" t="s">
        <v>88</v>
      </c>
      <c r="BK286" s="169">
        <f>ROUND(I286*H286,2)</f>
        <v>1499.1</v>
      </c>
      <c r="BL286" s="17" t="s">
        <v>249</v>
      </c>
      <c r="BM286" s="168" t="s">
        <v>448</v>
      </c>
    </row>
    <row r="287" spans="1:65" s="12" customFormat="1">
      <c r="B287" s="170"/>
      <c r="D287" s="171" t="s">
        <v>251</v>
      </c>
      <c r="E287" s="172"/>
      <c r="F287" s="173" t="s">
        <v>449</v>
      </c>
      <c r="H287" s="172"/>
      <c r="I287" s="174"/>
      <c r="L287" s="170"/>
      <c r="M287" s="175"/>
      <c r="N287" s="176"/>
      <c r="O287" s="176"/>
      <c r="P287" s="176"/>
      <c r="Q287" s="176"/>
      <c r="R287" s="176"/>
      <c r="S287" s="176"/>
      <c r="T287" s="177"/>
      <c r="AT287" s="172" t="s">
        <v>251</v>
      </c>
      <c r="AU287" s="172" t="s">
        <v>88</v>
      </c>
      <c r="AV287" s="12" t="s">
        <v>83</v>
      </c>
      <c r="AW287" s="12" t="s">
        <v>32</v>
      </c>
      <c r="AX287" s="12" t="s">
        <v>76</v>
      </c>
      <c r="AY287" s="172" t="s">
        <v>242</v>
      </c>
    </row>
    <row r="288" spans="1:65" s="13" customFormat="1">
      <c r="B288" s="178"/>
      <c r="D288" s="171" t="s">
        <v>251</v>
      </c>
      <c r="E288" s="179"/>
      <c r="F288" s="180" t="s">
        <v>450</v>
      </c>
      <c r="H288" s="181">
        <v>46.24</v>
      </c>
      <c r="I288" s="182"/>
      <c r="L288" s="178"/>
      <c r="M288" s="183"/>
      <c r="N288" s="184"/>
      <c r="O288" s="184"/>
      <c r="P288" s="184"/>
      <c r="Q288" s="184"/>
      <c r="R288" s="184"/>
      <c r="S288" s="184"/>
      <c r="T288" s="185"/>
      <c r="AT288" s="179" t="s">
        <v>251</v>
      </c>
      <c r="AU288" s="179" t="s">
        <v>88</v>
      </c>
      <c r="AV288" s="13" t="s">
        <v>88</v>
      </c>
      <c r="AW288" s="13" t="s">
        <v>32</v>
      </c>
      <c r="AX288" s="13" t="s">
        <v>76</v>
      </c>
      <c r="AY288" s="179" t="s">
        <v>242</v>
      </c>
    </row>
    <row r="289" spans="1:65" s="15" customFormat="1">
      <c r="B289" s="210"/>
      <c r="D289" s="171" t="s">
        <v>251</v>
      </c>
      <c r="E289" s="211" t="s">
        <v>148</v>
      </c>
      <c r="F289" s="212" t="s">
        <v>333</v>
      </c>
      <c r="H289" s="213">
        <v>46.24</v>
      </c>
      <c r="I289" s="214"/>
      <c r="L289" s="210"/>
      <c r="M289" s="215"/>
      <c r="N289" s="216"/>
      <c r="O289" s="216"/>
      <c r="P289" s="216"/>
      <c r="Q289" s="216"/>
      <c r="R289" s="216"/>
      <c r="S289" s="216"/>
      <c r="T289" s="217"/>
      <c r="AT289" s="211" t="s">
        <v>251</v>
      </c>
      <c r="AU289" s="211" t="s">
        <v>88</v>
      </c>
      <c r="AV289" s="15" t="s">
        <v>93</v>
      </c>
      <c r="AW289" s="15" t="s">
        <v>32</v>
      </c>
      <c r="AX289" s="15" t="s">
        <v>83</v>
      </c>
      <c r="AY289" s="211" t="s">
        <v>242</v>
      </c>
    </row>
    <row r="290" spans="1:65" s="1" customFormat="1" ht="24.2" customHeight="1">
      <c r="A290" s="30"/>
      <c r="B290" s="155"/>
      <c r="C290" s="194" t="s">
        <v>451</v>
      </c>
      <c r="D290" s="194" t="s">
        <v>245</v>
      </c>
      <c r="E290" s="195" t="s">
        <v>452</v>
      </c>
      <c r="F290" s="196" t="s">
        <v>453</v>
      </c>
      <c r="G290" s="197" t="s">
        <v>281</v>
      </c>
      <c r="H290" s="198">
        <v>42.91</v>
      </c>
      <c r="I290" s="161">
        <v>57.15</v>
      </c>
      <c r="J290" s="162">
        <f>ROUND(I290*H290,2)</f>
        <v>2452.31</v>
      </c>
      <c r="K290" s="163"/>
      <c r="L290" s="31"/>
      <c r="M290" s="164"/>
      <c r="N290" s="165" t="s">
        <v>42</v>
      </c>
      <c r="O290" s="57"/>
      <c r="P290" s="166">
        <f>O290*H290</f>
        <v>0</v>
      </c>
      <c r="Q290" s="166">
        <v>1.626E-2</v>
      </c>
      <c r="R290" s="166">
        <f>Q290*H290</f>
        <v>0.69771659999999991</v>
      </c>
      <c r="S290" s="166">
        <v>0</v>
      </c>
      <c r="T290" s="167">
        <f>S290*H290</f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68" t="s">
        <v>249</v>
      </c>
      <c r="AT290" s="168" t="s">
        <v>245</v>
      </c>
      <c r="AU290" s="168" t="s">
        <v>88</v>
      </c>
      <c r="AY290" s="17" t="s">
        <v>242</v>
      </c>
      <c r="BE290" s="169">
        <f>IF(N290="základná",J290,0)</f>
        <v>0</v>
      </c>
      <c r="BF290" s="169">
        <f>IF(N290="znížená",J290,0)</f>
        <v>2452.31</v>
      </c>
      <c r="BG290" s="169">
        <f>IF(N290="zákl. prenesená",J290,0)</f>
        <v>0</v>
      </c>
      <c r="BH290" s="169">
        <f>IF(N290="zníž. prenesená",J290,0)</f>
        <v>0</v>
      </c>
      <c r="BI290" s="169">
        <f>IF(N290="nulová",J290,0)</f>
        <v>0</v>
      </c>
      <c r="BJ290" s="17" t="s">
        <v>88</v>
      </c>
      <c r="BK290" s="169">
        <f>ROUND(I290*H290,2)</f>
        <v>2452.31</v>
      </c>
      <c r="BL290" s="17" t="s">
        <v>249</v>
      </c>
      <c r="BM290" s="168" t="s">
        <v>454</v>
      </c>
    </row>
    <row r="291" spans="1:65" s="12" customFormat="1">
      <c r="B291" s="170"/>
      <c r="D291" s="171" t="s">
        <v>251</v>
      </c>
      <c r="E291" s="172"/>
      <c r="F291" s="173" t="s">
        <v>455</v>
      </c>
      <c r="H291" s="172"/>
      <c r="I291" s="174"/>
      <c r="L291" s="170"/>
      <c r="M291" s="175"/>
      <c r="N291" s="176"/>
      <c r="O291" s="176"/>
      <c r="P291" s="176"/>
      <c r="Q291" s="176"/>
      <c r="R291" s="176"/>
      <c r="S291" s="176"/>
      <c r="T291" s="177"/>
      <c r="AT291" s="172" t="s">
        <v>251</v>
      </c>
      <c r="AU291" s="172" t="s">
        <v>88</v>
      </c>
      <c r="AV291" s="12" t="s">
        <v>83</v>
      </c>
      <c r="AW291" s="12" t="s">
        <v>32</v>
      </c>
      <c r="AX291" s="12" t="s">
        <v>76</v>
      </c>
      <c r="AY291" s="172" t="s">
        <v>242</v>
      </c>
    </row>
    <row r="292" spans="1:65" s="13" customFormat="1">
      <c r="B292" s="178"/>
      <c r="D292" s="171" t="s">
        <v>251</v>
      </c>
      <c r="E292" s="179"/>
      <c r="F292" s="180" t="s">
        <v>456</v>
      </c>
      <c r="H292" s="181">
        <v>16.68</v>
      </c>
      <c r="I292" s="182"/>
      <c r="L292" s="178"/>
      <c r="M292" s="183"/>
      <c r="N292" s="184"/>
      <c r="O292" s="184"/>
      <c r="P292" s="184"/>
      <c r="Q292" s="184"/>
      <c r="R292" s="184"/>
      <c r="S292" s="184"/>
      <c r="T292" s="185"/>
      <c r="AT292" s="179" t="s">
        <v>251</v>
      </c>
      <c r="AU292" s="179" t="s">
        <v>88</v>
      </c>
      <c r="AV292" s="13" t="s">
        <v>88</v>
      </c>
      <c r="AW292" s="13" t="s">
        <v>32</v>
      </c>
      <c r="AX292" s="13" t="s">
        <v>76</v>
      </c>
      <c r="AY292" s="179" t="s">
        <v>242</v>
      </c>
    </row>
    <row r="293" spans="1:65" s="15" customFormat="1">
      <c r="B293" s="210"/>
      <c r="D293" s="171" t="s">
        <v>251</v>
      </c>
      <c r="E293" s="211" t="s">
        <v>151</v>
      </c>
      <c r="F293" s="212" t="s">
        <v>333</v>
      </c>
      <c r="H293" s="213">
        <v>16.68</v>
      </c>
      <c r="I293" s="214"/>
      <c r="L293" s="210"/>
      <c r="M293" s="215"/>
      <c r="N293" s="216"/>
      <c r="O293" s="216"/>
      <c r="P293" s="216"/>
      <c r="Q293" s="216"/>
      <c r="R293" s="216"/>
      <c r="S293" s="216"/>
      <c r="T293" s="217"/>
      <c r="AT293" s="211" t="s">
        <v>251</v>
      </c>
      <c r="AU293" s="211" t="s">
        <v>88</v>
      </c>
      <c r="AV293" s="15" t="s">
        <v>93</v>
      </c>
      <c r="AW293" s="15" t="s">
        <v>32</v>
      </c>
      <c r="AX293" s="15" t="s">
        <v>76</v>
      </c>
      <c r="AY293" s="211" t="s">
        <v>242</v>
      </c>
    </row>
    <row r="294" spans="1:65" s="12" customFormat="1">
      <c r="B294" s="170"/>
      <c r="D294" s="171" t="s">
        <v>251</v>
      </c>
      <c r="E294" s="172"/>
      <c r="F294" s="173" t="s">
        <v>457</v>
      </c>
      <c r="H294" s="172"/>
      <c r="I294" s="174"/>
      <c r="L294" s="170"/>
      <c r="M294" s="175"/>
      <c r="N294" s="176"/>
      <c r="O294" s="176"/>
      <c r="P294" s="176"/>
      <c r="Q294" s="176"/>
      <c r="R294" s="176"/>
      <c r="S294" s="176"/>
      <c r="T294" s="177"/>
      <c r="AT294" s="172" t="s">
        <v>251</v>
      </c>
      <c r="AU294" s="172" t="s">
        <v>88</v>
      </c>
      <c r="AV294" s="12" t="s">
        <v>83</v>
      </c>
      <c r="AW294" s="12" t="s">
        <v>32</v>
      </c>
      <c r="AX294" s="12" t="s">
        <v>76</v>
      </c>
      <c r="AY294" s="172" t="s">
        <v>242</v>
      </c>
    </row>
    <row r="295" spans="1:65" s="13" customFormat="1">
      <c r="B295" s="178"/>
      <c r="D295" s="171" t="s">
        <v>251</v>
      </c>
      <c r="E295" s="179"/>
      <c r="F295" s="180" t="s">
        <v>458</v>
      </c>
      <c r="H295" s="181">
        <v>26.23</v>
      </c>
      <c r="I295" s="182"/>
      <c r="L295" s="178"/>
      <c r="M295" s="183"/>
      <c r="N295" s="184"/>
      <c r="O295" s="184"/>
      <c r="P295" s="184"/>
      <c r="Q295" s="184"/>
      <c r="R295" s="184"/>
      <c r="S295" s="184"/>
      <c r="T295" s="185"/>
      <c r="AT295" s="179" t="s">
        <v>251</v>
      </c>
      <c r="AU295" s="179" t="s">
        <v>88</v>
      </c>
      <c r="AV295" s="13" t="s">
        <v>88</v>
      </c>
      <c r="AW295" s="13" t="s">
        <v>32</v>
      </c>
      <c r="AX295" s="13" t="s">
        <v>76</v>
      </c>
      <c r="AY295" s="179" t="s">
        <v>242</v>
      </c>
    </row>
    <row r="296" spans="1:65" s="15" customFormat="1">
      <c r="B296" s="210"/>
      <c r="D296" s="171" t="s">
        <v>251</v>
      </c>
      <c r="E296" s="211" t="s">
        <v>157</v>
      </c>
      <c r="F296" s="212" t="s">
        <v>333</v>
      </c>
      <c r="H296" s="213">
        <v>26.23</v>
      </c>
      <c r="I296" s="214"/>
      <c r="L296" s="210"/>
      <c r="M296" s="215"/>
      <c r="N296" s="216"/>
      <c r="O296" s="216"/>
      <c r="P296" s="216"/>
      <c r="Q296" s="216"/>
      <c r="R296" s="216"/>
      <c r="S296" s="216"/>
      <c r="T296" s="217"/>
      <c r="AT296" s="211" t="s">
        <v>251</v>
      </c>
      <c r="AU296" s="211" t="s">
        <v>88</v>
      </c>
      <c r="AV296" s="15" t="s">
        <v>93</v>
      </c>
      <c r="AW296" s="15" t="s">
        <v>32</v>
      </c>
      <c r="AX296" s="15" t="s">
        <v>76</v>
      </c>
      <c r="AY296" s="211" t="s">
        <v>242</v>
      </c>
    </row>
    <row r="297" spans="1:65" s="14" customFormat="1">
      <c r="B297" s="186"/>
      <c r="D297" s="171" t="s">
        <v>251</v>
      </c>
      <c r="E297" s="187"/>
      <c r="F297" s="188" t="s">
        <v>254</v>
      </c>
      <c r="H297" s="189">
        <v>42.91</v>
      </c>
      <c r="I297" s="190"/>
      <c r="L297" s="186"/>
      <c r="M297" s="191"/>
      <c r="N297" s="192"/>
      <c r="O297" s="192"/>
      <c r="P297" s="192"/>
      <c r="Q297" s="192"/>
      <c r="R297" s="192"/>
      <c r="S297" s="192"/>
      <c r="T297" s="193"/>
      <c r="AT297" s="187" t="s">
        <v>251</v>
      </c>
      <c r="AU297" s="187" t="s">
        <v>88</v>
      </c>
      <c r="AV297" s="14" t="s">
        <v>249</v>
      </c>
      <c r="AW297" s="14" t="s">
        <v>32</v>
      </c>
      <c r="AX297" s="14" t="s">
        <v>83</v>
      </c>
      <c r="AY297" s="187" t="s">
        <v>242</v>
      </c>
    </row>
    <row r="298" spans="1:65" s="1" customFormat="1" ht="24.2" customHeight="1">
      <c r="A298" s="30"/>
      <c r="B298" s="155"/>
      <c r="C298" s="194" t="s">
        <v>459</v>
      </c>
      <c r="D298" s="194" t="s">
        <v>245</v>
      </c>
      <c r="E298" s="195" t="s">
        <v>460</v>
      </c>
      <c r="F298" s="196" t="s">
        <v>461</v>
      </c>
      <c r="G298" s="197" t="s">
        <v>281</v>
      </c>
      <c r="H298" s="198">
        <v>76.739999999999995</v>
      </c>
      <c r="I298" s="161">
        <v>30.19</v>
      </c>
      <c r="J298" s="162">
        <f>ROUND(I298*H298,2)</f>
        <v>2316.7800000000002</v>
      </c>
      <c r="K298" s="163"/>
      <c r="L298" s="31"/>
      <c r="M298" s="164"/>
      <c r="N298" s="165" t="s">
        <v>42</v>
      </c>
      <c r="O298" s="57"/>
      <c r="P298" s="166">
        <f>O298*H298</f>
        <v>0</v>
      </c>
      <c r="Q298" s="166">
        <v>2.0809999999999999E-2</v>
      </c>
      <c r="R298" s="166">
        <f>Q298*H298</f>
        <v>1.5969593999999998</v>
      </c>
      <c r="S298" s="166">
        <v>0</v>
      </c>
      <c r="T298" s="167">
        <f>S298*H298</f>
        <v>0</v>
      </c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R298" s="168" t="s">
        <v>249</v>
      </c>
      <c r="AT298" s="168" t="s">
        <v>245</v>
      </c>
      <c r="AU298" s="168" t="s">
        <v>88</v>
      </c>
      <c r="AY298" s="17" t="s">
        <v>242</v>
      </c>
      <c r="BE298" s="169">
        <f>IF(N298="základná",J298,0)</f>
        <v>0</v>
      </c>
      <c r="BF298" s="169">
        <f>IF(N298="znížená",J298,0)</f>
        <v>2316.7800000000002</v>
      </c>
      <c r="BG298" s="169">
        <f>IF(N298="zákl. prenesená",J298,0)</f>
        <v>0</v>
      </c>
      <c r="BH298" s="169">
        <f>IF(N298="zníž. prenesená",J298,0)</f>
        <v>0</v>
      </c>
      <c r="BI298" s="169">
        <f>IF(N298="nulová",J298,0)</f>
        <v>0</v>
      </c>
      <c r="BJ298" s="17" t="s">
        <v>88</v>
      </c>
      <c r="BK298" s="169">
        <f>ROUND(I298*H298,2)</f>
        <v>2316.7800000000002</v>
      </c>
      <c r="BL298" s="17" t="s">
        <v>249</v>
      </c>
      <c r="BM298" s="168" t="s">
        <v>462</v>
      </c>
    </row>
    <row r="299" spans="1:65" s="12" customFormat="1">
      <c r="B299" s="170"/>
      <c r="D299" s="171" t="s">
        <v>251</v>
      </c>
      <c r="E299" s="172"/>
      <c r="F299" s="173" t="s">
        <v>463</v>
      </c>
      <c r="H299" s="172"/>
      <c r="I299" s="174"/>
      <c r="L299" s="170"/>
      <c r="M299" s="175"/>
      <c r="N299" s="176"/>
      <c r="O299" s="176"/>
      <c r="P299" s="176"/>
      <c r="Q299" s="176"/>
      <c r="R299" s="176"/>
      <c r="S299" s="176"/>
      <c r="T299" s="177"/>
      <c r="AT299" s="172" t="s">
        <v>251</v>
      </c>
      <c r="AU299" s="172" t="s">
        <v>88</v>
      </c>
      <c r="AV299" s="12" t="s">
        <v>83</v>
      </c>
      <c r="AW299" s="12" t="s">
        <v>32</v>
      </c>
      <c r="AX299" s="12" t="s">
        <v>76</v>
      </c>
      <c r="AY299" s="172" t="s">
        <v>242</v>
      </c>
    </row>
    <row r="300" spans="1:65" s="13" customFormat="1">
      <c r="B300" s="178"/>
      <c r="D300" s="171" t="s">
        <v>251</v>
      </c>
      <c r="E300" s="179"/>
      <c r="F300" s="180" t="s">
        <v>173</v>
      </c>
      <c r="H300" s="181">
        <v>3.8</v>
      </c>
      <c r="I300" s="182"/>
      <c r="L300" s="178"/>
      <c r="M300" s="183"/>
      <c r="N300" s="184"/>
      <c r="O300" s="184"/>
      <c r="P300" s="184"/>
      <c r="Q300" s="184"/>
      <c r="R300" s="184"/>
      <c r="S300" s="184"/>
      <c r="T300" s="185"/>
      <c r="AT300" s="179" t="s">
        <v>251</v>
      </c>
      <c r="AU300" s="179" t="s">
        <v>88</v>
      </c>
      <c r="AV300" s="13" t="s">
        <v>88</v>
      </c>
      <c r="AW300" s="13" t="s">
        <v>32</v>
      </c>
      <c r="AX300" s="13" t="s">
        <v>76</v>
      </c>
      <c r="AY300" s="179" t="s">
        <v>242</v>
      </c>
    </row>
    <row r="301" spans="1:65" s="15" customFormat="1">
      <c r="B301" s="210"/>
      <c r="D301" s="171" t="s">
        <v>251</v>
      </c>
      <c r="E301" s="211" t="s">
        <v>172</v>
      </c>
      <c r="F301" s="212" t="s">
        <v>333</v>
      </c>
      <c r="H301" s="213">
        <v>3.8</v>
      </c>
      <c r="I301" s="214"/>
      <c r="L301" s="210"/>
      <c r="M301" s="215"/>
      <c r="N301" s="216"/>
      <c r="O301" s="216"/>
      <c r="P301" s="216"/>
      <c r="Q301" s="216"/>
      <c r="R301" s="216"/>
      <c r="S301" s="216"/>
      <c r="T301" s="217"/>
      <c r="AT301" s="211" t="s">
        <v>251</v>
      </c>
      <c r="AU301" s="211" t="s">
        <v>88</v>
      </c>
      <c r="AV301" s="15" t="s">
        <v>93</v>
      </c>
      <c r="AW301" s="15" t="s">
        <v>32</v>
      </c>
      <c r="AX301" s="15" t="s">
        <v>76</v>
      </c>
      <c r="AY301" s="211" t="s">
        <v>242</v>
      </c>
    </row>
    <row r="302" spans="1:65" s="12" customFormat="1">
      <c r="B302" s="170"/>
      <c r="D302" s="171" t="s">
        <v>251</v>
      </c>
      <c r="E302" s="172"/>
      <c r="F302" s="173" t="s">
        <v>464</v>
      </c>
      <c r="H302" s="172"/>
      <c r="I302" s="174"/>
      <c r="L302" s="170"/>
      <c r="M302" s="175"/>
      <c r="N302" s="176"/>
      <c r="O302" s="176"/>
      <c r="P302" s="176"/>
      <c r="Q302" s="176"/>
      <c r="R302" s="176"/>
      <c r="S302" s="176"/>
      <c r="T302" s="177"/>
      <c r="AT302" s="172" t="s">
        <v>251</v>
      </c>
      <c r="AU302" s="172" t="s">
        <v>88</v>
      </c>
      <c r="AV302" s="12" t="s">
        <v>83</v>
      </c>
      <c r="AW302" s="12" t="s">
        <v>32</v>
      </c>
      <c r="AX302" s="12" t="s">
        <v>76</v>
      </c>
      <c r="AY302" s="172" t="s">
        <v>242</v>
      </c>
    </row>
    <row r="303" spans="1:65" s="13" customFormat="1">
      <c r="B303" s="178"/>
      <c r="D303" s="171" t="s">
        <v>251</v>
      </c>
      <c r="E303" s="179"/>
      <c r="F303" s="180" t="s">
        <v>178</v>
      </c>
      <c r="H303" s="181">
        <v>6.3</v>
      </c>
      <c r="I303" s="182"/>
      <c r="L303" s="178"/>
      <c r="M303" s="183"/>
      <c r="N303" s="184"/>
      <c r="O303" s="184"/>
      <c r="P303" s="184"/>
      <c r="Q303" s="184"/>
      <c r="R303" s="184"/>
      <c r="S303" s="184"/>
      <c r="T303" s="185"/>
      <c r="AT303" s="179" t="s">
        <v>251</v>
      </c>
      <c r="AU303" s="179" t="s">
        <v>88</v>
      </c>
      <c r="AV303" s="13" t="s">
        <v>88</v>
      </c>
      <c r="AW303" s="13" t="s">
        <v>32</v>
      </c>
      <c r="AX303" s="13" t="s">
        <v>76</v>
      </c>
      <c r="AY303" s="179" t="s">
        <v>242</v>
      </c>
    </row>
    <row r="304" spans="1:65" s="15" customFormat="1">
      <c r="B304" s="210"/>
      <c r="D304" s="171" t="s">
        <v>251</v>
      </c>
      <c r="E304" s="211" t="s">
        <v>177</v>
      </c>
      <c r="F304" s="212" t="s">
        <v>333</v>
      </c>
      <c r="H304" s="213">
        <v>6.3</v>
      </c>
      <c r="I304" s="214"/>
      <c r="L304" s="210"/>
      <c r="M304" s="215"/>
      <c r="N304" s="216"/>
      <c r="O304" s="216"/>
      <c r="P304" s="216"/>
      <c r="Q304" s="216"/>
      <c r="R304" s="216"/>
      <c r="S304" s="216"/>
      <c r="T304" s="217"/>
      <c r="AT304" s="211" t="s">
        <v>251</v>
      </c>
      <c r="AU304" s="211" t="s">
        <v>88</v>
      </c>
      <c r="AV304" s="15" t="s">
        <v>93</v>
      </c>
      <c r="AW304" s="15" t="s">
        <v>32</v>
      </c>
      <c r="AX304" s="15" t="s">
        <v>76</v>
      </c>
      <c r="AY304" s="211" t="s">
        <v>242</v>
      </c>
    </row>
    <row r="305" spans="1:65" s="12" customFormat="1">
      <c r="B305" s="170"/>
      <c r="D305" s="171" t="s">
        <v>251</v>
      </c>
      <c r="E305" s="172"/>
      <c r="F305" s="173" t="s">
        <v>465</v>
      </c>
      <c r="H305" s="172"/>
      <c r="I305" s="174"/>
      <c r="L305" s="170"/>
      <c r="M305" s="175"/>
      <c r="N305" s="176"/>
      <c r="O305" s="176"/>
      <c r="P305" s="176"/>
      <c r="Q305" s="176"/>
      <c r="R305" s="176"/>
      <c r="S305" s="176"/>
      <c r="T305" s="177"/>
      <c r="AT305" s="172" t="s">
        <v>251</v>
      </c>
      <c r="AU305" s="172" t="s">
        <v>88</v>
      </c>
      <c r="AV305" s="12" t="s">
        <v>83</v>
      </c>
      <c r="AW305" s="12" t="s">
        <v>32</v>
      </c>
      <c r="AX305" s="12" t="s">
        <v>76</v>
      </c>
      <c r="AY305" s="172" t="s">
        <v>242</v>
      </c>
    </row>
    <row r="306" spans="1:65" s="13" customFormat="1">
      <c r="B306" s="178"/>
      <c r="D306" s="171" t="s">
        <v>251</v>
      </c>
      <c r="E306" s="179"/>
      <c r="F306" s="180" t="s">
        <v>184</v>
      </c>
      <c r="H306" s="181">
        <v>24.24</v>
      </c>
      <c r="I306" s="182"/>
      <c r="L306" s="178"/>
      <c r="M306" s="183"/>
      <c r="N306" s="184"/>
      <c r="O306" s="184"/>
      <c r="P306" s="184"/>
      <c r="Q306" s="184"/>
      <c r="R306" s="184"/>
      <c r="S306" s="184"/>
      <c r="T306" s="185"/>
      <c r="AT306" s="179" t="s">
        <v>251</v>
      </c>
      <c r="AU306" s="179" t="s">
        <v>88</v>
      </c>
      <c r="AV306" s="13" t="s">
        <v>88</v>
      </c>
      <c r="AW306" s="13" t="s">
        <v>32</v>
      </c>
      <c r="AX306" s="13" t="s">
        <v>76</v>
      </c>
      <c r="AY306" s="179" t="s">
        <v>242</v>
      </c>
    </row>
    <row r="307" spans="1:65" s="15" customFormat="1">
      <c r="B307" s="210"/>
      <c r="D307" s="171" t="s">
        <v>251</v>
      </c>
      <c r="E307" s="211" t="s">
        <v>183</v>
      </c>
      <c r="F307" s="212" t="s">
        <v>333</v>
      </c>
      <c r="H307" s="213">
        <v>24.24</v>
      </c>
      <c r="I307" s="214"/>
      <c r="L307" s="210"/>
      <c r="M307" s="215"/>
      <c r="N307" s="216"/>
      <c r="O307" s="216"/>
      <c r="P307" s="216"/>
      <c r="Q307" s="216"/>
      <c r="R307" s="216"/>
      <c r="S307" s="216"/>
      <c r="T307" s="217"/>
      <c r="AT307" s="211" t="s">
        <v>251</v>
      </c>
      <c r="AU307" s="211" t="s">
        <v>88</v>
      </c>
      <c r="AV307" s="15" t="s">
        <v>93</v>
      </c>
      <c r="AW307" s="15" t="s">
        <v>32</v>
      </c>
      <c r="AX307" s="15" t="s">
        <v>76</v>
      </c>
      <c r="AY307" s="211" t="s">
        <v>242</v>
      </c>
    </row>
    <row r="308" spans="1:65" s="12" customFormat="1">
      <c r="B308" s="170"/>
      <c r="D308" s="171" t="s">
        <v>251</v>
      </c>
      <c r="E308" s="172"/>
      <c r="F308" s="173" t="s">
        <v>466</v>
      </c>
      <c r="H308" s="172"/>
      <c r="I308" s="174"/>
      <c r="L308" s="170"/>
      <c r="M308" s="175"/>
      <c r="N308" s="176"/>
      <c r="O308" s="176"/>
      <c r="P308" s="176"/>
      <c r="Q308" s="176"/>
      <c r="R308" s="176"/>
      <c r="S308" s="176"/>
      <c r="T308" s="177"/>
      <c r="AT308" s="172" t="s">
        <v>251</v>
      </c>
      <c r="AU308" s="172" t="s">
        <v>88</v>
      </c>
      <c r="AV308" s="12" t="s">
        <v>83</v>
      </c>
      <c r="AW308" s="12" t="s">
        <v>32</v>
      </c>
      <c r="AX308" s="12" t="s">
        <v>76</v>
      </c>
      <c r="AY308" s="172" t="s">
        <v>242</v>
      </c>
    </row>
    <row r="309" spans="1:65" s="13" customFormat="1">
      <c r="B309" s="178"/>
      <c r="D309" s="171" t="s">
        <v>251</v>
      </c>
      <c r="E309" s="179"/>
      <c r="F309" s="180" t="s">
        <v>467</v>
      </c>
      <c r="H309" s="181">
        <v>42.4</v>
      </c>
      <c r="I309" s="182"/>
      <c r="L309" s="178"/>
      <c r="M309" s="183"/>
      <c r="N309" s="184"/>
      <c r="O309" s="184"/>
      <c r="P309" s="184"/>
      <c r="Q309" s="184"/>
      <c r="R309" s="184"/>
      <c r="S309" s="184"/>
      <c r="T309" s="185"/>
      <c r="AT309" s="179" t="s">
        <v>251</v>
      </c>
      <c r="AU309" s="179" t="s">
        <v>88</v>
      </c>
      <c r="AV309" s="13" t="s">
        <v>88</v>
      </c>
      <c r="AW309" s="13" t="s">
        <v>32</v>
      </c>
      <c r="AX309" s="13" t="s">
        <v>76</v>
      </c>
      <c r="AY309" s="179" t="s">
        <v>242</v>
      </c>
    </row>
    <row r="310" spans="1:65" s="15" customFormat="1">
      <c r="B310" s="210"/>
      <c r="D310" s="171" t="s">
        <v>251</v>
      </c>
      <c r="E310" s="211" t="s">
        <v>189</v>
      </c>
      <c r="F310" s="212" t="s">
        <v>333</v>
      </c>
      <c r="H310" s="213">
        <v>42.4</v>
      </c>
      <c r="I310" s="214"/>
      <c r="L310" s="210"/>
      <c r="M310" s="215"/>
      <c r="N310" s="216"/>
      <c r="O310" s="216"/>
      <c r="P310" s="216"/>
      <c r="Q310" s="216"/>
      <c r="R310" s="216"/>
      <c r="S310" s="216"/>
      <c r="T310" s="217"/>
      <c r="AT310" s="211" t="s">
        <v>251</v>
      </c>
      <c r="AU310" s="211" t="s">
        <v>88</v>
      </c>
      <c r="AV310" s="15" t="s">
        <v>93</v>
      </c>
      <c r="AW310" s="15" t="s">
        <v>32</v>
      </c>
      <c r="AX310" s="15" t="s">
        <v>76</v>
      </c>
      <c r="AY310" s="211" t="s">
        <v>242</v>
      </c>
    </row>
    <row r="311" spans="1:65" s="14" customFormat="1">
      <c r="B311" s="186"/>
      <c r="D311" s="171" t="s">
        <v>251</v>
      </c>
      <c r="E311" s="187"/>
      <c r="F311" s="188" t="s">
        <v>254</v>
      </c>
      <c r="H311" s="189">
        <v>76.739999999999995</v>
      </c>
      <c r="I311" s="190"/>
      <c r="L311" s="186"/>
      <c r="M311" s="191"/>
      <c r="N311" s="192"/>
      <c r="O311" s="192"/>
      <c r="P311" s="192"/>
      <c r="Q311" s="192"/>
      <c r="R311" s="192"/>
      <c r="S311" s="192"/>
      <c r="T311" s="193"/>
      <c r="AT311" s="187" t="s">
        <v>251</v>
      </c>
      <c r="AU311" s="187" t="s">
        <v>88</v>
      </c>
      <c r="AV311" s="14" t="s">
        <v>249</v>
      </c>
      <c r="AW311" s="14" t="s">
        <v>32</v>
      </c>
      <c r="AX311" s="14" t="s">
        <v>83</v>
      </c>
      <c r="AY311" s="187" t="s">
        <v>242</v>
      </c>
    </row>
    <row r="312" spans="1:65" s="1" customFormat="1" ht="24.2" customHeight="1">
      <c r="A312" s="30"/>
      <c r="B312" s="155"/>
      <c r="C312" s="194" t="s">
        <v>468</v>
      </c>
      <c r="D312" s="194" t="s">
        <v>245</v>
      </c>
      <c r="E312" s="195" t="s">
        <v>469</v>
      </c>
      <c r="F312" s="196" t="s">
        <v>470</v>
      </c>
      <c r="G312" s="197" t="s">
        <v>281</v>
      </c>
      <c r="H312" s="198">
        <v>15.15</v>
      </c>
      <c r="I312" s="161">
        <v>34.35</v>
      </c>
      <c r="J312" s="162">
        <f>ROUND(I312*H312,2)</f>
        <v>520.4</v>
      </c>
      <c r="K312" s="163"/>
      <c r="L312" s="31"/>
      <c r="M312" s="164"/>
      <c r="N312" s="165" t="s">
        <v>42</v>
      </c>
      <c r="O312" s="57"/>
      <c r="P312" s="166">
        <f>O312*H312</f>
        <v>0</v>
      </c>
      <c r="Q312" s="166">
        <v>2.5170000000000001E-2</v>
      </c>
      <c r="R312" s="166">
        <f>Q312*H312</f>
        <v>0.38132550000000004</v>
      </c>
      <c r="S312" s="166">
        <v>0</v>
      </c>
      <c r="T312" s="167">
        <f>S312*H312</f>
        <v>0</v>
      </c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R312" s="168" t="s">
        <v>249</v>
      </c>
      <c r="AT312" s="168" t="s">
        <v>245</v>
      </c>
      <c r="AU312" s="168" t="s">
        <v>88</v>
      </c>
      <c r="AY312" s="17" t="s">
        <v>242</v>
      </c>
      <c r="BE312" s="169">
        <f>IF(N312="základná",J312,0)</f>
        <v>0</v>
      </c>
      <c r="BF312" s="169">
        <f>IF(N312="znížená",J312,0)</f>
        <v>520.4</v>
      </c>
      <c r="BG312" s="169">
        <f>IF(N312="zákl. prenesená",J312,0)</f>
        <v>0</v>
      </c>
      <c r="BH312" s="169">
        <f>IF(N312="zníž. prenesená",J312,0)</f>
        <v>0</v>
      </c>
      <c r="BI312" s="169">
        <f>IF(N312="nulová",J312,0)</f>
        <v>0</v>
      </c>
      <c r="BJ312" s="17" t="s">
        <v>88</v>
      </c>
      <c r="BK312" s="169">
        <f>ROUND(I312*H312,2)</f>
        <v>520.4</v>
      </c>
      <c r="BL312" s="17" t="s">
        <v>249</v>
      </c>
      <c r="BM312" s="168" t="s">
        <v>471</v>
      </c>
    </row>
    <row r="313" spans="1:65" s="12" customFormat="1">
      <c r="B313" s="170"/>
      <c r="D313" s="171" t="s">
        <v>251</v>
      </c>
      <c r="E313" s="172"/>
      <c r="F313" s="173" t="s">
        <v>472</v>
      </c>
      <c r="H313" s="172"/>
      <c r="I313" s="174"/>
      <c r="L313" s="170"/>
      <c r="M313" s="175"/>
      <c r="N313" s="176"/>
      <c r="O313" s="176"/>
      <c r="P313" s="176"/>
      <c r="Q313" s="176"/>
      <c r="R313" s="176"/>
      <c r="S313" s="176"/>
      <c r="T313" s="177"/>
      <c r="AT313" s="172" t="s">
        <v>251</v>
      </c>
      <c r="AU313" s="172" t="s">
        <v>88</v>
      </c>
      <c r="AV313" s="12" t="s">
        <v>83</v>
      </c>
      <c r="AW313" s="12" t="s">
        <v>32</v>
      </c>
      <c r="AX313" s="12" t="s">
        <v>76</v>
      </c>
      <c r="AY313" s="172" t="s">
        <v>242</v>
      </c>
    </row>
    <row r="314" spans="1:65" s="13" customFormat="1">
      <c r="B314" s="178"/>
      <c r="D314" s="171" t="s">
        <v>251</v>
      </c>
      <c r="E314" s="179"/>
      <c r="F314" s="180" t="s">
        <v>182</v>
      </c>
      <c r="H314" s="181">
        <v>15.15</v>
      </c>
      <c r="I314" s="182"/>
      <c r="L314" s="178"/>
      <c r="M314" s="183"/>
      <c r="N314" s="184"/>
      <c r="O314" s="184"/>
      <c r="P314" s="184"/>
      <c r="Q314" s="184"/>
      <c r="R314" s="184"/>
      <c r="S314" s="184"/>
      <c r="T314" s="185"/>
      <c r="AT314" s="179" t="s">
        <v>251</v>
      </c>
      <c r="AU314" s="179" t="s">
        <v>88</v>
      </c>
      <c r="AV314" s="13" t="s">
        <v>88</v>
      </c>
      <c r="AW314" s="13" t="s">
        <v>32</v>
      </c>
      <c r="AX314" s="13" t="s">
        <v>76</v>
      </c>
      <c r="AY314" s="179" t="s">
        <v>242</v>
      </c>
    </row>
    <row r="315" spans="1:65" s="15" customFormat="1">
      <c r="B315" s="210"/>
      <c r="D315" s="171" t="s">
        <v>251</v>
      </c>
      <c r="E315" s="211" t="s">
        <v>181</v>
      </c>
      <c r="F315" s="212" t="s">
        <v>333</v>
      </c>
      <c r="H315" s="213">
        <v>15.15</v>
      </c>
      <c r="I315" s="214"/>
      <c r="L315" s="210"/>
      <c r="M315" s="215"/>
      <c r="N315" s="216"/>
      <c r="O315" s="216"/>
      <c r="P315" s="216"/>
      <c r="Q315" s="216"/>
      <c r="R315" s="216"/>
      <c r="S315" s="216"/>
      <c r="T315" s="217"/>
      <c r="AT315" s="211" t="s">
        <v>251</v>
      </c>
      <c r="AU315" s="211" t="s">
        <v>88</v>
      </c>
      <c r="AV315" s="15" t="s">
        <v>93</v>
      </c>
      <c r="AW315" s="15" t="s">
        <v>32</v>
      </c>
      <c r="AX315" s="15" t="s">
        <v>83</v>
      </c>
      <c r="AY315" s="211" t="s">
        <v>242</v>
      </c>
    </row>
    <row r="316" spans="1:65" s="1" customFormat="1" ht="24.2" customHeight="1">
      <c r="A316" s="30"/>
      <c r="B316" s="155"/>
      <c r="C316" s="194" t="s">
        <v>473</v>
      </c>
      <c r="D316" s="194" t="s">
        <v>245</v>
      </c>
      <c r="E316" s="195" t="s">
        <v>474</v>
      </c>
      <c r="F316" s="196" t="s">
        <v>475</v>
      </c>
      <c r="G316" s="197" t="s">
        <v>281</v>
      </c>
      <c r="H316" s="198">
        <v>142.97</v>
      </c>
      <c r="I316" s="161">
        <v>45.61</v>
      </c>
      <c r="J316" s="162">
        <f>ROUND(I316*H316,2)</f>
        <v>6520.86</v>
      </c>
      <c r="K316" s="163"/>
      <c r="L316" s="31"/>
      <c r="M316" s="164"/>
      <c r="N316" s="165" t="s">
        <v>42</v>
      </c>
      <c r="O316" s="57"/>
      <c r="P316" s="166">
        <f>O316*H316</f>
        <v>0</v>
      </c>
      <c r="Q316" s="166">
        <v>3.363E-2</v>
      </c>
      <c r="R316" s="166">
        <f>Q316*H316</f>
        <v>4.8080810999999999</v>
      </c>
      <c r="S316" s="166">
        <v>0</v>
      </c>
      <c r="T316" s="167">
        <f>S316*H316</f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68" t="s">
        <v>249</v>
      </c>
      <c r="AT316" s="168" t="s">
        <v>245</v>
      </c>
      <c r="AU316" s="168" t="s">
        <v>88</v>
      </c>
      <c r="AY316" s="17" t="s">
        <v>242</v>
      </c>
      <c r="BE316" s="169">
        <f>IF(N316="základná",J316,0)</f>
        <v>0</v>
      </c>
      <c r="BF316" s="169">
        <f>IF(N316="znížená",J316,0)</f>
        <v>6520.86</v>
      </c>
      <c r="BG316" s="169">
        <f>IF(N316="zákl. prenesená",J316,0)</f>
        <v>0</v>
      </c>
      <c r="BH316" s="169">
        <f>IF(N316="zníž. prenesená",J316,0)</f>
        <v>0</v>
      </c>
      <c r="BI316" s="169">
        <f>IF(N316="nulová",J316,0)</f>
        <v>0</v>
      </c>
      <c r="BJ316" s="17" t="s">
        <v>88</v>
      </c>
      <c r="BK316" s="169">
        <f>ROUND(I316*H316,2)</f>
        <v>6520.86</v>
      </c>
      <c r="BL316" s="17" t="s">
        <v>249</v>
      </c>
      <c r="BM316" s="168" t="s">
        <v>476</v>
      </c>
    </row>
    <row r="317" spans="1:65" s="12" customFormat="1">
      <c r="B317" s="170"/>
      <c r="D317" s="171" t="s">
        <v>251</v>
      </c>
      <c r="E317" s="172"/>
      <c r="F317" s="173" t="s">
        <v>477</v>
      </c>
      <c r="H317" s="172"/>
      <c r="I317" s="174"/>
      <c r="L317" s="170"/>
      <c r="M317" s="175"/>
      <c r="N317" s="176"/>
      <c r="O317" s="176"/>
      <c r="P317" s="176"/>
      <c r="Q317" s="176"/>
      <c r="R317" s="176"/>
      <c r="S317" s="176"/>
      <c r="T317" s="177"/>
      <c r="AT317" s="172" t="s">
        <v>251</v>
      </c>
      <c r="AU317" s="172" t="s">
        <v>88</v>
      </c>
      <c r="AV317" s="12" t="s">
        <v>83</v>
      </c>
      <c r="AW317" s="12" t="s">
        <v>32</v>
      </c>
      <c r="AX317" s="12" t="s">
        <v>76</v>
      </c>
      <c r="AY317" s="172" t="s">
        <v>242</v>
      </c>
    </row>
    <row r="318" spans="1:65" s="13" customFormat="1">
      <c r="B318" s="178"/>
      <c r="D318" s="171" t="s">
        <v>251</v>
      </c>
      <c r="E318" s="179"/>
      <c r="F318" s="180" t="s">
        <v>478</v>
      </c>
      <c r="H318" s="181">
        <v>39.6</v>
      </c>
      <c r="I318" s="182"/>
      <c r="L318" s="178"/>
      <c r="M318" s="183"/>
      <c r="N318" s="184"/>
      <c r="O318" s="184"/>
      <c r="P318" s="184"/>
      <c r="Q318" s="184"/>
      <c r="R318" s="184"/>
      <c r="S318" s="184"/>
      <c r="T318" s="185"/>
      <c r="AT318" s="179" t="s">
        <v>251</v>
      </c>
      <c r="AU318" s="179" t="s">
        <v>88</v>
      </c>
      <c r="AV318" s="13" t="s">
        <v>88</v>
      </c>
      <c r="AW318" s="13" t="s">
        <v>32</v>
      </c>
      <c r="AX318" s="13" t="s">
        <v>76</v>
      </c>
      <c r="AY318" s="179" t="s">
        <v>242</v>
      </c>
    </row>
    <row r="319" spans="1:65" s="15" customFormat="1">
      <c r="B319" s="210"/>
      <c r="D319" s="171" t="s">
        <v>251</v>
      </c>
      <c r="E319" s="211" t="s">
        <v>175</v>
      </c>
      <c r="F319" s="212" t="s">
        <v>333</v>
      </c>
      <c r="H319" s="213">
        <v>39.6</v>
      </c>
      <c r="I319" s="214"/>
      <c r="L319" s="210"/>
      <c r="M319" s="215"/>
      <c r="N319" s="216"/>
      <c r="O319" s="216"/>
      <c r="P319" s="216"/>
      <c r="Q319" s="216"/>
      <c r="R319" s="216"/>
      <c r="S319" s="216"/>
      <c r="T319" s="217"/>
      <c r="AT319" s="211" t="s">
        <v>251</v>
      </c>
      <c r="AU319" s="211" t="s">
        <v>88</v>
      </c>
      <c r="AV319" s="15" t="s">
        <v>93</v>
      </c>
      <c r="AW319" s="15" t="s">
        <v>32</v>
      </c>
      <c r="AX319" s="15" t="s">
        <v>76</v>
      </c>
      <c r="AY319" s="211" t="s">
        <v>242</v>
      </c>
    </row>
    <row r="320" spans="1:65" s="12" customFormat="1">
      <c r="B320" s="170"/>
      <c r="D320" s="171" t="s">
        <v>251</v>
      </c>
      <c r="E320" s="172"/>
      <c r="F320" s="173" t="s">
        <v>479</v>
      </c>
      <c r="H320" s="172"/>
      <c r="I320" s="174"/>
      <c r="L320" s="170"/>
      <c r="M320" s="175"/>
      <c r="N320" s="176"/>
      <c r="O320" s="176"/>
      <c r="P320" s="176"/>
      <c r="Q320" s="176"/>
      <c r="R320" s="176"/>
      <c r="S320" s="176"/>
      <c r="T320" s="177"/>
      <c r="AT320" s="172" t="s">
        <v>251</v>
      </c>
      <c r="AU320" s="172" t="s">
        <v>88</v>
      </c>
      <c r="AV320" s="12" t="s">
        <v>83</v>
      </c>
      <c r="AW320" s="12" t="s">
        <v>32</v>
      </c>
      <c r="AX320" s="12" t="s">
        <v>76</v>
      </c>
      <c r="AY320" s="172" t="s">
        <v>242</v>
      </c>
    </row>
    <row r="321" spans="1:65" s="13" customFormat="1">
      <c r="B321" s="178"/>
      <c r="D321" s="171" t="s">
        <v>251</v>
      </c>
      <c r="E321" s="179"/>
      <c r="F321" s="180" t="s">
        <v>480</v>
      </c>
      <c r="H321" s="181">
        <v>103.37</v>
      </c>
      <c r="I321" s="182"/>
      <c r="L321" s="178"/>
      <c r="M321" s="183"/>
      <c r="N321" s="184"/>
      <c r="O321" s="184"/>
      <c r="P321" s="184"/>
      <c r="Q321" s="184"/>
      <c r="R321" s="184"/>
      <c r="S321" s="184"/>
      <c r="T321" s="185"/>
      <c r="AT321" s="179" t="s">
        <v>251</v>
      </c>
      <c r="AU321" s="179" t="s">
        <v>88</v>
      </c>
      <c r="AV321" s="13" t="s">
        <v>88</v>
      </c>
      <c r="AW321" s="13" t="s">
        <v>32</v>
      </c>
      <c r="AX321" s="13" t="s">
        <v>76</v>
      </c>
      <c r="AY321" s="179" t="s">
        <v>242</v>
      </c>
    </row>
    <row r="322" spans="1:65" s="15" customFormat="1">
      <c r="B322" s="210"/>
      <c r="D322" s="171" t="s">
        <v>251</v>
      </c>
      <c r="E322" s="211" t="s">
        <v>179</v>
      </c>
      <c r="F322" s="212" t="s">
        <v>333</v>
      </c>
      <c r="H322" s="213">
        <v>103.37</v>
      </c>
      <c r="I322" s="214"/>
      <c r="L322" s="210"/>
      <c r="M322" s="215"/>
      <c r="N322" s="216"/>
      <c r="O322" s="216"/>
      <c r="P322" s="216"/>
      <c r="Q322" s="216"/>
      <c r="R322" s="216"/>
      <c r="S322" s="216"/>
      <c r="T322" s="217"/>
      <c r="AT322" s="211" t="s">
        <v>251</v>
      </c>
      <c r="AU322" s="211" t="s">
        <v>88</v>
      </c>
      <c r="AV322" s="15" t="s">
        <v>93</v>
      </c>
      <c r="AW322" s="15" t="s">
        <v>32</v>
      </c>
      <c r="AX322" s="15" t="s">
        <v>76</v>
      </c>
      <c r="AY322" s="211" t="s">
        <v>242</v>
      </c>
    </row>
    <row r="323" spans="1:65" s="14" customFormat="1">
      <c r="B323" s="186"/>
      <c r="D323" s="171" t="s">
        <v>251</v>
      </c>
      <c r="E323" s="187"/>
      <c r="F323" s="188" t="s">
        <v>254</v>
      </c>
      <c r="H323" s="189">
        <v>142.97</v>
      </c>
      <c r="I323" s="190"/>
      <c r="L323" s="186"/>
      <c r="M323" s="191"/>
      <c r="N323" s="192"/>
      <c r="O323" s="192"/>
      <c r="P323" s="192"/>
      <c r="Q323" s="192"/>
      <c r="R323" s="192"/>
      <c r="S323" s="192"/>
      <c r="T323" s="193"/>
      <c r="AT323" s="187" t="s">
        <v>251</v>
      </c>
      <c r="AU323" s="187" t="s">
        <v>88</v>
      </c>
      <c r="AV323" s="14" t="s">
        <v>249</v>
      </c>
      <c r="AW323" s="14" t="s">
        <v>32</v>
      </c>
      <c r="AX323" s="14" t="s">
        <v>83</v>
      </c>
      <c r="AY323" s="187" t="s">
        <v>242</v>
      </c>
    </row>
    <row r="324" spans="1:65" s="1" customFormat="1" ht="24.2" customHeight="1">
      <c r="A324" s="30"/>
      <c r="B324" s="155"/>
      <c r="C324" s="194" t="s">
        <v>481</v>
      </c>
      <c r="D324" s="194" t="s">
        <v>245</v>
      </c>
      <c r="E324" s="195" t="s">
        <v>482</v>
      </c>
      <c r="F324" s="196" t="s">
        <v>483</v>
      </c>
      <c r="G324" s="197" t="s">
        <v>281</v>
      </c>
      <c r="H324" s="198">
        <v>314.94</v>
      </c>
      <c r="I324" s="161">
        <v>54.73</v>
      </c>
      <c r="J324" s="162">
        <f>ROUND(I324*H324,2)</f>
        <v>17236.669999999998</v>
      </c>
      <c r="K324" s="163"/>
      <c r="L324" s="31"/>
      <c r="M324" s="164"/>
      <c r="N324" s="165" t="s">
        <v>42</v>
      </c>
      <c r="O324" s="57"/>
      <c r="P324" s="166">
        <f>O324*H324</f>
        <v>0</v>
      </c>
      <c r="Q324" s="166">
        <v>3.9780000000000003E-2</v>
      </c>
      <c r="R324" s="166">
        <f>Q324*H324</f>
        <v>12.528313200000001</v>
      </c>
      <c r="S324" s="166">
        <v>0</v>
      </c>
      <c r="T324" s="167">
        <f>S324*H324</f>
        <v>0</v>
      </c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R324" s="168" t="s">
        <v>249</v>
      </c>
      <c r="AT324" s="168" t="s">
        <v>245</v>
      </c>
      <c r="AU324" s="168" t="s">
        <v>88</v>
      </c>
      <c r="AY324" s="17" t="s">
        <v>242</v>
      </c>
      <c r="BE324" s="169">
        <f>IF(N324="základná",J324,0)</f>
        <v>0</v>
      </c>
      <c r="BF324" s="169">
        <f>IF(N324="znížená",J324,0)</f>
        <v>17236.669999999998</v>
      </c>
      <c r="BG324" s="169">
        <f>IF(N324="zákl. prenesená",J324,0)</f>
        <v>0</v>
      </c>
      <c r="BH324" s="169">
        <f>IF(N324="zníž. prenesená",J324,0)</f>
        <v>0</v>
      </c>
      <c r="BI324" s="169">
        <f>IF(N324="nulová",J324,0)</f>
        <v>0</v>
      </c>
      <c r="BJ324" s="17" t="s">
        <v>88</v>
      </c>
      <c r="BK324" s="169">
        <f>ROUND(I324*H324,2)</f>
        <v>17236.669999999998</v>
      </c>
      <c r="BL324" s="17" t="s">
        <v>249</v>
      </c>
      <c r="BM324" s="168" t="s">
        <v>484</v>
      </c>
    </row>
    <row r="325" spans="1:65" s="12" customFormat="1">
      <c r="B325" s="170"/>
      <c r="D325" s="171" t="s">
        <v>251</v>
      </c>
      <c r="E325" s="172"/>
      <c r="F325" s="173" t="s">
        <v>485</v>
      </c>
      <c r="H325" s="172"/>
      <c r="I325" s="174"/>
      <c r="L325" s="170"/>
      <c r="M325" s="175"/>
      <c r="N325" s="176"/>
      <c r="O325" s="176"/>
      <c r="P325" s="176"/>
      <c r="Q325" s="176"/>
      <c r="R325" s="176"/>
      <c r="S325" s="176"/>
      <c r="T325" s="177"/>
      <c r="AT325" s="172" t="s">
        <v>251</v>
      </c>
      <c r="AU325" s="172" t="s">
        <v>88</v>
      </c>
      <c r="AV325" s="12" t="s">
        <v>83</v>
      </c>
      <c r="AW325" s="12" t="s">
        <v>32</v>
      </c>
      <c r="AX325" s="12" t="s">
        <v>76</v>
      </c>
      <c r="AY325" s="172" t="s">
        <v>242</v>
      </c>
    </row>
    <row r="326" spans="1:65" s="13" customFormat="1">
      <c r="B326" s="178"/>
      <c r="D326" s="171" t="s">
        <v>251</v>
      </c>
      <c r="E326" s="179"/>
      <c r="F326" s="180" t="s">
        <v>486</v>
      </c>
      <c r="H326" s="181">
        <v>39.56</v>
      </c>
      <c r="I326" s="182"/>
      <c r="L326" s="178"/>
      <c r="M326" s="183"/>
      <c r="N326" s="184"/>
      <c r="O326" s="184"/>
      <c r="P326" s="184"/>
      <c r="Q326" s="184"/>
      <c r="R326" s="184"/>
      <c r="S326" s="184"/>
      <c r="T326" s="185"/>
      <c r="AT326" s="179" t="s">
        <v>251</v>
      </c>
      <c r="AU326" s="179" t="s">
        <v>88</v>
      </c>
      <c r="AV326" s="13" t="s">
        <v>88</v>
      </c>
      <c r="AW326" s="13" t="s">
        <v>32</v>
      </c>
      <c r="AX326" s="13" t="s">
        <v>76</v>
      </c>
      <c r="AY326" s="179" t="s">
        <v>242</v>
      </c>
    </row>
    <row r="327" spans="1:65" s="15" customFormat="1">
      <c r="B327" s="210"/>
      <c r="D327" s="171" t="s">
        <v>251</v>
      </c>
      <c r="E327" s="211" t="s">
        <v>153</v>
      </c>
      <c r="F327" s="212" t="s">
        <v>333</v>
      </c>
      <c r="H327" s="213">
        <v>39.56</v>
      </c>
      <c r="I327" s="214"/>
      <c r="L327" s="210"/>
      <c r="M327" s="215"/>
      <c r="N327" s="216"/>
      <c r="O327" s="216"/>
      <c r="P327" s="216"/>
      <c r="Q327" s="216"/>
      <c r="R327" s="216"/>
      <c r="S327" s="216"/>
      <c r="T327" s="217"/>
      <c r="AT327" s="211" t="s">
        <v>251</v>
      </c>
      <c r="AU327" s="211" t="s">
        <v>88</v>
      </c>
      <c r="AV327" s="15" t="s">
        <v>93</v>
      </c>
      <c r="AW327" s="15" t="s">
        <v>32</v>
      </c>
      <c r="AX327" s="15" t="s">
        <v>76</v>
      </c>
      <c r="AY327" s="211" t="s">
        <v>242</v>
      </c>
    </row>
    <row r="328" spans="1:65" s="12" customFormat="1">
      <c r="B328" s="170"/>
      <c r="D328" s="171" t="s">
        <v>251</v>
      </c>
      <c r="E328" s="172"/>
      <c r="F328" s="173" t="s">
        <v>487</v>
      </c>
      <c r="H328" s="172"/>
      <c r="I328" s="174"/>
      <c r="L328" s="170"/>
      <c r="M328" s="175"/>
      <c r="N328" s="176"/>
      <c r="O328" s="176"/>
      <c r="P328" s="176"/>
      <c r="Q328" s="176"/>
      <c r="R328" s="176"/>
      <c r="S328" s="176"/>
      <c r="T328" s="177"/>
      <c r="AT328" s="172" t="s">
        <v>251</v>
      </c>
      <c r="AU328" s="172" t="s">
        <v>88</v>
      </c>
      <c r="AV328" s="12" t="s">
        <v>83</v>
      </c>
      <c r="AW328" s="12" t="s">
        <v>32</v>
      </c>
      <c r="AX328" s="12" t="s">
        <v>76</v>
      </c>
      <c r="AY328" s="172" t="s">
        <v>242</v>
      </c>
    </row>
    <row r="329" spans="1:65" s="13" customFormat="1">
      <c r="B329" s="178"/>
      <c r="D329" s="171" t="s">
        <v>251</v>
      </c>
      <c r="E329" s="179"/>
      <c r="F329" s="180" t="s">
        <v>488</v>
      </c>
      <c r="H329" s="181">
        <v>275.38</v>
      </c>
      <c r="I329" s="182"/>
      <c r="L329" s="178"/>
      <c r="M329" s="183"/>
      <c r="N329" s="184"/>
      <c r="O329" s="184"/>
      <c r="P329" s="184"/>
      <c r="Q329" s="184"/>
      <c r="R329" s="184"/>
      <c r="S329" s="184"/>
      <c r="T329" s="185"/>
      <c r="AT329" s="179" t="s">
        <v>251</v>
      </c>
      <c r="AU329" s="179" t="s">
        <v>88</v>
      </c>
      <c r="AV329" s="13" t="s">
        <v>88</v>
      </c>
      <c r="AW329" s="13" t="s">
        <v>32</v>
      </c>
      <c r="AX329" s="13" t="s">
        <v>76</v>
      </c>
      <c r="AY329" s="179" t="s">
        <v>242</v>
      </c>
    </row>
    <row r="330" spans="1:65" s="15" customFormat="1">
      <c r="B330" s="210"/>
      <c r="D330" s="171" t="s">
        <v>251</v>
      </c>
      <c r="E330" s="211" t="s">
        <v>160</v>
      </c>
      <c r="F330" s="212" t="s">
        <v>333</v>
      </c>
      <c r="H330" s="213">
        <v>275.38</v>
      </c>
      <c r="I330" s="214"/>
      <c r="L330" s="210"/>
      <c r="M330" s="215"/>
      <c r="N330" s="216"/>
      <c r="O330" s="216"/>
      <c r="P330" s="216"/>
      <c r="Q330" s="216"/>
      <c r="R330" s="216"/>
      <c r="S330" s="216"/>
      <c r="T330" s="217"/>
      <c r="AT330" s="211" t="s">
        <v>251</v>
      </c>
      <c r="AU330" s="211" t="s">
        <v>88</v>
      </c>
      <c r="AV330" s="15" t="s">
        <v>93</v>
      </c>
      <c r="AW330" s="15" t="s">
        <v>32</v>
      </c>
      <c r="AX330" s="15" t="s">
        <v>76</v>
      </c>
      <c r="AY330" s="211" t="s">
        <v>242</v>
      </c>
    </row>
    <row r="331" spans="1:65" s="14" customFormat="1">
      <c r="B331" s="186"/>
      <c r="D331" s="171" t="s">
        <v>251</v>
      </c>
      <c r="E331" s="187"/>
      <c r="F331" s="188" t="s">
        <v>254</v>
      </c>
      <c r="H331" s="189">
        <v>314.94</v>
      </c>
      <c r="I331" s="190"/>
      <c r="L331" s="186"/>
      <c r="M331" s="191"/>
      <c r="N331" s="192"/>
      <c r="O331" s="192"/>
      <c r="P331" s="192"/>
      <c r="Q331" s="192"/>
      <c r="R331" s="192"/>
      <c r="S331" s="192"/>
      <c r="T331" s="193"/>
      <c r="AT331" s="187" t="s">
        <v>251</v>
      </c>
      <c r="AU331" s="187" t="s">
        <v>88</v>
      </c>
      <c r="AV331" s="14" t="s">
        <v>249</v>
      </c>
      <c r="AW331" s="14" t="s">
        <v>32</v>
      </c>
      <c r="AX331" s="14" t="s">
        <v>83</v>
      </c>
      <c r="AY331" s="187" t="s">
        <v>242</v>
      </c>
    </row>
    <row r="332" spans="1:65" s="1" customFormat="1" ht="16.5" customHeight="1">
      <c r="A332" s="30"/>
      <c r="B332" s="155"/>
      <c r="C332" s="194" t="s">
        <v>489</v>
      </c>
      <c r="D332" s="194" t="s">
        <v>245</v>
      </c>
      <c r="E332" s="195" t="s">
        <v>490</v>
      </c>
      <c r="F332" s="196" t="s">
        <v>491</v>
      </c>
      <c r="G332" s="197" t="s">
        <v>297</v>
      </c>
      <c r="H332" s="198">
        <v>691.3</v>
      </c>
      <c r="I332" s="161">
        <v>3.04</v>
      </c>
      <c r="J332" s="162">
        <f>ROUND(I332*H332,2)</f>
        <v>2101.5500000000002</v>
      </c>
      <c r="K332" s="163"/>
      <c r="L332" s="31"/>
      <c r="M332" s="164"/>
      <c r="N332" s="165" t="s">
        <v>42</v>
      </c>
      <c r="O332" s="57"/>
      <c r="P332" s="166">
        <f>O332*H332</f>
        <v>0</v>
      </c>
      <c r="Q332" s="166">
        <v>8.0000000000000007E-5</v>
      </c>
      <c r="R332" s="166">
        <f>Q332*H332</f>
        <v>5.5303999999999999E-2</v>
      </c>
      <c r="S332" s="166">
        <v>0</v>
      </c>
      <c r="T332" s="167">
        <f>S332*H332</f>
        <v>0</v>
      </c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R332" s="168" t="s">
        <v>249</v>
      </c>
      <c r="AT332" s="168" t="s">
        <v>245</v>
      </c>
      <c r="AU332" s="168" t="s">
        <v>88</v>
      </c>
      <c r="AY332" s="17" t="s">
        <v>242</v>
      </c>
      <c r="BE332" s="169">
        <f>IF(N332="základná",J332,0)</f>
        <v>0</v>
      </c>
      <c r="BF332" s="169">
        <f>IF(N332="znížená",J332,0)</f>
        <v>2101.5500000000002</v>
      </c>
      <c r="BG332" s="169">
        <f>IF(N332="zákl. prenesená",J332,0)</f>
        <v>0</v>
      </c>
      <c r="BH332" s="169">
        <f>IF(N332="zníž. prenesená",J332,0)</f>
        <v>0</v>
      </c>
      <c r="BI332" s="169">
        <f>IF(N332="nulová",J332,0)</f>
        <v>0</v>
      </c>
      <c r="BJ332" s="17" t="s">
        <v>88</v>
      </c>
      <c r="BK332" s="169">
        <f>ROUND(I332*H332,2)</f>
        <v>2101.5500000000002</v>
      </c>
      <c r="BL332" s="17" t="s">
        <v>249</v>
      </c>
      <c r="BM332" s="168" t="s">
        <v>492</v>
      </c>
    </row>
    <row r="333" spans="1:65" s="13" customFormat="1">
      <c r="B333" s="178"/>
      <c r="D333" s="171" t="s">
        <v>251</v>
      </c>
      <c r="E333" s="179"/>
      <c r="F333" s="180" t="s">
        <v>493</v>
      </c>
      <c r="H333" s="181">
        <v>691.3</v>
      </c>
      <c r="I333" s="182"/>
      <c r="L333" s="178"/>
      <c r="M333" s="183"/>
      <c r="N333" s="184"/>
      <c r="O333" s="184"/>
      <c r="P333" s="184"/>
      <c r="Q333" s="184"/>
      <c r="R333" s="184"/>
      <c r="S333" s="184"/>
      <c r="T333" s="185"/>
      <c r="AT333" s="179" t="s">
        <v>251</v>
      </c>
      <c r="AU333" s="179" t="s">
        <v>88</v>
      </c>
      <c r="AV333" s="13" t="s">
        <v>88</v>
      </c>
      <c r="AW333" s="13" t="s">
        <v>32</v>
      </c>
      <c r="AX333" s="13" t="s">
        <v>83</v>
      </c>
      <c r="AY333" s="179" t="s">
        <v>242</v>
      </c>
    </row>
    <row r="334" spans="1:65" s="1" customFormat="1" ht="24.2" customHeight="1">
      <c r="A334" s="30"/>
      <c r="B334" s="155"/>
      <c r="C334" s="194" t="s">
        <v>494</v>
      </c>
      <c r="D334" s="194" t="s">
        <v>245</v>
      </c>
      <c r="E334" s="195" t="s">
        <v>495</v>
      </c>
      <c r="F334" s="196" t="s">
        <v>496</v>
      </c>
      <c r="G334" s="197" t="s">
        <v>297</v>
      </c>
      <c r="H334" s="198">
        <v>179.8</v>
      </c>
      <c r="I334" s="161">
        <v>5.12</v>
      </c>
      <c r="J334" s="162">
        <f>ROUND(I334*H334,2)</f>
        <v>920.58</v>
      </c>
      <c r="K334" s="163"/>
      <c r="L334" s="31"/>
      <c r="M334" s="164"/>
      <c r="N334" s="165" t="s">
        <v>42</v>
      </c>
      <c r="O334" s="57"/>
      <c r="P334" s="166">
        <f>O334*H334</f>
        <v>0</v>
      </c>
      <c r="Q334" s="166">
        <v>6.0000000000000002E-5</v>
      </c>
      <c r="R334" s="166">
        <f>Q334*H334</f>
        <v>1.0788000000000001E-2</v>
      </c>
      <c r="S334" s="166">
        <v>0</v>
      </c>
      <c r="T334" s="167">
        <f>S334*H334</f>
        <v>0</v>
      </c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R334" s="168" t="s">
        <v>249</v>
      </c>
      <c r="AT334" s="168" t="s">
        <v>245</v>
      </c>
      <c r="AU334" s="168" t="s">
        <v>88</v>
      </c>
      <c r="AY334" s="17" t="s">
        <v>242</v>
      </c>
      <c r="BE334" s="169">
        <f>IF(N334="základná",J334,0)</f>
        <v>0</v>
      </c>
      <c r="BF334" s="169">
        <f>IF(N334="znížená",J334,0)</f>
        <v>920.58</v>
      </c>
      <c r="BG334" s="169">
        <f>IF(N334="zákl. prenesená",J334,0)</f>
        <v>0</v>
      </c>
      <c r="BH334" s="169">
        <f>IF(N334="zníž. prenesená",J334,0)</f>
        <v>0</v>
      </c>
      <c r="BI334" s="169">
        <f>IF(N334="nulová",J334,0)</f>
        <v>0</v>
      </c>
      <c r="BJ334" s="17" t="s">
        <v>88</v>
      </c>
      <c r="BK334" s="169">
        <f>ROUND(I334*H334,2)</f>
        <v>920.58</v>
      </c>
      <c r="BL334" s="17" t="s">
        <v>249</v>
      </c>
      <c r="BM334" s="168" t="s">
        <v>497</v>
      </c>
    </row>
    <row r="335" spans="1:65" s="13" customFormat="1">
      <c r="B335" s="178"/>
      <c r="D335" s="171" t="s">
        <v>251</v>
      </c>
      <c r="E335" s="179"/>
      <c r="F335" s="180" t="s">
        <v>498</v>
      </c>
      <c r="H335" s="181">
        <v>179.8</v>
      </c>
      <c r="I335" s="182"/>
      <c r="L335" s="178"/>
      <c r="M335" s="183"/>
      <c r="N335" s="184"/>
      <c r="O335" s="184"/>
      <c r="P335" s="184"/>
      <c r="Q335" s="184"/>
      <c r="R335" s="184"/>
      <c r="S335" s="184"/>
      <c r="T335" s="185"/>
      <c r="AT335" s="179" t="s">
        <v>251</v>
      </c>
      <c r="AU335" s="179" t="s">
        <v>88</v>
      </c>
      <c r="AV335" s="13" t="s">
        <v>88</v>
      </c>
      <c r="AW335" s="13" t="s">
        <v>32</v>
      </c>
      <c r="AX335" s="13" t="s">
        <v>83</v>
      </c>
      <c r="AY335" s="179" t="s">
        <v>242</v>
      </c>
    </row>
    <row r="336" spans="1:65" s="11" customFormat="1" ht="22.9" customHeight="1">
      <c r="B336" s="142"/>
      <c r="D336" s="143" t="s">
        <v>75</v>
      </c>
      <c r="E336" s="153" t="s">
        <v>358</v>
      </c>
      <c r="F336" s="153" t="s">
        <v>499</v>
      </c>
      <c r="I336" s="145"/>
      <c r="J336" s="154">
        <f>SUBTOTAL(9,J337:J411)</f>
        <v>38903.24</v>
      </c>
      <c r="L336" s="142"/>
      <c r="M336" s="147"/>
      <c r="N336" s="148"/>
      <c r="O336" s="148"/>
      <c r="P336" s="149">
        <f>SUM(P337:P411)</f>
        <v>0</v>
      </c>
      <c r="Q336" s="148"/>
      <c r="R336" s="149">
        <f>SUM(R337:R411)</f>
        <v>30.414468079999999</v>
      </c>
      <c r="S336" s="148"/>
      <c r="T336" s="150">
        <f>SUM(T337:T411)</f>
        <v>17.717919999999999</v>
      </c>
      <c r="AR336" s="143" t="s">
        <v>83</v>
      </c>
      <c r="AT336" s="151" t="s">
        <v>75</v>
      </c>
      <c r="AU336" s="151" t="s">
        <v>83</v>
      </c>
      <c r="AY336" s="143" t="s">
        <v>242</v>
      </c>
      <c r="BK336" s="152">
        <f>SUM(BK337:BK411)</f>
        <v>34657.49</v>
      </c>
    </row>
    <row r="337" spans="1:65" s="1" customFormat="1" ht="24.2" customHeight="1">
      <c r="A337" s="30"/>
      <c r="B337" s="155"/>
      <c r="C337" s="194" t="s">
        <v>500</v>
      </c>
      <c r="D337" s="194" t="s">
        <v>245</v>
      </c>
      <c r="E337" s="195" t="s">
        <v>501</v>
      </c>
      <c r="F337" s="196" t="s">
        <v>502</v>
      </c>
      <c r="G337" s="197" t="s">
        <v>281</v>
      </c>
      <c r="H337" s="198">
        <v>1757.5360000000001</v>
      </c>
      <c r="I337" s="161">
        <v>1.67</v>
      </c>
      <c r="J337" s="162">
        <f>ROUND(I337*H337,2)</f>
        <v>2935.09</v>
      </c>
      <c r="K337" s="163"/>
      <c r="L337" s="31"/>
      <c r="M337" s="164"/>
      <c r="N337" s="165" t="s">
        <v>42</v>
      </c>
      <c r="O337" s="57"/>
      <c r="P337" s="166">
        <f>O337*H337</f>
        <v>0</v>
      </c>
      <c r="Q337" s="166">
        <v>1.653E-2</v>
      </c>
      <c r="R337" s="166">
        <f>Q337*H337</f>
        <v>29.05207008</v>
      </c>
      <c r="S337" s="166">
        <v>0</v>
      </c>
      <c r="T337" s="167">
        <f>S337*H337</f>
        <v>0</v>
      </c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R337" s="168" t="s">
        <v>249</v>
      </c>
      <c r="AT337" s="168" t="s">
        <v>245</v>
      </c>
      <c r="AU337" s="168" t="s">
        <v>88</v>
      </c>
      <c r="AY337" s="17" t="s">
        <v>242</v>
      </c>
      <c r="BE337" s="169">
        <f>IF(N337="základná",J337,0)</f>
        <v>0</v>
      </c>
      <c r="BF337" s="169">
        <f>IF(N337="znížená",J337,0)</f>
        <v>2935.09</v>
      </c>
      <c r="BG337" s="169">
        <f>IF(N337="zákl. prenesená",J337,0)</f>
        <v>0</v>
      </c>
      <c r="BH337" s="169">
        <f>IF(N337="zníž. prenesená",J337,0)</f>
        <v>0</v>
      </c>
      <c r="BI337" s="169">
        <f>IF(N337="nulová",J337,0)</f>
        <v>0</v>
      </c>
      <c r="BJ337" s="17" t="s">
        <v>88</v>
      </c>
      <c r="BK337" s="169">
        <f>ROUND(I337*H337,2)</f>
        <v>2935.09</v>
      </c>
      <c r="BL337" s="17" t="s">
        <v>249</v>
      </c>
      <c r="BM337" s="168" t="s">
        <v>503</v>
      </c>
    </row>
    <row r="338" spans="1:65" s="13" customFormat="1">
      <c r="B338" s="178"/>
      <c r="D338" s="171" t="s">
        <v>251</v>
      </c>
      <c r="E338" s="179"/>
      <c r="F338" s="180" t="s">
        <v>191</v>
      </c>
      <c r="H338" s="181">
        <v>1597.76</v>
      </c>
      <c r="I338" s="182"/>
      <c r="L338" s="178"/>
      <c r="M338" s="183"/>
      <c r="N338" s="184"/>
      <c r="O338" s="184"/>
      <c r="P338" s="184"/>
      <c r="Q338" s="184"/>
      <c r="R338" s="184"/>
      <c r="S338" s="184"/>
      <c r="T338" s="185"/>
      <c r="AT338" s="179" t="s">
        <v>251</v>
      </c>
      <c r="AU338" s="179" t="s">
        <v>88</v>
      </c>
      <c r="AV338" s="13" t="s">
        <v>88</v>
      </c>
      <c r="AW338" s="13" t="s">
        <v>32</v>
      </c>
      <c r="AX338" s="13" t="s">
        <v>76</v>
      </c>
      <c r="AY338" s="179" t="s">
        <v>242</v>
      </c>
    </row>
    <row r="339" spans="1:65" s="13" customFormat="1">
      <c r="B339" s="178"/>
      <c r="D339" s="171" t="s">
        <v>251</v>
      </c>
      <c r="E339" s="179"/>
      <c r="F339" s="180" t="s">
        <v>504</v>
      </c>
      <c r="H339" s="181">
        <v>159.77600000000001</v>
      </c>
      <c r="I339" s="182"/>
      <c r="L339" s="178"/>
      <c r="M339" s="183"/>
      <c r="N339" s="184"/>
      <c r="O339" s="184"/>
      <c r="P339" s="184"/>
      <c r="Q339" s="184"/>
      <c r="R339" s="184"/>
      <c r="S339" s="184"/>
      <c r="T339" s="185"/>
      <c r="AT339" s="179" t="s">
        <v>251</v>
      </c>
      <c r="AU339" s="179" t="s">
        <v>88</v>
      </c>
      <c r="AV339" s="13" t="s">
        <v>88</v>
      </c>
      <c r="AW339" s="13" t="s">
        <v>32</v>
      </c>
      <c r="AX339" s="13" t="s">
        <v>76</v>
      </c>
      <c r="AY339" s="179" t="s">
        <v>242</v>
      </c>
    </row>
    <row r="340" spans="1:65" s="14" customFormat="1">
      <c r="B340" s="186"/>
      <c r="D340" s="171" t="s">
        <v>251</v>
      </c>
      <c r="E340" s="187" t="s">
        <v>146</v>
      </c>
      <c r="F340" s="188" t="s">
        <v>254</v>
      </c>
      <c r="H340" s="189">
        <v>1757.5360000000001</v>
      </c>
      <c r="I340" s="190"/>
      <c r="L340" s="186"/>
      <c r="M340" s="191"/>
      <c r="N340" s="192"/>
      <c r="O340" s="192"/>
      <c r="P340" s="192"/>
      <c r="Q340" s="192"/>
      <c r="R340" s="192"/>
      <c r="S340" s="192"/>
      <c r="T340" s="193"/>
      <c r="AT340" s="187" t="s">
        <v>251</v>
      </c>
      <c r="AU340" s="187" t="s">
        <v>88</v>
      </c>
      <c r="AV340" s="14" t="s">
        <v>249</v>
      </c>
      <c r="AW340" s="14" t="s">
        <v>32</v>
      </c>
      <c r="AX340" s="14" t="s">
        <v>83</v>
      </c>
      <c r="AY340" s="187" t="s">
        <v>242</v>
      </c>
    </row>
    <row r="341" spans="1:65" s="1" customFormat="1" ht="24.2" customHeight="1">
      <c r="A341" s="30"/>
      <c r="B341" s="155"/>
      <c r="C341" s="194" t="s">
        <v>505</v>
      </c>
      <c r="D341" s="194" t="s">
        <v>245</v>
      </c>
      <c r="E341" s="195" t="s">
        <v>506</v>
      </c>
      <c r="F341" s="196" t="s">
        <v>507</v>
      </c>
      <c r="G341" s="197" t="s">
        <v>281</v>
      </c>
      <c r="H341" s="198">
        <v>1757.5360000000001</v>
      </c>
      <c r="I341" s="161">
        <v>1.27</v>
      </c>
      <c r="J341" s="162">
        <f>ROUND(I341*H341,2)</f>
        <v>2232.0700000000002</v>
      </c>
      <c r="K341" s="163"/>
      <c r="L341" s="31"/>
      <c r="M341" s="164"/>
      <c r="N341" s="165" t="s">
        <v>42</v>
      </c>
      <c r="O341" s="57"/>
      <c r="P341" s="166">
        <f>O341*H341</f>
        <v>0</v>
      </c>
      <c r="Q341" s="166">
        <v>0</v>
      </c>
      <c r="R341" s="166">
        <f>Q341*H341</f>
        <v>0</v>
      </c>
      <c r="S341" s="166">
        <v>0</v>
      </c>
      <c r="T341" s="167">
        <f>S341*H341</f>
        <v>0</v>
      </c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R341" s="168" t="s">
        <v>249</v>
      </c>
      <c r="AT341" s="168" t="s">
        <v>245</v>
      </c>
      <c r="AU341" s="168" t="s">
        <v>88</v>
      </c>
      <c r="AY341" s="17" t="s">
        <v>242</v>
      </c>
      <c r="BE341" s="169">
        <f>IF(N341="základná",J341,0)</f>
        <v>0</v>
      </c>
      <c r="BF341" s="169">
        <f>IF(N341="znížená",J341,0)</f>
        <v>2232.0700000000002</v>
      </c>
      <c r="BG341" s="169">
        <f>IF(N341="zákl. prenesená",J341,0)</f>
        <v>0</v>
      </c>
      <c r="BH341" s="169">
        <f>IF(N341="zníž. prenesená",J341,0)</f>
        <v>0</v>
      </c>
      <c r="BI341" s="169">
        <f>IF(N341="nulová",J341,0)</f>
        <v>0</v>
      </c>
      <c r="BJ341" s="17" t="s">
        <v>88</v>
      </c>
      <c r="BK341" s="169">
        <f>ROUND(I341*H341,2)</f>
        <v>2232.0700000000002</v>
      </c>
      <c r="BL341" s="17" t="s">
        <v>249</v>
      </c>
      <c r="BM341" s="168" t="s">
        <v>508</v>
      </c>
    </row>
    <row r="342" spans="1:65" s="13" customFormat="1">
      <c r="B342" s="178"/>
      <c r="D342" s="171" t="s">
        <v>251</v>
      </c>
      <c r="E342" s="179"/>
      <c r="F342" s="180" t="s">
        <v>146</v>
      </c>
      <c r="H342" s="181">
        <v>1757.5360000000001</v>
      </c>
      <c r="I342" s="182"/>
      <c r="L342" s="178"/>
      <c r="M342" s="183"/>
      <c r="N342" s="184"/>
      <c r="O342" s="184"/>
      <c r="P342" s="184"/>
      <c r="Q342" s="184"/>
      <c r="R342" s="184"/>
      <c r="S342" s="184"/>
      <c r="T342" s="185"/>
      <c r="AT342" s="179" t="s">
        <v>251</v>
      </c>
      <c r="AU342" s="179" t="s">
        <v>88</v>
      </c>
      <c r="AV342" s="13" t="s">
        <v>88</v>
      </c>
      <c r="AW342" s="13" t="s">
        <v>32</v>
      </c>
      <c r="AX342" s="13" t="s">
        <v>83</v>
      </c>
      <c r="AY342" s="179" t="s">
        <v>242</v>
      </c>
    </row>
    <row r="343" spans="1:65" s="1" customFormat="1" ht="37.9" customHeight="1">
      <c r="A343" s="30"/>
      <c r="B343" s="155"/>
      <c r="C343" s="194" t="s">
        <v>509</v>
      </c>
      <c r="D343" s="194" t="s">
        <v>245</v>
      </c>
      <c r="E343" s="195" t="s">
        <v>510</v>
      </c>
      <c r="F343" s="196" t="s">
        <v>511</v>
      </c>
      <c r="G343" s="197" t="s">
        <v>281</v>
      </c>
      <c r="H343" s="198">
        <v>7030.1440000000002</v>
      </c>
      <c r="I343" s="161">
        <v>0.76</v>
      </c>
      <c r="J343" s="162">
        <f>ROUND(I343*H343,2)</f>
        <v>5342.91</v>
      </c>
      <c r="K343" s="163"/>
      <c r="L343" s="31"/>
      <c r="M343" s="164"/>
      <c r="N343" s="165" t="s">
        <v>42</v>
      </c>
      <c r="O343" s="57"/>
      <c r="P343" s="166">
        <f>O343*H343</f>
        <v>0</v>
      </c>
      <c r="Q343" s="166">
        <v>0</v>
      </c>
      <c r="R343" s="166">
        <f>Q343*H343</f>
        <v>0</v>
      </c>
      <c r="S343" s="166">
        <v>0</v>
      </c>
      <c r="T343" s="167">
        <f>S343*H343</f>
        <v>0</v>
      </c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R343" s="168" t="s">
        <v>249</v>
      </c>
      <c r="AT343" s="168" t="s">
        <v>245</v>
      </c>
      <c r="AU343" s="168" t="s">
        <v>88</v>
      </c>
      <c r="AY343" s="17" t="s">
        <v>242</v>
      </c>
      <c r="BE343" s="169">
        <f>IF(N343="základná",J343,0)</f>
        <v>0</v>
      </c>
      <c r="BF343" s="169">
        <f>IF(N343="znížená",J343,0)</f>
        <v>5342.91</v>
      </c>
      <c r="BG343" s="169">
        <f>IF(N343="zákl. prenesená",J343,0)</f>
        <v>0</v>
      </c>
      <c r="BH343" s="169">
        <f>IF(N343="zníž. prenesená",J343,0)</f>
        <v>0</v>
      </c>
      <c r="BI343" s="169">
        <f>IF(N343="nulová",J343,0)</f>
        <v>0</v>
      </c>
      <c r="BJ343" s="17" t="s">
        <v>88</v>
      </c>
      <c r="BK343" s="169">
        <f>ROUND(I343*H343,2)</f>
        <v>5342.91</v>
      </c>
      <c r="BL343" s="17" t="s">
        <v>249</v>
      </c>
      <c r="BM343" s="168" t="s">
        <v>512</v>
      </c>
    </row>
    <row r="344" spans="1:65" s="13" customFormat="1">
      <c r="B344" s="178"/>
      <c r="D344" s="171" t="s">
        <v>251</v>
      </c>
      <c r="E344" s="179"/>
      <c r="F344" s="180" t="s">
        <v>513</v>
      </c>
      <c r="H344" s="181">
        <v>7030.1440000000002</v>
      </c>
      <c r="I344" s="182"/>
      <c r="L344" s="178"/>
      <c r="M344" s="183"/>
      <c r="N344" s="184"/>
      <c r="O344" s="184"/>
      <c r="P344" s="184"/>
      <c r="Q344" s="184"/>
      <c r="R344" s="184"/>
      <c r="S344" s="184"/>
      <c r="T344" s="185"/>
      <c r="AT344" s="179" t="s">
        <v>251</v>
      </c>
      <c r="AU344" s="179" t="s">
        <v>88</v>
      </c>
      <c r="AV344" s="13" t="s">
        <v>88</v>
      </c>
      <c r="AW344" s="13" t="s">
        <v>32</v>
      </c>
      <c r="AX344" s="13" t="s">
        <v>83</v>
      </c>
      <c r="AY344" s="179" t="s">
        <v>242</v>
      </c>
    </row>
    <row r="345" spans="1:65" s="1" customFormat="1" ht="24.2" customHeight="1">
      <c r="A345" s="30"/>
      <c r="B345" s="155"/>
      <c r="C345" s="194" t="s">
        <v>514</v>
      </c>
      <c r="D345" s="194" t="s">
        <v>245</v>
      </c>
      <c r="E345" s="195" t="s">
        <v>515</v>
      </c>
      <c r="F345" s="196" t="s">
        <v>516</v>
      </c>
      <c r="G345" s="197" t="s">
        <v>281</v>
      </c>
      <c r="H345" s="198">
        <v>221.47399999999999</v>
      </c>
      <c r="I345" s="161">
        <v>0.62</v>
      </c>
      <c r="J345" s="162">
        <f>ROUND(I345*H345,2)</f>
        <v>137.31</v>
      </c>
      <c r="K345" s="163"/>
      <c r="L345" s="31"/>
      <c r="M345" s="164"/>
      <c r="N345" s="165" t="s">
        <v>42</v>
      </c>
      <c r="O345" s="57"/>
      <c r="P345" s="166">
        <f>O345*H345</f>
        <v>0</v>
      </c>
      <c r="Q345" s="166">
        <v>0</v>
      </c>
      <c r="R345" s="166">
        <f>Q345*H345</f>
        <v>0</v>
      </c>
      <c r="S345" s="166">
        <v>0</v>
      </c>
      <c r="T345" s="167">
        <f>S345*H345</f>
        <v>0</v>
      </c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R345" s="168" t="s">
        <v>249</v>
      </c>
      <c r="AT345" s="168" t="s">
        <v>245</v>
      </c>
      <c r="AU345" s="168" t="s">
        <v>88</v>
      </c>
      <c r="AY345" s="17" t="s">
        <v>242</v>
      </c>
      <c r="BE345" s="169">
        <f>IF(N345="základná",J345,0)</f>
        <v>0</v>
      </c>
      <c r="BF345" s="169">
        <f>IF(N345="znížená",J345,0)</f>
        <v>137.31</v>
      </c>
      <c r="BG345" s="169">
        <f>IF(N345="zákl. prenesená",J345,0)</f>
        <v>0</v>
      </c>
      <c r="BH345" s="169">
        <f>IF(N345="zníž. prenesená",J345,0)</f>
        <v>0</v>
      </c>
      <c r="BI345" s="169">
        <f>IF(N345="nulová",J345,0)</f>
        <v>0</v>
      </c>
      <c r="BJ345" s="17" t="s">
        <v>88</v>
      </c>
      <c r="BK345" s="169">
        <f>ROUND(I345*H345,2)</f>
        <v>137.31</v>
      </c>
      <c r="BL345" s="17" t="s">
        <v>249</v>
      </c>
      <c r="BM345" s="168" t="s">
        <v>517</v>
      </c>
    </row>
    <row r="346" spans="1:65" s="12" customFormat="1">
      <c r="B346" s="170"/>
      <c r="D346" s="171" t="s">
        <v>251</v>
      </c>
      <c r="E346" s="172"/>
      <c r="F346" s="173" t="s">
        <v>337</v>
      </c>
      <c r="H346" s="172"/>
      <c r="I346" s="174"/>
      <c r="L346" s="170"/>
      <c r="M346" s="175"/>
      <c r="N346" s="176"/>
      <c r="O346" s="176"/>
      <c r="P346" s="176"/>
      <c r="Q346" s="176"/>
      <c r="R346" s="176"/>
      <c r="S346" s="176"/>
      <c r="T346" s="177"/>
      <c r="AT346" s="172" t="s">
        <v>251</v>
      </c>
      <c r="AU346" s="172" t="s">
        <v>88</v>
      </c>
      <c r="AV346" s="12" t="s">
        <v>83</v>
      </c>
      <c r="AW346" s="12" t="s">
        <v>32</v>
      </c>
      <c r="AX346" s="12" t="s">
        <v>76</v>
      </c>
      <c r="AY346" s="172" t="s">
        <v>242</v>
      </c>
    </row>
    <row r="347" spans="1:65" s="13" customFormat="1">
      <c r="B347" s="178"/>
      <c r="D347" s="171" t="s">
        <v>251</v>
      </c>
      <c r="E347" s="179"/>
      <c r="F347" s="180" t="s">
        <v>518</v>
      </c>
      <c r="H347" s="181">
        <v>221.47399999999999</v>
      </c>
      <c r="I347" s="182"/>
      <c r="L347" s="178"/>
      <c r="M347" s="183"/>
      <c r="N347" s="184"/>
      <c r="O347" s="184"/>
      <c r="P347" s="184"/>
      <c r="Q347" s="184"/>
      <c r="R347" s="184"/>
      <c r="S347" s="184"/>
      <c r="T347" s="185"/>
      <c r="AT347" s="179" t="s">
        <v>251</v>
      </c>
      <c r="AU347" s="179" t="s">
        <v>88</v>
      </c>
      <c r="AV347" s="13" t="s">
        <v>88</v>
      </c>
      <c r="AW347" s="13" t="s">
        <v>32</v>
      </c>
      <c r="AX347" s="13" t="s">
        <v>83</v>
      </c>
      <c r="AY347" s="179" t="s">
        <v>242</v>
      </c>
    </row>
    <row r="348" spans="1:65" s="1" customFormat="1" ht="16.5" customHeight="1">
      <c r="A348" s="30"/>
      <c r="B348" s="155"/>
      <c r="C348" s="194" t="s">
        <v>519</v>
      </c>
      <c r="D348" s="194" t="s">
        <v>245</v>
      </c>
      <c r="E348" s="195" t="s">
        <v>520</v>
      </c>
      <c r="F348" s="196" t="s">
        <v>521</v>
      </c>
      <c r="G348" s="197" t="s">
        <v>310</v>
      </c>
      <c r="H348" s="198">
        <v>357</v>
      </c>
      <c r="I348" s="161">
        <v>4.01</v>
      </c>
      <c r="J348" s="162">
        <f>ROUND(I348*H348,2)</f>
        <v>1431.57</v>
      </c>
      <c r="K348" s="163"/>
      <c r="L348" s="31"/>
      <c r="M348" s="164"/>
      <c r="N348" s="165" t="s">
        <v>42</v>
      </c>
      <c r="O348" s="57"/>
      <c r="P348" s="166">
        <f>O348*H348</f>
        <v>0</v>
      </c>
      <c r="Q348" s="166">
        <v>2.0999999999999999E-3</v>
      </c>
      <c r="R348" s="166">
        <f>Q348*H348</f>
        <v>0.74969999999999992</v>
      </c>
      <c r="S348" s="166">
        <v>0</v>
      </c>
      <c r="T348" s="167">
        <f>S348*H348</f>
        <v>0</v>
      </c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R348" s="168" t="s">
        <v>249</v>
      </c>
      <c r="AT348" s="168" t="s">
        <v>245</v>
      </c>
      <c r="AU348" s="168" t="s">
        <v>88</v>
      </c>
      <c r="AY348" s="17" t="s">
        <v>242</v>
      </c>
      <c r="BE348" s="169">
        <f>IF(N348="základná",J348,0)</f>
        <v>0</v>
      </c>
      <c r="BF348" s="169">
        <f>IF(N348="znížená",J348,0)</f>
        <v>1431.57</v>
      </c>
      <c r="BG348" s="169">
        <f>IF(N348="zákl. prenesená",J348,0)</f>
        <v>0</v>
      </c>
      <c r="BH348" s="169">
        <f>IF(N348="zníž. prenesená",J348,0)</f>
        <v>0</v>
      </c>
      <c r="BI348" s="169">
        <f>IF(N348="nulová",J348,0)</f>
        <v>0</v>
      </c>
      <c r="BJ348" s="17" t="s">
        <v>88</v>
      </c>
      <c r="BK348" s="169">
        <f>ROUND(I348*H348,2)</f>
        <v>1431.57</v>
      </c>
      <c r="BL348" s="17" t="s">
        <v>249</v>
      </c>
      <c r="BM348" s="168" t="s">
        <v>522</v>
      </c>
    </row>
    <row r="349" spans="1:65" s="13" customFormat="1">
      <c r="B349" s="178"/>
      <c r="D349" s="171" t="s">
        <v>251</v>
      </c>
      <c r="E349" s="179"/>
      <c r="F349" s="180" t="s">
        <v>523</v>
      </c>
      <c r="H349" s="181">
        <v>294</v>
      </c>
      <c r="I349" s="182"/>
      <c r="L349" s="178"/>
      <c r="M349" s="183"/>
      <c r="N349" s="184"/>
      <c r="O349" s="184"/>
      <c r="P349" s="184"/>
      <c r="Q349" s="184"/>
      <c r="R349" s="184"/>
      <c r="S349" s="184"/>
      <c r="T349" s="185"/>
      <c r="AT349" s="179" t="s">
        <v>251</v>
      </c>
      <c r="AU349" s="179" t="s">
        <v>88</v>
      </c>
      <c r="AV349" s="13" t="s">
        <v>88</v>
      </c>
      <c r="AW349" s="13" t="s">
        <v>32</v>
      </c>
      <c r="AX349" s="13" t="s">
        <v>76</v>
      </c>
      <c r="AY349" s="179" t="s">
        <v>242</v>
      </c>
    </row>
    <row r="350" spans="1:65" s="13" customFormat="1">
      <c r="B350" s="178"/>
      <c r="D350" s="171" t="s">
        <v>251</v>
      </c>
      <c r="E350" s="179"/>
      <c r="F350" s="180" t="s">
        <v>524</v>
      </c>
      <c r="H350" s="181">
        <v>63</v>
      </c>
      <c r="I350" s="182"/>
      <c r="L350" s="178"/>
      <c r="M350" s="183"/>
      <c r="N350" s="184"/>
      <c r="O350" s="184"/>
      <c r="P350" s="184"/>
      <c r="Q350" s="184"/>
      <c r="R350" s="184"/>
      <c r="S350" s="184"/>
      <c r="T350" s="185"/>
      <c r="AT350" s="179" t="s">
        <v>251</v>
      </c>
      <c r="AU350" s="179" t="s">
        <v>88</v>
      </c>
      <c r="AV350" s="13" t="s">
        <v>88</v>
      </c>
      <c r="AW350" s="13" t="s">
        <v>32</v>
      </c>
      <c r="AX350" s="13" t="s">
        <v>76</v>
      </c>
      <c r="AY350" s="179" t="s">
        <v>242</v>
      </c>
    </row>
    <row r="351" spans="1:65" s="14" customFormat="1">
      <c r="B351" s="186"/>
      <c r="D351" s="171" t="s">
        <v>251</v>
      </c>
      <c r="E351" s="187"/>
      <c r="F351" s="188" t="s">
        <v>254</v>
      </c>
      <c r="H351" s="189">
        <v>357</v>
      </c>
      <c r="I351" s="190"/>
      <c r="L351" s="186"/>
      <c r="M351" s="191"/>
      <c r="N351" s="192"/>
      <c r="O351" s="192"/>
      <c r="P351" s="192"/>
      <c r="Q351" s="192"/>
      <c r="R351" s="192"/>
      <c r="S351" s="192"/>
      <c r="T351" s="193"/>
      <c r="AT351" s="187" t="s">
        <v>251</v>
      </c>
      <c r="AU351" s="187" t="s">
        <v>88</v>
      </c>
      <c r="AV351" s="14" t="s">
        <v>249</v>
      </c>
      <c r="AW351" s="14" t="s">
        <v>32</v>
      </c>
      <c r="AX351" s="14" t="s">
        <v>83</v>
      </c>
      <c r="AY351" s="187" t="s">
        <v>242</v>
      </c>
    </row>
    <row r="352" spans="1:65" s="1" customFormat="1" ht="16.5" customHeight="1">
      <c r="A352" s="30"/>
      <c r="B352" s="155"/>
      <c r="C352" s="194" t="s">
        <v>525</v>
      </c>
      <c r="D352" s="194" t="s">
        <v>245</v>
      </c>
      <c r="E352" s="195" t="s">
        <v>526</v>
      </c>
      <c r="F352" s="196" t="s">
        <v>527</v>
      </c>
      <c r="G352" s="197" t="s">
        <v>310</v>
      </c>
      <c r="H352" s="198">
        <v>6</v>
      </c>
      <c r="I352" s="161">
        <v>4.57</v>
      </c>
      <c r="J352" s="162">
        <f>ROUND(I352*H352,2)</f>
        <v>27.42</v>
      </c>
      <c r="K352" s="163"/>
      <c r="L352" s="31"/>
      <c r="M352" s="164"/>
      <c r="N352" s="165" t="s">
        <v>42</v>
      </c>
      <c r="O352" s="57"/>
      <c r="P352" s="166">
        <f>O352*H352</f>
        <v>0</v>
      </c>
      <c r="Q352" s="166">
        <v>8.3499999999999998E-3</v>
      </c>
      <c r="R352" s="166">
        <f>Q352*H352</f>
        <v>5.0099999999999999E-2</v>
      </c>
      <c r="S352" s="166">
        <v>0</v>
      </c>
      <c r="T352" s="167">
        <f>S352*H352</f>
        <v>0</v>
      </c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R352" s="168" t="s">
        <v>249</v>
      </c>
      <c r="AT352" s="168" t="s">
        <v>245</v>
      </c>
      <c r="AU352" s="168" t="s">
        <v>88</v>
      </c>
      <c r="AY352" s="17" t="s">
        <v>242</v>
      </c>
      <c r="BE352" s="169">
        <f>IF(N352="základná",J352,0)</f>
        <v>0</v>
      </c>
      <c r="BF352" s="169">
        <f>IF(N352="znížená",J352,0)</f>
        <v>27.42</v>
      </c>
      <c r="BG352" s="169">
        <f>IF(N352="zákl. prenesená",J352,0)</f>
        <v>0</v>
      </c>
      <c r="BH352" s="169">
        <f>IF(N352="zníž. prenesená",J352,0)</f>
        <v>0</v>
      </c>
      <c r="BI352" s="169">
        <f>IF(N352="nulová",J352,0)</f>
        <v>0</v>
      </c>
      <c r="BJ352" s="17" t="s">
        <v>88</v>
      </c>
      <c r="BK352" s="169">
        <f>ROUND(I352*H352,2)</f>
        <v>27.42</v>
      </c>
      <c r="BL352" s="17" t="s">
        <v>249</v>
      </c>
      <c r="BM352" s="168" t="s">
        <v>528</v>
      </c>
    </row>
    <row r="353" spans="1:65" s="13" customFormat="1">
      <c r="B353" s="178"/>
      <c r="D353" s="171" t="s">
        <v>251</v>
      </c>
      <c r="E353" s="179"/>
      <c r="F353" s="180" t="s">
        <v>529</v>
      </c>
      <c r="H353" s="181">
        <v>4</v>
      </c>
      <c r="I353" s="182"/>
      <c r="L353" s="178"/>
      <c r="M353" s="183"/>
      <c r="N353" s="184"/>
      <c r="O353" s="184"/>
      <c r="P353" s="184"/>
      <c r="Q353" s="184"/>
      <c r="R353" s="184"/>
      <c r="S353" s="184"/>
      <c r="T353" s="185"/>
      <c r="AT353" s="179" t="s">
        <v>251</v>
      </c>
      <c r="AU353" s="179" t="s">
        <v>88</v>
      </c>
      <c r="AV353" s="13" t="s">
        <v>88</v>
      </c>
      <c r="AW353" s="13" t="s">
        <v>32</v>
      </c>
      <c r="AX353" s="13" t="s">
        <v>76</v>
      </c>
      <c r="AY353" s="179" t="s">
        <v>242</v>
      </c>
    </row>
    <row r="354" spans="1:65" s="13" customFormat="1">
      <c r="B354" s="178"/>
      <c r="D354" s="171" t="s">
        <v>251</v>
      </c>
      <c r="E354" s="179"/>
      <c r="F354" s="180" t="s">
        <v>530</v>
      </c>
      <c r="H354" s="181">
        <v>2</v>
      </c>
      <c r="I354" s="182"/>
      <c r="L354" s="178"/>
      <c r="M354" s="183"/>
      <c r="N354" s="184"/>
      <c r="O354" s="184"/>
      <c r="P354" s="184"/>
      <c r="Q354" s="184"/>
      <c r="R354" s="184"/>
      <c r="S354" s="184"/>
      <c r="T354" s="185"/>
      <c r="AT354" s="179" t="s">
        <v>251</v>
      </c>
      <c r="AU354" s="179" t="s">
        <v>88</v>
      </c>
      <c r="AV354" s="13" t="s">
        <v>88</v>
      </c>
      <c r="AW354" s="13" t="s">
        <v>32</v>
      </c>
      <c r="AX354" s="13" t="s">
        <v>76</v>
      </c>
      <c r="AY354" s="179" t="s">
        <v>242</v>
      </c>
    </row>
    <row r="355" spans="1:65" s="14" customFormat="1">
      <c r="B355" s="186"/>
      <c r="D355" s="171" t="s">
        <v>251</v>
      </c>
      <c r="E355" s="187"/>
      <c r="F355" s="188" t="s">
        <v>254</v>
      </c>
      <c r="H355" s="189">
        <v>6</v>
      </c>
      <c r="I355" s="190"/>
      <c r="L355" s="186"/>
      <c r="M355" s="191"/>
      <c r="N355" s="192"/>
      <c r="O355" s="192"/>
      <c r="P355" s="192"/>
      <c r="Q355" s="192"/>
      <c r="R355" s="192"/>
      <c r="S355" s="192"/>
      <c r="T355" s="193"/>
      <c r="AT355" s="187" t="s">
        <v>251</v>
      </c>
      <c r="AU355" s="187" t="s">
        <v>88</v>
      </c>
      <c r="AV355" s="14" t="s">
        <v>249</v>
      </c>
      <c r="AW355" s="14" t="s">
        <v>32</v>
      </c>
      <c r="AX355" s="14" t="s">
        <v>83</v>
      </c>
      <c r="AY355" s="187" t="s">
        <v>242</v>
      </c>
    </row>
    <row r="356" spans="1:65" s="1" customFormat="1" ht="24.2" customHeight="1">
      <c r="A356" s="30"/>
      <c r="B356" s="155"/>
      <c r="C356" s="218" t="s">
        <v>531</v>
      </c>
      <c r="D356" s="218" t="s">
        <v>313</v>
      </c>
      <c r="E356" s="219" t="s">
        <v>532</v>
      </c>
      <c r="F356" s="220" t="s">
        <v>533</v>
      </c>
      <c r="G356" s="221"/>
      <c r="H356" s="222">
        <v>4</v>
      </c>
      <c r="I356" s="204">
        <v>28.8</v>
      </c>
      <c r="J356" s="205">
        <f>ROUND(I356*H356,2)</f>
        <v>115.2</v>
      </c>
      <c r="K356" s="206"/>
      <c r="L356" s="207"/>
      <c r="M356" s="208"/>
      <c r="N356" s="209" t="s">
        <v>42</v>
      </c>
      <c r="O356" s="57"/>
      <c r="P356" s="166">
        <f>O356*H356</f>
        <v>0</v>
      </c>
      <c r="Q356" s="166">
        <v>0</v>
      </c>
      <c r="R356" s="166">
        <f>Q356*H356</f>
        <v>0</v>
      </c>
      <c r="S356" s="166">
        <v>0</v>
      </c>
      <c r="T356" s="167">
        <f>S356*H356</f>
        <v>0</v>
      </c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R356" s="168" t="s">
        <v>316</v>
      </c>
      <c r="AT356" s="168" t="s">
        <v>313</v>
      </c>
      <c r="AU356" s="168" t="s">
        <v>88</v>
      </c>
      <c r="AY356" s="17" t="s">
        <v>242</v>
      </c>
      <c r="BE356" s="169">
        <f>IF(N356="základná",J356,0)</f>
        <v>0</v>
      </c>
      <c r="BF356" s="169">
        <f>IF(N356="znížená",J356,0)</f>
        <v>115.2</v>
      </c>
      <c r="BG356" s="169">
        <f>IF(N356="zákl. prenesená",J356,0)</f>
        <v>0</v>
      </c>
      <c r="BH356" s="169">
        <f>IF(N356="zníž. prenesená",J356,0)</f>
        <v>0</v>
      </c>
      <c r="BI356" s="169">
        <f>IF(N356="nulová",J356,0)</f>
        <v>0</v>
      </c>
      <c r="BJ356" s="17" t="s">
        <v>88</v>
      </c>
      <c r="BK356" s="169">
        <f>ROUND(I356*H356,2)</f>
        <v>115.2</v>
      </c>
      <c r="BL356" s="17" t="s">
        <v>249</v>
      </c>
      <c r="BM356" s="168" t="s">
        <v>534</v>
      </c>
    </row>
    <row r="357" spans="1:65" s="13" customFormat="1">
      <c r="B357" s="178"/>
      <c r="D357" s="171" t="s">
        <v>251</v>
      </c>
      <c r="E357" s="179"/>
      <c r="F357" s="180" t="s">
        <v>535</v>
      </c>
      <c r="H357" s="181">
        <v>4</v>
      </c>
      <c r="I357" s="182"/>
      <c r="L357" s="178"/>
      <c r="M357" s="183"/>
      <c r="N357" s="184"/>
      <c r="O357" s="184"/>
      <c r="P357" s="184"/>
      <c r="Q357" s="184"/>
      <c r="R357" s="184"/>
      <c r="S357" s="184"/>
      <c r="T357" s="185"/>
      <c r="AT357" s="179" t="s">
        <v>251</v>
      </c>
      <c r="AU357" s="179" t="s">
        <v>88</v>
      </c>
      <c r="AV357" s="13" t="s">
        <v>88</v>
      </c>
      <c r="AW357" s="13" t="s">
        <v>32</v>
      </c>
      <c r="AX357" s="13" t="s">
        <v>83</v>
      </c>
      <c r="AY357" s="179" t="s">
        <v>242</v>
      </c>
    </row>
    <row r="358" spans="1:65" s="1" customFormat="1" ht="16.5" customHeight="1">
      <c r="A358" s="30"/>
      <c r="B358" s="155"/>
      <c r="C358" s="218" t="s">
        <v>536</v>
      </c>
      <c r="D358" s="218" t="s">
        <v>313</v>
      </c>
      <c r="E358" s="219" t="s">
        <v>537</v>
      </c>
      <c r="F358" s="220" t="s">
        <v>538</v>
      </c>
      <c r="G358" s="221" t="s">
        <v>310</v>
      </c>
      <c r="H358" s="222">
        <v>2</v>
      </c>
      <c r="I358" s="204">
        <v>21.6</v>
      </c>
      <c r="J358" s="205">
        <f>ROUND(I358*H358,2)</f>
        <v>43.2</v>
      </c>
      <c r="K358" s="206"/>
      <c r="L358" s="207"/>
      <c r="M358" s="208"/>
      <c r="N358" s="209" t="s">
        <v>42</v>
      </c>
      <c r="O358" s="57"/>
      <c r="P358" s="166">
        <f>O358*H358</f>
        <v>0</v>
      </c>
      <c r="Q358" s="166">
        <v>0</v>
      </c>
      <c r="R358" s="166">
        <f>Q358*H358</f>
        <v>0</v>
      </c>
      <c r="S358" s="166">
        <v>0</v>
      </c>
      <c r="T358" s="167">
        <f>S358*H358</f>
        <v>0</v>
      </c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R358" s="168" t="s">
        <v>316</v>
      </c>
      <c r="AT358" s="168" t="s">
        <v>313</v>
      </c>
      <c r="AU358" s="168" t="s">
        <v>88</v>
      </c>
      <c r="AY358" s="17" t="s">
        <v>242</v>
      </c>
      <c r="BE358" s="169">
        <f>IF(N358="základná",J358,0)</f>
        <v>0</v>
      </c>
      <c r="BF358" s="169">
        <f>IF(N358="znížená",J358,0)</f>
        <v>43.2</v>
      </c>
      <c r="BG358" s="169">
        <f>IF(N358="zákl. prenesená",J358,0)</f>
        <v>0</v>
      </c>
      <c r="BH358" s="169">
        <f>IF(N358="zníž. prenesená",J358,0)</f>
        <v>0</v>
      </c>
      <c r="BI358" s="169">
        <f>IF(N358="nulová",J358,0)</f>
        <v>0</v>
      </c>
      <c r="BJ358" s="17" t="s">
        <v>88</v>
      </c>
      <c r="BK358" s="169">
        <f>ROUND(I358*H358,2)</f>
        <v>43.2</v>
      </c>
      <c r="BL358" s="17" t="s">
        <v>249</v>
      </c>
      <c r="BM358" s="168" t="s">
        <v>539</v>
      </c>
    </row>
    <row r="359" spans="1:65" s="1" customFormat="1" ht="37.9" customHeight="1">
      <c r="A359" s="30"/>
      <c r="B359" s="155"/>
      <c r="C359" s="194" t="s">
        <v>540</v>
      </c>
      <c r="D359" s="194" t="s">
        <v>245</v>
      </c>
      <c r="E359" s="195" t="s">
        <v>541</v>
      </c>
      <c r="F359" s="196" t="s">
        <v>542</v>
      </c>
      <c r="G359" s="197" t="s">
        <v>310</v>
      </c>
      <c r="H359" s="198">
        <v>45</v>
      </c>
      <c r="I359" s="161">
        <v>20.75</v>
      </c>
      <c r="J359" s="162">
        <f>ROUND(I359*H359,2)</f>
        <v>933.75</v>
      </c>
      <c r="K359" s="163"/>
      <c r="L359" s="31"/>
      <c r="M359" s="164"/>
      <c r="N359" s="165" t="s">
        <v>42</v>
      </c>
      <c r="O359" s="57"/>
      <c r="P359" s="166">
        <f>O359*H359</f>
        <v>0</v>
      </c>
      <c r="Q359" s="166">
        <v>4.0000000000000003E-5</v>
      </c>
      <c r="R359" s="166">
        <f>Q359*H359</f>
        <v>1.8000000000000002E-3</v>
      </c>
      <c r="S359" s="166">
        <v>0</v>
      </c>
      <c r="T359" s="167">
        <f>S359*H359</f>
        <v>0</v>
      </c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R359" s="168" t="s">
        <v>249</v>
      </c>
      <c r="AT359" s="168" t="s">
        <v>245</v>
      </c>
      <c r="AU359" s="168" t="s">
        <v>88</v>
      </c>
      <c r="AY359" s="17" t="s">
        <v>242</v>
      </c>
      <c r="BE359" s="169">
        <f>IF(N359="základná",J359,0)</f>
        <v>0</v>
      </c>
      <c r="BF359" s="169">
        <f>IF(N359="znížená",J359,0)</f>
        <v>933.75</v>
      </c>
      <c r="BG359" s="169">
        <f>IF(N359="zákl. prenesená",J359,0)</f>
        <v>0</v>
      </c>
      <c r="BH359" s="169">
        <f>IF(N359="zníž. prenesená",J359,0)</f>
        <v>0</v>
      </c>
      <c r="BI359" s="169">
        <f>IF(N359="nulová",J359,0)</f>
        <v>0</v>
      </c>
      <c r="BJ359" s="17" t="s">
        <v>88</v>
      </c>
      <c r="BK359" s="169">
        <f>ROUND(I359*H359,2)</f>
        <v>933.75</v>
      </c>
      <c r="BL359" s="17" t="s">
        <v>249</v>
      </c>
      <c r="BM359" s="168" t="s">
        <v>543</v>
      </c>
    </row>
    <row r="360" spans="1:65" s="13" customFormat="1">
      <c r="B360" s="178"/>
      <c r="D360" s="171" t="s">
        <v>251</v>
      </c>
      <c r="E360" s="179"/>
      <c r="F360" s="180" t="s">
        <v>544</v>
      </c>
      <c r="H360" s="181">
        <v>45</v>
      </c>
      <c r="I360" s="182"/>
      <c r="L360" s="178"/>
      <c r="M360" s="183"/>
      <c r="N360" s="184"/>
      <c r="O360" s="184"/>
      <c r="P360" s="184"/>
      <c r="Q360" s="184"/>
      <c r="R360" s="184"/>
      <c r="S360" s="184"/>
      <c r="T360" s="185"/>
      <c r="AT360" s="179" t="s">
        <v>251</v>
      </c>
      <c r="AU360" s="179" t="s">
        <v>88</v>
      </c>
      <c r="AV360" s="13" t="s">
        <v>88</v>
      </c>
      <c r="AW360" s="13" t="s">
        <v>32</v>
      </c>
      <c r="AX360" s="13" t="s">
        <v>83</v>
      </c>
      <c r="AY360" s="179" t="s">
        <v>242</v>
      </c>
    </row>
    <row r="361" spans="1:65" s="1" customFormat="1" ht="24.2" customHeight="1">
      <c r="A361" s="30"/>
      <c r="B361" s="155"/>
      <c r="C361" s="194" t="s">
        <v>545</v>
      </c>
      <c r="D361" s="194" t="s">
        <v>245</v>
      </c>
      <c r="E361" s="195" t="s">
        <v>546</v>
      </c>
      <c r="F361" s="196" t="s">
        <v>547</v>
      </c>
      <c r="G361" s="197" t="s">
        <v>310</v>
      </c>
      <c r="H361" s="198">
        <v>3</v>
      </c>
      <c r="I361" s="161">
        <v>80.099999999999994</v>
      </c>
      <c r="J361" s="162">
        <f>ROUND(I361*H361,2)</f>
        <v>240.3</v>
      </c>
      <c r="K361" s="163"/>
      <c r="L361" s="31"/>
      <c r="M361" s="164"/>
      <c r="N361" s="165" t="s">
        <v>42</v>
      </c>
      <c r="O361" s="57"/>
      <c r="P361" s="166">
        <f>O361*H361</f>
        <v>0</v>
      </c>
      <c r="Q361" s="166">
        <v>4.0000000000000003E-5</v>
      </c>
      <c r="R361" s="166">
        <f>Q361*H361</f>
        <v>1.2000000000000002E-4</v>
      </c>
      <c r="S361" s="166">
        <v>0</v>
      </c>
      <c r="T361" s="167">
        <f>S361*H361</f>
        <v>0</v>
      </c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R361" s="168" t="s">
        <v>249</v>
      </c>
      <c r="AT361" s="168" t="s">
        <v>245</v>
      </c>
      <c r="AU361" s="168" t="s">
        <v>88</v>
      </c>
      <c r="AY361" s="17" t="s">
        <v>242</v>
      </c>
      <c r="BE361" s="169">
        <f>IF(N361="základná",J361,0)</f>
        <v>0</v>
      </c>
      <c r="BF361" s="169">
        <f>IF(N361="znížená",J361,0)</f>
        <v>240.3</v>
      </c>
      <c r="BG361" s="169">
        <f>IF(N361="zákl. prenesená",J361,0)</f>
        <v>0</v>
      </c>
      <c r="BH361" s="169">
        <f>IF(N361="zníž. prenesená",J361,0)</f>
        <v>0</v>
      </c>
      <c r="BI361" s="169">
        <f>IF(N361="nulová",J361,0)</f>
        <v>0</v>
      </c>
      <c r="BJ361" s="17" t="s">
        <v>88</v>
      </c>
      <c r="BK361" s="169">
        <f>ROUND(I361*H361,2)</f>
        <v>240.3</v>
      </c>
      <c r="BL361" s="17" t="s">
        <v>249</v>
      </c>
      <c r="BM361" s="168" t="s">
        <v>548</v>
      </c>
    </row>
    <row r="362" spans="1:65" s="13" customFormat="1">
      <c r="B362" s="178"/>
      <c r="D362" s="171" t="s">
        <v>251</v>
      </c>
      <c r="E362" s="179"/>
      <c r="F362" s="180" t="s">
        <v>549</v>
      </c>
      <c r="H362" s="181">
        <v>3</v>
      </c>
      <c r="I362" s="182"/>
      <c r="L362" s="178"/>
      <c r="M362" s="183"/>
      <c r="N362" s="184"/>
      <c r="O362" s="184"/>
      <c r="P362" s="184"/>
      <c r="Q362" s="184"/>
      <c r="R362" s="184"/>
      <c r="S362" s="184"/>
      <c r="T362" s="185"/>
      <c r="AT362" s="179" t="s">
        <v>251</v>
      </c>
      <c r="AU362" s="179" t="s">
        <v>88</v>
      </c>
      <c r="AV362" s="13" t="s">
        <v>88</v>
      </c>
      <c r="AW362" s="13" t="s">
        <v>32</v>
      </c>
      <c r="AX362" s="13" t="s">
        <v>83</v>
      </c>
      <c r="AY362" s="179" t="s">
        <v>242</v>
      </c>
    </row>
    <row r="363" spans="1:65" s="1" customFormat="1" ht="24.2" customHeight="1">
      <c r="A363" s="30"/>
      <c r="B363" s="155"/>
      <c r="C363" s="194" t="s">
        <v>550</v>
      </c>
      <c r="D363" s="194" t="s">
        <v>245</v>
      </c>
      <c r="E363" s="195" t="s">
        <v>551</v>
      </c>
      <c r="F363" s="196" t="s">
        <v>552</v>
      </c>
      <c r="G363" s="197" t="s">
        <v>310</v>
      </c>
      <c r="H363" s="198">
        <v>17</v>
      </c>
      <c r="I363" s="161">
        <v>23.24</v>
      </c>
      <c r="J363" s="162">
        <f>ROUND(I363*H363,2)</f>
        <v>395.08</v>
      </c>
      <c r="K363" s="163"/>
      <c r="L363" s="31"/>
      <c r="M363" s="164"/>
      <c r="N363" s="165" t="s">
        <v>42</v>
      </c>
      <c r="O363" s="57"/>
      <c r="P363" s="166">
        <f>O363*H363</f>
        <v>0</v>
      </c>
      <c r="Q363" s="166">
        <v>4.0000000000000003E-5</v>
      </c>
      <c r="R363" s="166">
        <f>Q363*H363</f>
        <v>6.8000000000000005E-4</v>
      </c>
      <c r="S363" s="166">
        <v>0</v>
      </c>
      <c r="T363" s="167">
        <f>S363*H363</f>
        <v>0</v>
      </c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R363" s="168" t="s">
        <v>249</v>
      </c>
      <c r="AT363" s="168" t="s">
        <v>245</v>
      </c>
      <c r="AU363" s="168" t="s">
        <v>88</v>
      </c>
      <c r="AY363" s="17" t="s">
        <v>242</v>
      </c>
      <c r="BE363" s="169">
        <f>IF(N363="základná",J363,0)</f>
        <v>0</v>
      </c>
      <c r="BF363" s="169">
        <f>IF(N363="znížená",J363,0)</f>
        <v>395.08</v>
      </c>
      <c r="BG363" s="169">
        <f>IF(N363="zákl. prenesená",J363,0)</f>
        <v>0</v>
      </c>
      <c r="BH363" s="169">
        <f>IF(N363="zníž. prenesená",J363,0)</f>
        <v>0</v>
      </c>
      <c r="BI363" s="169">
        <f>IF(N363="nulová",J363,0)</f>
        <v>0</v>
      </c>
      <c r="BJ363" s="17" t="s">
        <v>88</v>
      </c>
      <c r="BK363" s="169">
        <f>ROUND(I363*H363,2)</f>
        <v>395.08</v>
      </c>
      <c r="BL363" s="17" t="s">
        <v>249</v>
      </c>
      <c r="BM363" s="168" t="s">
        <v>553</v>
      </c>
    </row>
    <row r="364" spans="1:65" s="13" customFormat="1">
      <c r="B364" s="178"/>
      <c r="D364" s="171" t="s">
        <v>251</v>
      </c>
      <c r="E364" s="179"/>
      <c r="F364" s="180" t="s">
        <v>554</v>
      </c>
      <c r="H364" s="181">
        <v>17</v>
      </c>
      <c r="I364" s="182"/>
      <c r="L364" s="178"/>
      <c r="M364" s="183"/>
      <c r="N364" s="184"/>
      <c r="O364" s="184"/>
      <c r="P364" s="184"/>
      <c r="Q364" s="184"/>
      <c r="R364" s="184"/>
      <c r="S364" s="184"/>
      <c r="T364" s="185"/>
      <c r="AT364" s="179" t="s">
        <v>251</v>
      </c>
      <c r="AU364" s="179" t="s">
        <v>88</v>
      </c>
      <c r="AV364" s="13" t="s">
        <v>88</v>
      </c>
      <c r="AW364" s="13" t="s">
        <v>32</v>
      </c>
      <c r="AX364" s="13" t="s">
        <v>83</v>
      </c>
      <c r="AY364" s="179" t="s">
        <v>242</v>
      </c>
    </row>
    <row r="365" spans="1:65" s="1" customFormat="1" ht="24.2" customHeight="1">
      <c r="A365" s="30"/>
      <c r="B365" s="155"/>
      <c r="C365" s="223" t="s">
        <v>555</v>
      </c>
      <c r="D365" s="223" t="s">
        <v>245</v>
      </c>
      <c r="E365" s="224" t="s">
        <v>556</v>
      </c>
      <c r="F365" s="225" t="s">
        <v>557</v>
      </c>
      <c r="G365" s="226" t="s">
        <v>310</v>
      </c>
      <c r="H365" s="227">
        <v>82</v>
      </c>
      <c r="I365" s="161">
        <v>80.33</v>
      </c>
      <c r="J365" s="162">
        <f>ROUND(I365*H365,2)</f>
        <v>6587.06</v>
      </c>
      <c r="K365" s="163"/>
      <c r="L365" s="31"/>
      <c r="M365" s="164"/>
      <c r="N365" s="165" t="s">
        <v>42</v>
      </c>
      <c r="O365" s="57"/>
      <c r="P365" s="166">
        <f>O365*H365</f>
        <v>0</v>
      </c>
      <c r="Q365" s="166">
        <v>4.0000000000000003E-5</v>
      </c>
      <c r="R365" s="166">
        <f>Q365*H365</f>
        <v>3.2800000000000004E-3</v>
      </c>
      <c r="S365" s="166">
        <v>0</v>
      </c>
      <c r="T365" s="167">
        <f>S365*H365</f>
        <v>0</v>
      </c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R365" s="168" t="s">
        <v>249</v>
      </c>
      <c r="AT365" s="168" t="s">
        <v>245</v>
      </c>
      <c r="AU365" s="168" t="s">
        <v>88</v>
      </c>
      <c r="AY365" s="17" t="s">
        <v>242</v>
      </c>
      <c r="BE365" s="169">
        <f>IF(N365="základná",J365,0)</f>
        <v>0</v>
      </c>
      <c r="BF365" s="169">
        <f>IF(N365="znížená",J365,0)</f>
        <v>6587.06</v>
      </c>
      <c r="BG365" s="169">
        <f>IF(N365="zákl. prenesená",J365,0)</f>
        <v>0</v>
      </c>
      <c r="BH365" s="169">
        <f>IF(N365="zníž. prenesená",J365,0)</f>
        <v>0</v>
      </c>
      <c r="BI365" s="169">
        <f>IF(N365="nulová",J365,0)</f>
        <v>0</v>
      </c>
      <c r="BJ365" s="17" t="s">
        <v>88</v>
      </c>
      <c r="BK365" s="169">
        <f>ROUND(I365*H365,2)</f>
        <v>6587.06</v>
      </c>
      <c r="BL365" s="17" t="s">
        <v>249</v>
      </c>
      <c r="BM365" s="168" t="s">
        <v>558</v>
      </c>
    </row>
    <row r="366" spans="1:65" s="13" customFormat="1">
      <c r="B366" s="178"/>
      <c r="D366" s="171" t="s">
        <v>251</v>
      </c>
      <c r="E366" s="179"/>
      <c r="F366" s="180" t="s">
        <v>559</v>
      </c>
      <c r="H366" s="181">
        <v>82</v>
      </c>
      <c r="I366" s="182"/>
      <c r="L366" s="178"/>
      <c r="M366" s="183"/>
      <c r="N366" s="184"/>
      <c r="O366" s="184"/>
      <c r="P366" s="184"/>
      <c r="Q366" s="184"/>
      <c r="R366" s="184"/>
      <c r="S366" s="184"/>
      <c r="T366" s="185"/>
      <c r="AT366" s="179" t="s">
        <v>251</v>
      </c>
      <c r="AU366" s="179" t="s">
        <v>88</v>
      </c>
      <c r="AV366" s="13" t="s">
        <v>88</v>
      </c>
      <c r="AW366" s="13" t="s">
        <v>32</v>
      </c>
      <c r="AX366" s="13" t="s">
        <v>76</v>
      </c>
      <c r="AY366" s="179" t="s">
        <v>242</v>
      </c>
    </row>
    <row r="367" spans="1:65" s="14" customFormat="1">
      <c r="B367" s="186"/>
      <c r="D367" s="171" t="s">
        <v>251</v>
      </c>
      <c r="E367" s="187"/>
      <c r="F367" s="188" t="s">
        <v>254</v>
      </c>
      <c r="H367" s="189">
        <v>82</v>
      </c>
      <c r="I367" s="190"/>
      <c r="L367" s="186"/>
      <c r="M367" s="191"/>
      <c r="N367" s="192"/>
      <c r="O367" s="192"/>
      <c r="P367" s="192"/>
      <c r="Q367" s="192"/>
      <c r="R367" s="192"/>
      <c r="S367" s="192"/>
      <c r="T367" s="193"/>
      <c r="AT367" s="187" t="s">
        <v>251</v>
      </c>
      <c r="AU367" s="187" t="s">
        <v>88</v>
      </c>
      <c r="AV367" s="14" t="s">
        <v>249</v>
      </c>
      <c r="AW367" s="14" t="s">
        <v>32</v>
      </c>
      <c r="AX367" s="14" t="s">
        <v>83</v>
      </c>
      <c r="AY367" s="187" t="s">
        <v>242</v>
      </c>
    </row>
    <row r="368" spans="1:65" s="14" customFormat="1" ht="24">
      <c r="B368" s="186"/>
      <c r="C368" s="156" t="s">
        <v>560</v>
      </c>
      <c r="D368" s="156" t="s">
        <v>245</v>
      </c>
      <c r="E368" s="157" t="s">
        <v>561</v>
      </c>
      <c r="F368" s="158" t="s">
        <v>562</v>
      </c>
      <c r="G368" s="159" t="s">
        <v>310</v>
      </c>
      <c r="H368" s="160">
        <v>45</v>
      </c>
      <c r="I368" s="161">
        <v>94.35</v>
      </c>
      <c r="J368" s="162">
        <f>ROUND(I368*H368,2)</f>
        <v>4245.75</v>
      </c>
      <c r="L368" s="186"/>
      <c r="M368" s="191"/>
      <c r="N368" s="192"/>
      <c r="O368" s="192"/>
      <c r="P368" s="192"/>
      <c r="Q368" s="192"/>
      <c r="R368" s="192"/>
      <c r="S368" s="192"/>
      <c r="T368" s="193"/>
      <c r="AT368" s="187"/>
      <c r="AU368" s="187"/>
      <c r="AY368" s="187"/>
    </row>
    <row r="369" spans="1:65" s="14" customFormat="1">
      <c r="B369" s="186"/>
      <c r="C369" s="228"/>
      <c r="D369" s="229" t="s">
        <v>251</v>
      </c>
      <c r="E369" s="230"/>
      <c r="F369" s="231" t="s">
        <v>563</v>
      </c>
      <c r="G369" s="228"/>
      <c r="H369" s="232">
        <v>45</v>
      </c>
      <c r="I369" s="182"/>
      <c r="J369" s="13"/>
      <c r="L369" s="186"/>
      <c r="M369" s="191"/>
      <c r="N369" s="192"/>
      <c r="O369" s="192"/>
      <c r="P369" s="192"/>
      <c r="Q369" s="192"/>
      <c r="R369" s="192"/>
      <c r="S369" s="192"/>
      <c r="T369" s="193"/>
      <c r="AT369" s="187"/>
      <c r="AU369" s="187"/>
      <c r="AY369" s="187"/>
    </row>
    <row r="370" spans="1:65" s="14" customFormat="1">
      <c r="B370" s="186"/>
      <c r="C370" s="233"/>
      <c r="D370" s="229" t="s">
        <v>251</v>
      </c>
      <c r="E370" s="234"/>
      <c r="F370" s="235" t="s">
        <v>254</v>
      </c>
      <c r="G370" s="233"/>
      <c r="H370" s="236">
        <v>45</v>
      </c>
      <c r="I370" s="190"/>
      <c r="L370" s="186"/>
      <c r="M370" s="191"/>
      <c r="N370" s="192"/>
      <c r="O370" s="192"/>
      <c r="P370" s="192"/>
      <c r="Q370" s="192"/>
      <c r="R370" s="192"/>
      <c r="S370" s="192"/>
      <c r="T370" s="193"/>
      <c r="AT370" s="187"/>
      <c r="AU370" s="187"/>
      <c r="AY370" s="187"/>
    </row>
    <row r="371" spans="1:65" s="1" customFormat="1" ht="21.75" customHeight="1">
      <c r="A371" s="30"/>
      <c r="B371" s="155"/>
      <c r="C371" s="194" t="s">
        <v>564</v>
      </c>
      <c r="D371" s="194" t="s">
        <v>245</v>
      </c>
      <c r="E371" s="195" t="s">
        <v>565</v>
      </c>
      <c r="F371" s="196" t="s">
        <v>566</v>
      </c>
      <c r="G371" s="197" t="s">
        <v>297</v>
      </c>
      <c r="H371" s="198">
        <v>170.9</v>
      </c>
      <c r="I371" s="161">
        <v>7.81</v>
      </c>
      <c r="J371" s="162">
        <f>ROUND(I371*H371,2)</f>
        <v>1334.73</v>
      </c>
      <c r="K371" s="163"/>
      <c r="L371" s="31"/>
      <c r="M371" s="164"/>
      <c r="N371" s="165" t="s">
        <v>42</v>
      </c>
      <c r="O371" s="57"/>
      <c r="P371" s="166">
        <f>O371*H371</f>
        <v>0</v>
      </c>
      <c r="Q371" s="166">
        <v>5.0000000000000001E-4</v>
      </c>
      <c r="R371" s="166">
        <f>Q371*H371</f>
        <v>8.5449999999999998E-2</v>
      </c>
      <c r="S371" s="166">
        <v>0</v>
      </c>
      <c r="T371" s="167">
        <f>S371*H371</f>
        <v>0</v>
      </c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R371" s="168" t="s">
        <v>249</v>
      </c>
      <c r="AT371" s="168" t="s">
        <v>245</v>
      </c>
      <c r="AU371" s="168" t="s">
        <v>88</v>
      </c>
      <c r="AY371" s="17" t="s">
        <v>242</v>
      </c>
      <c r="BE371" s="169">
        <f>IF(N371="základná",J371,0)</f>
        <v>0</v>
      </c>
      <c r="BF371" s="169">
        <f>IF(N371="znížená",J371,0)</f>
        <v>1334.73</v>
      </c>
      <c r="BG371" s="169">
        <f>IF(N371="zákl. prenesená",J371,0)</f>
        <v>0</v>
      </c>
      <c r="BH371" s="169">
        <f>IF(N371="zníž. prenesená",J371,0)</f>
        <v>0</v>
      </c>
      <c r="BI371" s="169">
        <f>IF(N371="nulová",J371,0)</f>
        <v>0</v>
      </c>
      <c r="BJ371" s="17" t="s">
        <v>88</v>
      </c>
      <c r="BK371" s="169">
        <f>ROUND(I371*H371,2)</f>
        <v>1334.73</v>
      </c>
      <c r="BL371" s="17" t="s">
        <v>249</v>
      </c>
      <c r="BM371" s="168" t="s">
        <v>567</v>
      </c>
    </row>
    <row r="372" spans="1:65" s="13" customFormat="1">
      <c r="B372" s="178"/>
      <c r="D372" s="171" t="s">
        <v>251</v>
      </c>
      <c r="E372" s="179"/>
      <c r="F372" s="180" t="s">
        <v>568</v>
      </c>
      <c r="H372" s="181">
        <v>170.9</v>
      </c>
      <c r="I372" s="182"/>
      <c r="L372" s="178"/>
      <c r="M372" s="183"/>
      <c r="N372" s="184"/>
      <c r="O372" s="184"/>
      <c r="P372" s="184"/>
      <c r="Q372" s="184"/>
      <c r="R372" s="184"/>
      <c r="S372" s="184"/>
      <c r="T372" s="185"/>
      <c r="AT372" s="179" t="s">
        <v>251</v>
      </c>
      <c r="AU372" s="179" t="s">
        <v>88</v>
      </c>
      <c r="AV372" s="13" t="s">
        <v>88</v>
      </c>
      <c r="AW372" s="13" t="s">
        <v>32</v>
      </c>
      <c r="AX372" s="13" t="s">
        <v>83</v>
      </c>
      <c r="AY372" s="179" t="s">
        <v>242</v>
      </c>
    </row>
    <row r="373" spans="1:65" s="1" customFormat="1" ht="24.2" customHeight="1">
      <c r="A373" s="30"/>
      <c r="B373" s="155"/>
      <c r="C373" s="194" t="s">
        <v>569</v>
      </c>
      <c r="D373" s="194" t="s">
        <v>245</v>
      </c>
      <c r="E373" s="195" t="s">
        <v>570</v>
      </c>
      <c r="F373" s="196" t="s">
        <v>571</v>
      </c>
      <c r="G373" s="197" t="s">
        <v>297</v>
      </c>
      <c r="H373" s="198">
        <v>454.9</v>
      </c>
      <c r="I373" s="161">
        <v>1.97</v>
      </c>
      <c r="J373" s="162">
        <f>ROUND(I373*H373,2)</f>
        <v>896.15</v>
      </c>
      <c r="K373" s="163"/>
      <c r="L373" s="31"/>
      <c r="M373" s="164"/>
      <c r="N373" s="165" t="s">
        <v>42</v>
      </c>
      <c r="O373" s="57"/>
      <c r="P373" s="166">
        <f>O373*H373</f>
        <v>0</v>
      </c>
      <c r="Q373" s="166">
        <v>3.0000000000000001E-5</v>
      </c>
      <c r="R373" s="166">
        <f>Q373*H373</f>
        <v>1.3646999999999999E-2</v>
      </c>
      <c r="S373" s="166">
        <v>0</v>
      </c>
      <c r="T373" s="167">
        <f>S373*H373</f>
        <v>0</v>
      </c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R373" s="168" t="s">
        <v>249</v>
      </c>
      <c r="AT373" s="168" t="s">
        <v>245</v>
      </c>
      <c r="AU373" s="168" t="s">
        <v>88</v>
      </c>
      <c r="AY373" s="17" t="s">
        <v>242</v>
      </c>
      <c r="BE373" s="169">
        <f>IF(N373="základná",J373,0)</f>
        <v>0</v>
      </c>
      <c r="BF373" s="169">
        <f>IF(N373="znížená",J373,0)</f>
        <v>896.15</v>
      </c>
      <c r="BG373" s="169">
        <f>IF(N373="zákl. prenesená",J373,0)</f>
        <v>0</v>
      </c>
      <c r="BH373" s="169">
        <f>IF(N373="zníž. prenesená",J373,0)</f>
        <v>0</v>
      </c>
      <c r="BI373" s="169">
        <f>IF(N373="nulová",J373,0)</f>
        <v>0</v>
      </c>
      <c r="BJ373" s="17" t="s">
        <v>88</v>
      </c>
      <c r="BK373" s="169">
        <f>ROUND(I373*H373,2)</f>
        <v>896.15</v>
      </c>
      <c r="BL373" s="17" t="s">
        <v>249</v>
      </c>
      <c r="BM373" s="168" t="s">
        <v>572</v>
      </c>
    </row>
    <row r="374" spans="1:65" s="13" customFormat="1">
      <c r="B374" s="178"/>
      <c r="D374" s="171" t="s">
        <v>251</v>
      </c>
      <c r="E374" s="179"/>
      <c r="F374" s="180" t="s">
        <v>573</v>
      </c>
      <c r="H374" s="181">
        <v>140.4</v>
      </c>
      <c r="I374" s="182"/>
      <c r="L374" s="178"/>
      <c r="M374" s="183"/>
      <c r="N374" s="184"/>
      <c r="O374" s="184"/>
      <c r="P374" s="184"/>
      <c r="Q374" s="184"/>
      <c r="R374" s="184"/>
      <c r="S374" s="184"/>
      <c r="T374" s="185"/>
      <c r="AT374" s="179" t="s">
        <v>251</v>
      </c>
      <c r="AU374" s="179" t="s">
        <v>88</v>
      </c>
      <c r="AV374" s="13" t="s">
        <v>88</v>
      </c>
      <c r="AW374" s="13" t="s">
        <v>32</v>
      </c>
      <c r="AX374" s="13" t="s">
        <v>76</v>
      </c>
      <c r="AY374" s="179" t="s">
        <v>242</v>
      </c>
    </row>
    <row r="375" spans="1:65" s="13" customFormat="1">
      <c r="B375" s="178"/>
      <c r="D375" s="171" t="s">
        <v>251</v>
      </c>
      <c r="E375" s="179"/>
      <c r="F375" s="180" t="s">
        <v>574</v>
      </c>
      <c r="H375" s="181">
        <v>314.5</v>
      </c>
      <c r="I375" s="182"/>
      <c r="L375" s="178"/>
      <c r="M375" s="183"/>
      <c r="N375" s="184"/>
      <c r="O375" s="184"/>
      <c r="P375" s="184"/>
      <c r="Q375" s="184"/>
      <c r="R375" s="184"/>
      <c r="S375" s="184"/>
      <c r="T375" s="185"/>
      <c r="AT375" s="179" t="s">
        <v>251</v>
      </c>
      <c r="AU375" s="179" t="s">
        <v>88</v>
      </c>
      <c r="AV375" s="13" t="s">
        <v>88</v>
      </c>
      <c r="AW375" s="13" t="s">
        <v>32</v>
      </c>
      <c r="AX375" s="13" t="s">
        <v>76</v>
      </c>
      <c r="AY375" s="179" t="s">
        <v>242</v>
      </c>
    </row>
    <row r="376" spans="1:65" s="14" customFormat="1">
      <c r="B376" s="186"/>
      <c r="D376" s="171" t="s">
        <v>251</v>
      </c>
      <c r="E376" s="187"/>
      <c r="F376" s="188" t="s">
        <v>254</v>
      </c>
      <c r="H376" s="189">
        <v>454.9</v>
      </c>
      <c r="I376" s="190"/>
      <c r="L376" s="186"/>
      <c r="M376" s="191"/>
      <c r="N376" s="192"/>
      <c r="O376" s="192"/>
      <c r="P376" s="192"/>
      <c r="Q376" s="192"/>
      <c r="R376" s="192"/>
      <c r="S376" s="192"/>
      <c r="T376" s="193"/>
      <c r="AT376" s="187" t="s">
        <v>251</v>
      </c>
      <c r="AU376" s="187" t="s">
        <v>88</v>
      </c>
      <c r="AV376" s="14" t="s">
        <v>249</v>
      </c>
      <c r="AW376" s="14" t="s">
        <v>32</v>
      </c>
      <c r="AX376" s="14" t="s">
        <v>83</v>
      </c>
      <c r="AY376" s="187" t="s">
        <v>242</v>
      </c>
    </row>
    <row r="377" spans="1:65" s="1" customFormat="1" ht="16.5" customHeight="1">
      <c r="A377" s="30"/>
      <c r="B377" s="155"/>
      <c r="C377" s="194" t="s">
        <v>575</v>
      </c>
      <c r="D377" s="194" t="s">
        <v>245</v>
      </c>
      <c r="E377" s="195" t="s">
        <v>576</v>
      </c>
      <c r="F377" s="196" t="s">
        <v>577</v>
      </c>
      <c r="G377" s="197" t="s">
        <v>297</v>
      </c>
      <c r="H377" s="198">
        <v>691.3</v>
      </c>
      <c r="I377" s="161">
        <v>3.91</v>
      </c>
      <c r="J377" s="162">
        <f>ROUND(I377*H377,2)</f>
        <v>2702.98</v>
      </c>
      <c r="K377" s="163"/>
      <c r="L377" s="31"/>
      <c r="M377" s="164"/>
      <c r="N377" s="165" t="s">
        <v>42</v>
      </c>
      <c r="O377" s="57"/>
      <c r="P377" s="166">
        <f>O377*H377</f>
        <v>0</v>
      </c>
      <c r="Q377" s="166">
        <v>2.5000000000000001E-4</v>
      </c>
      <c r="R377" s="166">
        <f>Q377*H377</f>
        <v>0.17282499999999998</v>
      </c>
      <c r="S377" s="166">
        <v>0</v>
      </c>
      <c r="T377" s="167">
        <f>S377*H377</f>
        <v>0</v>
      </c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R377" s="168" t="s">
        <v>249</v>
      </c>
      <c r="AT377" s="168" t="s">
        <v>245</v>
      </c>
      <c r="AU377" s="168" t="s">
        <v>88</v>
      </c>
      <c r="AY377" s="17" t="s">
        <v>242</v>
      </c>
      <c r="BE377" s="169">
        <f>IF(N377="základná",J377,0)</f>
        <v>0</v>
      </c>
      <c r="BF377" s="169">
        <f>IF(N377="znížená",J377,0)</f>
        <v>2702.98</v>
      </c>
      <c r="BG377" s="169">
        <f>IF(N377="zákl. prenesená",J377,0)</f>
        <v>0</v>
      </c>
      <c r="BH377" s="169">
        <f>IF(N377="zníž. prenesená",J377,0)</f>
        <v>0</v>
      </c>
      <c r="BI377" s="169">
        <f>IF(N377="nulová",J377,0)</f>
        <v>0</v>
      </c>
      <c r="BJ377" s="17" t="s">
        <v>88</v>
      </c>
      <c r="BK377" s="169">
        <f>ROUND(I377*H377,2)</f>
        <v>2702.98</v>
      </c>
      <c r="BL377" s="17" t="s">
        <v>249</v>
      </c>
      <c r="BM377" s="168" t="s">
        <v>578</v>
      </c>
    </row>
    <row r="378" spans="1:65" s="13" customFormat="1">
      <c r="B378" s="178"/>
      <c r="D378" s="171" t="s">
        <v>251</v>
      </c>
      <c r="E378" s="179"/>
      <c r="F378" s="180" t="s">
        <v>579</v>
      </c>
      <c r="H378" s="181">
        <v>691.3</v>
      </c>
      <c r="I378" s="182"/>
      <c r="L378" s="178"/>
      <c r="M378" s="183"/>
      <c r="N378" s="184"/>
      <c r="O378" s="184"/>
      <c r="P378" s="184"/>
      <c r="Q378" s="184"/>
      <c r="R378" s="184"/>
      <c r="S378" s="184"/>
      <c r="T378" s="185"/>
      <c r="AT378" s="179" t="s">
        <v>251</v>
      </c>
      <c r="AU378" s="179" t="s">
        <v>88</v>
      </c>
      <c r="AV378" s="13" t="s">
        <v>88</v>
      </c>
      <c r="AW378" s="13" t="s">
        <v>32</v>
      </c>
      <c r="AX378" s="13" t="s">
        <v>83</v>
      </c>
      <c r="AY378" s="179" t="s">
        <v>242</v>
      </c>
    </row>
    <row r="379" spans="1:65" s="1" customFormat="1" ht="16.5" customHeight="1">
      <c r="A379" s="30"/>
      <c r="B379" s="155"/>
      <c r="C379" s="194" t="s">
        <v>580</v>
      </c>
      <c r="D379" s="194" t="s">
        <v>245</v>
      </c>
      <c r="E379" s="195" t="s">
        <v>581</v>
      </c>
      <c r="F379" s="196" t="s">
        <v>582</v>
      </c>
      <c r="G379" s="197" t="s">
        <v>297</v>
      </c>
      <c r="H379" s="198">
        <v>532</v>
      </c>
      <c r="I379" s="161">
        <v>2.44</v>
      </c>
      <c r="J379" s="162">
        <f>ROUND(I379*H379,2)</f>
        <v>1298.08</v>
      </c>
      <c r="K379" s="163"/>
      <c r="L379" s="31"/>
      <c r="M379" s="164"/>
      <c r="N379" s="165" t="s">
        <v>42</v>
      </c>
      <c r="O379" s="57"/>
      <c r="P379" s="166">
        <f>O379*H379</f>
        <v>0</v>
      </c>
      <c r="Q379" s="166">
        <v>6.9999999999999994E-5</v>
      </c>
      <c r="R379" s="166">
        <f>Q379*H379</f>
        <v>3.7239999999999995E-2</v>
      </c>
      <c r="S379" s="166">
        <v>0</v>
      </c>
      <c r="T379" s="167">
        <f>S379*H379</f>
        <v>0</v>
      </c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R379" s="168" t="s">
        <v>249</v>
      </c>
      <c r="AT379" s="168" t="s">
        <v>245</v>
      </c>
      <c r="AU379" s="168" t="s">
        <v>88</v>
      </c>
      <c r="AY379" s="17" t="s">
        <v>242</v>
      </c>
      <c r="BE379" s="169">
        <f>IF(N379="základná",J379,0)</f>
        <v>0</v>
      </c>
      <c r="BF379" s="169">
        <f>IF(N379="znížená",J379,0)</f>
        <v>1298.08</v>
      </c>
      <c r="BG379" s="169">
        <f>IF(N379="zákl. prenesená",J379,0)</f>
        <v>0</v>
      </c>
      <c r="BH379" s="169">
        <f>IF(N379="zníž. prenesená",J379,0)</f>
        <v>0</v>
      </c>
      <c r="BI379" s="169">
        <f>IF(N379="nulová",J379,0)</f>
        <v>0</v>
      </c>
      <c r="BJ379" s="17" t="s">
        <v>88</v>
      </c>
      <c r="BK379" s="169">
        <f>ROUND(I379*H379,2)</f>
        <v>1298.08</v>
      </c>
      <c r="BL379" s="17" t="s">
        <v>249</v>
      </c>
      <c r="BM379" s="168" t="s">
        <v>583</v>
      </c>
    </row>
    <row r="380" spans="1:65" s="13" customFormat="1">
      <c r="B380" s="178"/>
      <c r="D380" s="171" t="s">
        <v>251</v>
      </c>
      <c r="E380" s="179"/>
      <c r="F380" s="180" t="s">
        <v>568</v>
      </c>
      <c r="H380" s="181">
        <v>170.9</v>
      </c>
      <c r="I380" s="182"/>
      <c r="L380" s="178"/>
      <c r="M380" s="183"/>
      <c r="N380" s="184"/>
      <c r="O380" s="184"/>
      <c r="P380" s="184"/>
      <c r="Q380" s="184"/>
      <c r="R380" s="184"/>
      <c r="S380" s="184"/>
      <c r="T380" s="185"/>
      <c r="AT380" s="179" t="s">
        <v>251</v>
      </c>
      <c r="AU380" s="179" t="s">
        <v>88</v>
      </c>
      <c r="AV380" s="13" t="s">
        <v>88</v>
      </c>
      <c r="AW380" s="13" t="s">
        <v>32</v>
      </c>
      <c r="AX380" s="13" t="s">
        <v>76</v>
      </c>
      <c r="AY380" s="179" t="s">
        <v>242</v>
      </c>
    </row>
    <row r="381" spans="1:65" s="13" customFormat="1">
      <c r="B381" s="178"/>
      <c r="D381" s="171" t="s">
        <v>251</v>
      </c>
      <c r="E381" s="179"/>
      <c r="F381" s="180" t="s">
        <v>584</v>
      </c>
      <c r="H381" s="181">
        <v>290.7</v>
      </c>
      <c r="I381" s="182"/>
      <c r="L381" s="178"/>
      <c r="M381" s="183"/>
      <c r="N381" s="184"/>
      <c r="O381" s="184"/>
      <c r="P381" s="184"/>
      <c r="Q381" s="184"/>
      <c r="R381" s="184"/>
      <c r="S381" s="184"/>
      <c r="T381" s="185"/>
      <c r="AT381" s="179" t="s">
        <v>251</v>
      </c>
      <c r="AU381" s="179" t="s">
        <v>88</v>
      </c>
      <c r="AV381" s="13" t="s">
        <v>88</v>
      </c>
      <c r="AW381" s="13" t="s">
        <v>32</v>
      </c>
      <c r="AX381" s="13" t="s">
        <v>76</v>
      </c>
      <c r="AY381" s="179" t="s">
        <v>242</v>
      </c>
    </row>
    <row r="382" spans="1:65" s="13" customFormat="1">
      <c r="B382" s="178"/>
      <c r="D382" s="171" t="s">
        <v>251</v>
      </c>
      <c r="E382" s="179"/>
      <c r="F382" s="180" t="s">
        <v>585</v>
      </c>
      <c r="H382" s="181">
        <v>70.400000000000006</v>
      </c>
      <c r="I382" s="182"/>
      <c r="L382" s="178"/>
      <c r="M382" s="183"/>
      <c r="N382" s="184"/>
      <c r="O382" s="184"/>
      <c r="P382" s="184"/>
      <c r="Q382" s="184"/>
      <c r="R382" s="184"/>
      <c r="S382" s="184"/>
      <c r="T382" s="185"/>
      <c r="AT382" s="179" t="s">
        <v>251</v>
      </c>
      <c r="AU382" s="179" t="s">
        <v>88</v>
      </c>
      <c r="AV382" s="13" t="s">
        <v>88</v>
      </c>
      <c r="AW382" s="13" t="s">
        <v>32</v>
      </c>
      <c r="AX382" s="13" t="s">
        <v>76</v>
      </c>
      <c r="AY382" s="179" t="s">
        <v>242</v>
      </c>
    </row>
    <row r="383" spans="1:65" s="14" customFormat="1">
      <c r="B383" s="186"/>
      <c r="D383" s="171" t="s">
        <v>251</v>
      </c>
      <c r="E383" s="187"/>
      <c r="F383" s="188" t="s">
        <v>254</v>
      </c>
      <c r="H383" s="189">
        <v>532</v>
      </c>
      <c r="I383" s="190"/>
      <c r="L383" s="186"/>
      <c r="M383" s="191"/>
      <c r="N383" s="192"/>
      <c r="O383" s="192"/>
      <c r="P383" s="192"/>
      <c r="Q383" s="192"/>
      <c r="R383" s="192"/>
      <c r="S383" s="192"/>
      <c r="T383" s="193"/>
      <c r="AT383" s="187" t="s">
        <v>251</v>
      </c>
      <c r="AU383" s="187" t="s">
        <v>88</v>
      </c>
      <c r="AV383" s="14" t="s">
        <v>249</v>
      </c>
      <c r="AW383" s="14" t="s">
        <v>32</v>
      </c>
      <c r="AX383" s="14" t="s">
        <v>83</v>
      </c>
      <c r="AY383" s="187" t="s">
        <v>242</v>
      </c>
    </row>
    <row r="384" spans="1:65" s="1" customFormat="1" ht="16.5" customHeight="1">
      <c r="A384" s="30"/>
      <c r="B384" s="155"/>
      <c r="C384" s="194" t="s">
        <v>586</v>
      </c>
      <c r="D384" s="194" t="s">
        <v>245</v>
      </c>
      <c r="E384" s="195" t="s">
        <v>587</v>
      </c>
      <c r="F384" s="196" t="s">
        <v>588</v>
      </c>
      <c r="G384" s="197" t="s">
        <v>297</v>
      </c>
      <c r="H384" s="198">
        <v>316.89999999999998</v>
      </c>
      <c r="I384" s="161">
        <v>2.77</v>
      </c>
      <c r="J384" s="162">
        <f>ROUND(I384*H384,2)</f>
        <v>877.81</v>
      </c>
      <c r="K384" s="163"/>
      <c r="L384" s="31"/>
      <c r="M384" s="164"/>
      <c r="N384" s="165" t="s">
        <v>42</v>
      </c>
      <c r="O384" s="57"/>
      <c r="P384" s="166">
        <f>O384*H384</f>
        <v>0</v>
      </c>
      <c r="Q384" s="166">
        <v>1.6000000000000001E-4</v>
      </c>
      <c r="R384" s="166">
        <f>Q384*H384</f>
        <v>5.0703999999999999E-2</v>
      </c>
      <c r="S384" s="166">
        <v>0</v>
      </c>
      <c r="T384" s="167">
        <f>S384*H384</f>
        <v>0</v>
      </c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R384" s="168" t="s">
        <v>249</v>
      </c>
      <c r="AT384" s="168" t="s">
        <v>245</v>
      </c>
      <c r="AU384" s="168" t="s">
        <v>88</v>
      </c>
      <c r="AY384" s="17" t="s">
        <v>242</v>
      </c>
      <c r="BE384" s="169">
        <f>IF(N384="základná",J384,0)</f>
        <v>0</v>
      </c>
      <c r="BF384" s="169">
        <f>IF(N384="znížená",J384,0)</f>
        <v>877.81</v>
      </c>
      <c r="BG384" s="169">
        <f>IF(N384="zákl. prenesená",J384,0)</f>
        <v>0</v>
      </c>
      <c r="BH384" s="169">
        <f>IF(N384="zníž. prenesená",J384,0)</f>
        <v>0</v>
      </c>
      <c r="BI384" s="169">
        <f>IF(N384="nulová",J384,0)</f>
        <v>0</v>
      </c>
      <c r="BJ384" s="17" t="s">
        <v>88</v>
      </c>
      <c r="BK384" s="169">
        <f>ROUND(I384*H384,2)</f>
        <v>877.81</v>
      </c>
      <c r="BL384" s="17" t="s">
        <v>249</v>
      </c>
      <c r="BM384" s="168" t="s">
        <v>589</v>
      </c>
    </row>
    <row r="385" spans="1:65" s="13" customFormat="1">
      <c r="B385" s="178"/>
      <c r="D385" s="171" t="s">
        <v>251</v>
      </c>
      <c r="E385" s="179"/>
      <c r="F385" s="180" t="s">
        <v>590</v>
      </c>
      <c r="H385" s="181">
        <v>162.9</v>
      </c>
      <c r="I385" s="182"/>
      <c r="L385" s="178"/>
      <c r="M385" s="183"/>
      <c r="N385" s="184"/>
      <c r="O385" s="184"/>
      <c r="P385" s="184"/>
      <c r="Q385" s="184"/>
      <c r="R385" s="184"/>
      <c r="S385" s="184"/>
      <c r="T385" s="185"/>
      <c r="AT385" s="179" t="s">
        <v>251</v>
      </c>
      <c r="AU385" s="179" t="s">
        <v>88</v>
      </c>
      <c r="AV385" s="13" t="s">
        <v>88</v>
      </c>
      <c r="AW385" s="13" t="s">
        <v>32</v>
      </c>
      <c r="AX385" s="13" t="s">
        <v>76</v>
      </c>
      <c r="AY385" s="179" t="s">
        <v>242</v>
      </c>
    </row>
    <row r="386" spans="1:65" s="13" customFormat="1">
      <c r="B386" s="178"/>
      <c r="D386" s="171" t="s">
        <v>251</v>
      </c>
      <c r="E386" s="179"/>
      <c r="F386" s="180" t="s">
        <v>591</v>
      </c>
      <c r="H386" s="181">
        <v>154</v>
      </c>
      <c r="I386" s="182"/>
      <c r="L386" s="178"/>
      <c r="M386" s="183"/>
      <c r="N386" s="184"/>
      <c r="O386" s="184"/>
      <c r="P386" s="184"/>
      <c r="Q386" s="184"/>
      <c r="R386" s="184"/>
      <c r="S386" s="184"/>
      <c r="T386" s="185"/>
      <c r="AT386" s="179" t="s">
        <v>251</v>
      </c>
      <c r="AU386" s="179" t="s">
        <v>88</v>
      </c>
      <c r="AV386" s="13" t="s">
        <v>88</v>
      </c>
      <c r="AW386" s="13" t="s">
        <v>32</v>
      </c>
      <c r="AX386" s="13" t="s">
        <v>76</v>
      </c>
      <c r="AY386" s="179" t="s">
        <v>242</v>
      </c>
    </row>
    <row r="387" spans="1:65" s="14" customFormat="1">
      <c r="B387" s="186"/>
      <c r="D387" s="171" t="s">
        <v>251</v>
      </c>
      <c r="E387" s="187"/>
      <c r="F387" s="188" t="s">
        <v>254</v>
      </c>
      <c r="H387" s="189">
        <v>316.89999999999998</v>
      </c>
      <c r="I387" s="190"/>
      <c r="L387" s="186"/>
      <c r="M387" s="191"/>
      <c r="N387" s="192"/>
      <c r="O387" s="192"/>
      <c r="P387" s="192"/>
      <c r="Q387" s="192"/>
      <c r="R387" s="192"/>
      <c r="S387" s="192"/>
      <c r="T387" s="193"/>
      <c r="AT387" s="187" t="s">
        <v>251</v>
      </c>
      <c r="AU387" s="187" t="s">
        <v>88</v>
      </c>
      <c r="AV387" s="14" t="s">
        <v>249</v>
      </c>
      <c r="AW387" s="14" t="s">
        <v>32</v>
      </c>
      <c r="AX387" s="14" t="s">
        <v>83</v>
      </c>
      <c r="AY387" s="187" t="s">
        <v>242</v>
      </c>
    </row>
    <row r="388" spans="1:65" s="1" customFormat="1" ht="21.75" customHeight="1">
      <c r="A388" s="30"/>
      <c r="B388" s="155"/>
      <c r="C388" s="194" t="s">
        <v>592</v>
      </c>
      <c r="D388" s="194" t="s">
        <v>245</v>
      </c>
      <c r="E388" s="195" t="s">
        <v>593</v>
      </c>
      <c r="F388" s="196" t="s">
        <v>594</v>
      </c>
      <c r="G388" s="197" t="s">
        <v>297</v>
      </c>
      <c r="H388" s="198">
        <v>488.3</v>
      </c>
      <c r="I388" s="161">
        <v>2.27</v>
      </c>
      <c r="J388" s="162">
        <f>ROUND(I388*H388,2)</f>
        <v>1108.44</v>
      </c>
      <c r="K388" s="163"/>
      <c r="L388" s="31"/>
      <c r="M388" s="164"/>
      <c r="N388" s="165" t="s">
        <v>42</v>
      </c>
      <c r="O388" s="57"/>
      <c r="P388" s="166">
        <f>O388*H388</f>
        <v>0</v>
      </c>
      <c r="Q388" s="166">
        <v>2.4000000000000001E-4</v>
      </c>
      <c r="R388" s="166">
        <f>Q388*H388</f>
        <v>0.117192</v>
      </c>
      <c r="S388" s="166">
        <v>0</v>
      </c>
      <c r="T388" s="167">
        <f>S388*H388</f>
        <v>0</v>
      </c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R388" s="168" t="s">
        <v>249</v>
      </c>
      <c r="AT388" s="168" t="s">
        <v>245</v>
      </c>
      <c r="AU388" s="168" t="s">
        <v>88</v>
      </c>
      <c r="AY388" s="17" t="s">
        <v>242</v>
      </c>
      <c r="BE388" s="169">
        <f>IF(N388="základná",J388,0)</f>
        <v>0</v>
      </c>
      <c r="BF388" s="169">
        <f>IF(N388="znížená",J388,0)</f>
        <v>1108.44</v>
      </c>
      <c r="BG388" s="169">
        <f>IF(N388="zákl. prenesená",J388,0)</f>
        <v>0</v>
      </c>
      <c r="BH388" s="169">
        <f>IF(N388="zníž. prenesená",J388,0)</f>
        <v>0</v>
      </c>
      <c r="BI388" s="169">
        <f>IF(N388="nulová",J388,0)</f>
        <v>0</v>
      </c>
      <c r="BJ388" s="17" t="s">
        <v>88</v>
      </c>
      <c r="BK388" s="169">
        <f>ROUND(I388*H388,2)</f>
        <v>1108.44</v>
      </c>
      <c r="BL388" s="17" t="s">
        <v>249</v>
      </c>
      <c r="BM388" s="168" t="s">
        <v>595</v>
      </c>
    </row>
    <row r="389" spans="1:65" s="13" customFormat="1">
      <c r="B389" s="178"/>
      <c r="D389" s="171" t="s">
        <v>251</v>
      </c>
      <c r="E389" s="179"/>
      <c r="F389" s="180" t="s">
        <v>596</v>
      </c>
      <c r="H389" s="181">
        <v>488.3</v>
      </c>
      <c r="I389" s="182"/>
      <c r="L389" s="178"/>
      <c r="M389" s="183"/>
      <c r="N389" s="184"/>
      <c r="O389" s="184"/>
      <c r="P389" s="184"/>
      <c r="Q389" s="184"/>
      <c r="R389" s="184"/>
      <c r="S389" s="184"/>
      <c r="T389" s="185"/>
      <c r="AT389" s="179" t="s">
        <v>251</v>
      </c>
      <c r="AU389" s="179" t="s">
        <v>88</v>
      </c>
      <c r="AV389" s="13" t="s">
        <v>88</v>
      </c>
      <c r="AW389" s="13" t="s">
        <v>32</v>
      </c>
      <c r="AX389" s="13" t="s">
        <v>83</v>
      </c>
      <c r="AY389" s="179" t="s">
        <v>242</v>
      </c>
    </row>
    <row r="390" spans="1:65" s="1" customFormat="1" ht="24.2" customHeight="1">
      <c r="A390" s="30"/>
      <c r="B390" s="155"/>
      <c r="C390" s="194" t="s">
        <v>597</v>
      </c>
      <c r="D390" s="194" t="s">
        <v>245</v>
      </c>
      <c r="E390" s="195" t="s">
        <v>598</v>
      </c>
      <c r="F390" s="196" t="s">
        <v>599</v>
      </c>
      <c r="G390" s="197" t="s">
        <v>297</v>
      </c>
      <c r="H390" s="198">
        <v>25.4</v>
      </c>
      <c r="I390" s="161">
        <v>2.13</v>
      </c>
      <c r="J390" s="162">
        <f>ROUND(I390*H390,2)</f>
        <v>54.1</v>
      </c>
      <c r="K390" s="163"/>
      <c r="L390" s="31"/>
      <c r="M390" s="164"/>
      <c r="N390" s="165" t="s">
        <v>42</v>
      </c>
      <c r="O390" s="57"/>
      <c r="P390" s="166">
        <f>O390*H390</f>
        <v>0</v>
      </c>
      <c r="Q390" s="166">
        <v>5.0000000000000002E-5</v>
      </c>
      <c r="R390" s="166">
        <f>Q390*H390</f>
        <v>1.2700000000000001E-3</v>
      </c>
      <c r="S390" s="166">
        <v>0</v>
      </c>
      <c r="T390" s="167">
        <f>S390*H390</f>
        <v>0</v>
      </c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R390" s="168" t="s">
        <v>249</v>
      </c>
      <c r="AT390" s="168" t="s">
        <v>245</v>
      </c>
      <c r="AU390" s="168" t="s">
        <v>88</v>
      </c>
      <c r="AY390" s="17" t="s">
        <v>242</v>
      </c>
      <c r="BE390" s="169">
        <f>IF(N390="základná",J390,0)</f>
        <v>0</v>
      </c>
      <c r="BF390" s="169">
        <f>IF(N390="znížená",J390,0)</f>
        <v>54.1</v>
      </c>
      <c r="BG390" s="169">
        <f>IF(N390="zákl. prenesená",J390,0)</f>
        <v>0</v>
      </c>
      <c r="BH390" s="169">
        <f>IF(N390="zníž. prenesená",J390,0)</f>
        <v>0</v>
      </c>
      <c r="BI390" s="169">
        <f>IF(N390="nulová",J390,0)</f>
        <v>0</v>
      </c>
      <c r="BJ390" s="17" t="s">
        <v>88</v>
      </c>
      <c r="BK390" s="169">
        <f>ROUND(I390*H390,2)</f>
        <v>54.1</v>
      </c>
      <c r="BL390" s="17" t="s">
        <v>249</v>
      </c>
      <c r="BM390" s="168" t="s">
        <v>600</v>
      </c>
    </row>
    <row r="391" spans="1:65" s="13" customFormat="1">
      <c r="B391" s="178"/>
      <c r="D391" s="171" t="s">
        <v>251</v>
      </c>
      <c r="E391" s="179"/>
      <c r="F391" s="180" t="s">
        <v>601</v>
      </c>
      <c r="H391" s="181">
        <v>25.4</v>
      </c>
      <c r="I391" s="182"/>
      <c r="L391" s="178"/>
      <c r="M391" s="183"/>
      <c r="N391" s="184"/>
      <c r="O391" s="184"/>
      <c r="P391" s="184"/>
      <c r="Q391" s="184"/>
      <c r="R391" s="184"/>
      <c r="S391" s="184"/>
      <c r="T391" s="185"/>
      <c r="AT391" s="179" t="s">
        <v>251</v>
      </c>
      <c r="AU391" s="179" t="s">
        <v>88</v>
      </c>
      <c r="AV391" s="13" t="s">
        <v>88</v>
      </c>
      <c r="AW391" s="13" t="s">
        <v>32</v>
      </c>
      <c r="AX391" s="13" t="s">
        <v>83</v>
      </c>
      <c r="AY391" s="179" t="s">
        <v>242</v>
      </c>
    </row>
    <row r="392" spans="1:65" s="1" customFormat="1" ht="16.5" customHeight="1">
      <c r="A392" s="30"/>
      <c r="B392" s="155"/>
      <c r="C392" s="194" t="s">
        <v>602</v>
      </c>
      <c r="D392" s="194" t="s">
        <v>245</v>
      </c>
      <c r="E392" s="195" t="s">
        <v>603</v>
      </c>
      <c r="F392" s="196" t="s">
        <v>604</v>
      </c>
      <c r="G392" s="197" t="s">
        <v>297</v>
      </c>
      <c r="H392" s="198">
        <v>193.8</v>
      </c>
      <c r="I392" s="161">
        <v>6.47</v>
      </c>
      <c r="J392" s="162">
        <f>ROUND(I392*H392,2)</f>
        <v>1253.8900000000001</v>
      </c>
      <c r="K392" s="163"/>
      <c r="L392" s="31"/>
      <c r="M392" s="164"/>
      <c r="N392" s="165" t="s">
        <v>42</v>
      </c>
      <c r="O392" s="57"/>
      <c r="P392" s="166">
        <f>O392*H392</f>
        <v>0</v>
      </c>
      <c r="Q392" s="166">
        <v>5.0000000000000002E-5</v>
      </c>
      <c r="R392" s="166">
        <f>Q392*H392</f>
        <v>9.6900000000000007E-3</v>
      </c>
      <c r="S392" s="166">
        <v>0</v>
      </c>
      <c r="T392" s="167">
        <f>S392*H392</f>
        <v>0</v>
      </c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R392" s="168" t="s">
        <v>249</v>
      </c>
      <c r="AT392" s="168" t="s">
        <v>245</v>
      </c>
      <c r="AU392" s="168" t="s">
        <v>88</v>
      </c>
      <c r="AY392" s="17" t="s">
        <v>242</v>
      </c>
      <c r="BE392" s="169">
        <f>IF(N392="základná",J392,0)</f>
        <v>0</v>
      </c>
      <c r="BF392" s="169">
        <f>IF(N392="znížená",J392,0)</f>
        <v>1253.8900000000001</v>
      </c>
      <c r="BG392" s="169">
        <f>IF(N392="zákl. prenesená",J392,0)</f>
        <v>0</v>
      </c>
      <c r="BH392" s="169">
        <f>IF(N392="zníž. prenesená",J392,0)</f>
        <v>0</v>
      </c>
      <c r="BI392" s="169">
        <f>IF(N392="nulová",J392,0)</f>
        <v>0</v>
      </c>
      <c r="BJ392" s="17" t="s">
        <v>88</v>
      </c>
      <c r="BK392" s="169">
        <f>ROUND(I392*H392,2)</f>
        <v>1253.8900000000001</v>
      </c>
      <c r="BL392" s="17" t="s">
        <v>249</v>
      </c>
      <c r="BM392" s="168" t="s">
        <v>605</v>
      </c>
    </row>
    <row r="393" spans="1:65" s="13" customFormat="1">
      <c r="B393" s="178"/>
      <c r="D393" s="171" t="s">
        <v>251</v>
      </c>
      <c r="E393" s="179"/>
      <c r="F393" s="180" t="s">
        <v>606</v>
      </c>
      <c r="H393" s="181">
        <v>193.8</v>
      </c>
      <c r="I393" s="182"/>
      <c r="L393" s="178"/>
      <c r="M393" s="183"/>
      <c r="N393" s="184"/>
      <c r="O393" s="184"/>
      <c r="P393" s="184"/>
      <c r="Q393" s="184"/>
      <c r="R393" s="184"/>
      <c r="S393" s="184"/>
      <c r="T393" s="185"/>
      <c r="AT393" s="179" t="s">
        <v>251</v>
      </c>
      <c r="AU393" s="179" t="s">
        <v>88</v>
      </c>
      <c r="AV393" s="13" t="s">
        <v>88</v>
      </c>
      <c r="AW393" s="13" t="s">
        <v>32</v>
      </c>
      <c r="AX393" s="13" t="s">
        <v>83</v>
      </c>
      <c r="AY393" s="179" t="s">
        <v>242</v>
      </c>
    </row>
    <row r="394" spans="1:65" s="1" customFormat="1" ht="16.5" customHeight="1">
      <c r="A394" s="30"/>
      <c r="B394" s="155"/>
      <c r="C394" s="194" t="s">
        <v>607</v>
      </c>
      <c r="D394" s="194" t="s">
        <v>245</v>
      </c>
      <c r="E394" s="195" t="s">
        <v>608</v>
      </c>
      <c r="F394" s="196" t="s">
        <v>609</v>
      </c>
      <c r="G394" s="197" t="s">
        <v>310</v>
      </c>
      <c r="H394" s="198">
        <v>458</v>
      </c>
      <c r="I394" s="161">
        <v>6</v>
      </c>
      <c r="J394" s="162">
        <f>ROUND(I394*H394,2)</f>
        <v>2748</v>
      </c>
      <c r="K394" s="163"/>
      <c r="L394" s="31"/>
      <c r="M394" s="164"/>
      <c r="N394" s="165" t="s">
        <v>42</v>
      </c>
      <c r="O394" s="57"/>
      <c r="P394" s="166">
        <f>O394*H394</f>
        <v>0</v>
      </c>
      <c r="Q394" s="166">
        <v>1.4999999999999999E-4</v>
      </c>
      <c r="R394" s="166">
        <f>Q394*H394</f>
        <v>6.8699999999999997E-2</v>
      </c>
      <c r="S394" s="166">
        <v>0</v>
      </c>
      <c r="T394" s="167">
        <f>S394*H394</f>
        <v>0</v>
      </c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R394" s="168" t="s">
        <v>249</v>
      </c>
      <c r="AT394" s="168" t="s">
        <v>245</v>
      </c>
      <c r="AU394" s="168" t="s">
        <v>88</v>
      </c>
      <c r="AY394" s="17" t="s">
        <v>242</v>
      </c>
      <c r="BE394" s="169">
        <f>IF(N394="základná",J394,0)</f>
        <v>0</v>
      </c>
      <c r="BF394" s="169">
        <f>IF(N394="znížená",J394,0)</f>
        <v>2748</v>
      </c>
      <c r="BG394" s="169">
        <f>IF(N394="zákl. prenesená",J394,0)</f>
        <v>0</v>
      </c>
      <c r="BH394" s="169">
        <f>IF(N394="zníž. prenesená",J394,0)</f>
        <v>0</v>
      </c>
      <c r="BI394" s="169">
        <f>IF(N394="nulová",J394,0)</f>
        <v>0</v>
      </c>
      <c r="BJ394" s="17" t="s">
        <v>88</v>
      </c>
      <c r="BK394" s="169">
        <f>ROUND(I394*H394,2)</f>
        <v>2748</v>
      </c>
      <c r="BL394" s="17" t="s">
        <v>249</v>
      </c>
      <c r="BM394" s="168" t="s">
        <v>610</v>
      </c>
    </row>
    <row r="395" spans="1:65" s="13" customFormat="1">
      <c r="B395" s="178"/>
      <c r="D395" s="171" t="s">
        <v>251</v>
      </c>
      <c r="E395" s="179"/>
      <c r="F395" s="180" t="s">
        <v>611</v>
      </c>
      <c r="H395" s="181">
        <v>458</v>
      </c>
      <c r="I395" s="182"/>
      <c r="L395" s="178"/>
      <c r="M395" s="183"/>
      <c r="N395" s="184"/>
      <c r="O395" s="184"/>
      <c r="P395" s="184"/>
      <c r="Q395" s="184"/>
      <c r="R395" s="184"/>
      <c r="S395" s="184"/>
      <c r="T395" s="185"/>
      <c r="AT395" s="179" t="s">
        <v>251</v>
      </c>
      <c r="AU395" s="179" t="s">
        <v>88</v>
      </c>
      <c r="AV395" s="13" t="s">
        <v>88</v>
      </c>
      <c r="AW395" s="13" t="s">
        <v>32</v>
      </c>
      <c r="AX395" s="13" t="s">
        <v>83</v>
      </c>
      <c r="AY395" s="179" t="s">
        <v>242</v>
      </c>
    </row>
    <row r="396" spans="1:65" s="1" customFormat="1" ht="37.9" customHeight="1">
      <c r="A396" s="30"/>
      <c r="B396" s="155"/>
      <c r="C396" s="194" t="s">
        <v>612</v>
      </c>
      <c r="D396" s="194" t="s">
        <v>245</v>
      </c>
      <c r="E396" s="195" t="s">
        <v>613</v>
      </c>
      <c r="F396" s="196" t="s">
        <v>614</v>
      </c>
      <c r="G396" s="197" t="s">
        <v>281</v>
      </c>
      <c r="H396" s="198">
        <v>1107.3699999999999</v>
      </c>
      <c r="I396" s="161">
        <v>0.51</v>
      </c>
      <c r="J396" s="162">
        <f>ROUND(I396*H396,2)</f>
        <v>564.76</v>
      </c>
      <c r="K396" s="163"/>
      <c r="L396" s="31"/>
      <c r="M396" s="164"/>
      <c r="N396" s="165" t="s">
        <v>42</v>
      </c>
      <c r="O396" s="57"/>
      <c r="P396" s="166">
        <f>O396*H396</f>
        <v>0</v>
      </c>
      <c r="Q396" s="166">
        <v>0</v>
      </c>
      <c r="R396" s="166">
        <f>Q396*H396</f>
        <v>0</v>
      </c>
      <c r="S396" s="166">
        <v>1.6E-2</v>
      </c>
      <c r="T396" s="167">
        <f>S396*H396</f>
        <v>17.717919999999999</v>
      </c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R396" s="168" t="s">
        <v>249</v>
      </c>
      <c r="AT396" s="168" t="s">
        <v>245</v>
      </c>
      <c r="AU396" s="168" t="s">
        <v>88</v>
      </c>
      <c r="AY396" s="17" t="s">
        <v>242</v>
      </c>
      <c r="BE396" s="169">
        <f>IF(N396="základná",J396,0)</f>
        <v>0</v>
      </c>
      <c r="BF396" s="169">
        <f>IF(N396="znížená",J396,0)</f>
        <v>564.76</v>
      </c>
      <c r="BG396" s="169">
        <f>IF(N396="zákl. prenesená",J396,0)</f>
        <v>0</v>
      </c>
      <c r="BH396" s="169">
        <f>IF(N396="zníž. prenesená",J396,0)</f>
        <v>0</v>
      </c>
      <c r="BI396" s="169">
        <f>IF(N396="nulová",J396,0)</f>
        <v>0</v>
      </c>
      <c r="BJ396" s="17" t="s">
        <v>88</v>
      </c>
      <c r="BK396" s="169">
        <f>ROUND(I396*H396,2)</f>
        <v>564.76</v>
      </c>
      <c r="BL396" s="17" t="s">
        <v>249</v>
      </c>
      <c r="BM396" s="168" t="s">
        <v>615</v>
      </c>
    </row>
    <row r="397" spans="1:65" s="12" customFormat="1">
      <c r="B397" s="170"/>
      <c r="D397" s="171" t="s">
        <v>251</v>
      </c>
      <c r="E397" s="172"/>
      <c r="F397" s="173" t="s">
        <v>337</v>
      </c>
      <c r="H397" s="172"/>
      <c r="I397" s="174"/>
      <c r="L397" s="170"/>
      <c r="M397" s="175"/>
      <c r="N397" s="176"/>
      <c r="O397" s="176"/>
      <c r="P397" s="176"/>
      <c r="Q397" s="176"/>
      <c r="R397" s="176"/>
      <c r="S397" s="176"/>
      <c r="T397" s="177"/>
      <c r="AT397" s="172" t="s">
        <v>251</v>
      </c>
      <c r="AU397" s="172" t="s">
        <v>88</v>
      </c>
      <c r="AV397" s="12" t="s">
        <v>83</v>
      </c>
      <c r="AW397" s="12" t="s">
        <v>32</v>
      </c>
      <c r="AX397" s="12" t="s">
        <v>76</v>
      </c>
      <c r="AY397" s="172" t="s">
        <v>242</v>
      </c>
    </row>
    <row r="398" spans="1:65" s="13" customFormat="1">
      <c r="B398" s="178"/>
      <c r="D398" s="171" t="s">
        <v>251</v>
      </c>
      <c r="E398" s="179"/>
      <c r="F398" s="180" t="s">
        <v>373</v>
      </c>
      <c r="H398" s="181">
        <v>798.14</v>
      </c>
      <c r="I398" s="182"/>
      <c r="L398" s="178"/>
      <c r="M398" s="183"/>
      <c r="N398" s="184"/>
      <c r="O398" s="184"/>
      <c r="P398" s="184"/>
      <c r="Q398" s="184"/>
      <c r="R398" s="184"/>
      <c r="S398" s="184"/>
      <c r="T398" s="185"/>
      <c r="AT398" s="179" t="s">
        <v>251</v>
      </c>
      <c r="AU398" s="179" t="s">
        <v>88</v>
      </c>
      <c r="AV398" s="13" t="s">
        <v>88</v>
      </c>
      <c r="AW398" s="13" t="s">
        <v>32</v>
      </c>
      <c r="AX398" s="13" t="s">
        <v>76</v>
      </c>
      <c r="AY398" s="179" t="s">
        <v>242</v>
      </c>
    </row>
    <row r="399" spans="1:65" s="13" customFormat="1">
      <c r="B399" s="178"/>
      <c r="D399" s="171" t="s">
        <v>251</v>
      </c>
      <c r="E399" s="179"/>
      <c r="F399" s="180" t="s">
        <v>374</v>
      </c>
      <c r="H399" s="181">
        <v>26.23</v>
      </c>
      <c r="I399" s="182"/>
      <c r="L399" s="178"/>
      <c r="M399" s="183"/>
      <c r="N399" s="184"/>
      <c r="O399" s="184"/>
      <c r="P399" s="184"/>
      <c r="Q399" s="184"/>
      <c r="R399" s="184"/>
      <c r="S399" s="184"/>
      <c r="T399" s="185"/>
      <c r="AT399" s="179" t="s">
        <v>251</v>
      </c>
      <c r="AU399" s="179" t="s">
        <v>88</v>
      </c>
      <c r="AV399" s="13" t="s">
        <v>88</v>
      </c>
      <c r="AW399" s="13" t="s">
        <v>32</v>
      </c>
      <c r="AX399" s="13" t="s">
        <v>76</v>
      </c>
      <c r="AY399" s="179" t="s">
        <v>242</v>
      </c>
    </row>
    <row r="400" spans="1:65" s="13" customFormat="1">
      <c r="B400" s="178"/>
      <c r="D400" s="171" t="s">
        <v>251</v>
      </c>
      <c r="E400" s="179"/>
      <c r="F400" s="180" t="s">
        <v>375</v>
      </c>
      <c r="H400" s="181">
        <v>275.37</v>
      </c>
      <c r="I400" s="182"/>
      <c r="L400" s="178"/>
      <c r="M400" s="183"/>
      <c r="N400" s="184"/>
      <c r="O400" s="184"/>
      <c r="P400" s="184"/>
      <c r="Q400" s="184"/>
      <c r="R400" s="184"/>
      <c r="S400" s="184"/>
      <c r="T400" s="185"/>
      <c r="AT400" s="179" t="s">
        <v>251</v>
      </c>
      <c r="AU400" s="179" t="s">
        <v>88</v>
      </c>
      <c r="AV400" s="13" t="s">
        <v>88</v>
      </c>
      <c r="AW400" s="13" t="s">
        <v>32</v>
      </c>
      <c r="AX400" s="13" t="s">
        <v>76</v>
      </c>
      <c r="AY400" s="179" t="s">
        <v>242</v>
      </c>
    </row>
    <row r="401" spans="1:65" s="13" customFormat="1">
      <c r="B401" s="178"/>
      <c r="D401" s="171" t="s">
        <v>251</v>
      </c>
      <c r="E401" s="179"/>
      <c r="F401" s="180" t="s">
        <v>376</v>
      </c>
      <c r="H401" s="181">
        <v>3.08</v>
      </c>
      <c r="I401" s="182"/>
      <c r="L401" s="178"/>
      <c r="M401" s="183"/>
      <c r="N401" s="184"/>
      <c r="O401" s="184"/>
      <c r="P401" s="184"/>
      <c r="Q401" s="184"/>
      <c r="R401" s="184"/>
      <c r="S401" s="184"/>
      <c r="T401" s="185"/>
      <c r="AT401" s="179" t="s">
        <v>251</v>
      </c>
      <c r="AU401" s="179" t="s">
        <v>88</v>
      </c>
      <c r="AV401" s="13" t="s">
        <v>88</v>
      </c>
      <c r="AW401" s="13" t="s">
        <v>32</v>
      </c>
      <c r="AX401" s="13" t="s">
        <v>76</v>
      </c>
      <c r="AY401" s="179" t="s">
        <v>242</v>
      </c>
    </row>
    <row r="402" spans="1:65" s="13" customFormat="1">
      <c r="B402" s="178"/>
      <c r="D402" s="171" t="s">
        <v>251</v>
      </c>
      <c r="E402" s="179"/>
      <c r="F402" s="180" t="s">
        <v>377</v>
      </c>
      <c r="H402" s="181">
        <v>0.75</v>
      </c>
      <c r="I402" s="182"/>
      <c r="L402" s="178"/>
      <c r="M402" s="183"/>
      <c r="N402" s="184"/>
      <c r="O402" s="184"/>
      <c r="P402" s="184"/>
      <c r="Q402" s="184"/>
      <c r="R402" s="184"/>
      <c r="S402" s="184"/>
      <c r="T402" s="185"/>
      <c r="AT402" s="179" t="s">
        <v>251</v>
      </c>
      <c r="AU402" s="179" t="s">
        <v>88</v>
      </c>
      <c r="AV402" s="13" t="s">
        <v>88</v>
      </c>
      <c r="AW402" s="13" t="s">
        <v>32</v>
      </c>
      <c r="AX402" s="13" t="s">
        <v>76</v>
      </c>
      <c r="AY402" s="179" t="s">
        <v>242</v>
      </c>
    </row>
    <row r="403" spans="1:65" s="13" customFormat="1">
      <c r="B403" s="178"/>
      <c r="D403" s="171" t="s">
        <v>251</v>
      </c>
      <c r="E403" s="179"/>
      <c r="F403" s="180" t="s">
        <v>378</v>
      </c>
      <c r="H403" s="181">
        <v>3.8</v>
      </c>
      <c r="I403" s="182"/>
      <c r="L403" s="178"/>
      <c r="M403" s="183"/>
      <c r="N403" s="184"/>
      <c r="O403" s="184"/>
      <c r="P403" s="184"/>
      <c r="Q403" s="184"/>
      <c r="R403" s="184"/>
      <c r="S403" s="184"/>
      <c r="T403" s="185"/>
      <c r="AT403" s="179" t="s">
        <v>251</v>
      </c>
      <c r="AU403" s="179" t="s">
        <v>88</v>
      </c>
      <c r="AV403" s="13" t="s">
        <v>88</v>
      </c>
      <c r="AW403" s="13" t="s">
        <v>32</v>
      </c>
      <c r="AX403" s="13" t="s">
        <v>76</v>
      </c>
      <c r="AY403" s="179" t="s">
        <v>242</v>
      </c>
    </row>
    <row r="404" spans="1:65" s="15" customFormat="1">
      <c r="B404" s="210"/>
      <c r="D404" s="171" t="s">
        <v>251</v>
      </c>
      <c r="E404" s="211" t="s">
        <v>163</v>
      </c>
      <c r="F404" s="212" t="s">
        <v>333</v>
      </c>
      <c r="H404" s="213">
        <v>1107.3699999999999</v>
      </c>
      <c r="I404" s="214"/>
      <c r="L404" s="210"/>
      <c r="M404" s="215"/>
      <c r="N404" s="216"/>
      <c r="O404" s="216"/>
      <c r="P404" s="216"/>
      <c r="Q404" s="216"/>
      <c r="R404" s="216"/>
      <c r="S404" s="216"/>
      <c r="T404" s="217"/>
      <c r="AT404" s="211" t="s">
        <v>251</v>
      </c>
      <c r="AU404" s="211" t="s">
        <v>88</v>
      </c>
      <c r="AV404" s="15" t="s">
        <v>93</v>
      </c>
      <c r="AW404" s="15" t="s">
        <v>32</v>
      </c>
      <c r="AX404" s="15" t="s">
        <v>83</v>
      </c>
      <c r="AY404" s="211" t="s">
        <v>242</v>
      </c>
    </row>
    <row r="405" spans="1:65" s="1" customFormat="1" ht="24.2" customHeight="1">
      <c r="A405" s="30"/>
      <c r="B405" s="155"/>
      <c r="C405" s="194" t="s">
        <v>616</v>
      </c>
      <c r="D405" s="194" t="s">
        <v>245</v>
      </c>
      <c r="E405" s="195" t="s">
        <v>617</v>
      </c>
      <c r="F405" s="196" t="s">
        <v>618</v>
      </c>
      <c r="G405" s="197" t="s">
        <v>291</v>
      </c>
      <c r="H405" s="198">
        <v>17.718</v>
      </c>
      <c r="I405" s="161">
        <v>3.95</v>
      </c>
      <c r="J405" s="162">
        <f>ROUND(I405*H405,2)</f>
        <v>69.989999999999995</v>
      </c>
      <c r="K405" s="163"/>
      <c r="L405" s="31"/>
      <c r="M405" s="164"/>
      <c r="N405" s="165" t="s">
        <v>42</v>
      </c>
      <c r="O405" s="57"/>
      <c r="P405" s="166">
        <f>O405*H405</f>
        <v>0</v>
      </c>
      <c r="Q405" s="166">
        <v>0</v>
      </c>
      <c r="R405" s="166">
        <f>Q405*H405</f>
        <v>0</v>
      </c>
      <c r="S405" s="166">
        <v>0</v>
      </c>
      <c r="T405" s="167">
        <f>S405*H405</f>
        <v>0</v>
      </c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R405" s="168" t="s">
        <v>249</v>
      </c>
      <c r="AT405" s="168" t="s">
        <v>245</v>
      </c>
      <c r="AU405" s="168" t="s">
        <v>88</v>
      </c>
      <c r="AY405" s="17" t="s">
        <v>242</v>
      </c>
      <c r="BE405" s="169">
        <f>IF(N405="základná",J405,0)</f>
        <v>0</v>
      </c>
      <c r="BF405" s="169">
        <f>IF(N405="znížená",J405,0)</f>
        <v>69.989999999999995</v>
      </c>
      <c r="BG405" s="169">
        <f>IF(N405="zákl. prenesená",J405,0)</f>
        <v>0</v>
      </c>
      <c r="BH405" s="169">
        <f>IF(N405="zníž. prenesená",J405,0)</f>
        <v>0</v>
      </c>
      <c r="BI405" s="169">
        <f>IF(N405="nulová",J405,0)</f>
        <v>0</v>
      </c>
      <c r="BJ405" s="17" t="s">
        <v>88</v>
      </c>
      <c r="BK405" s="169">
        <f>ROUND(I405*H405,2)</f>
        <v>69.989999999999995</v>
      </c>
      <c r="BL405" s="17" t="s">
        <v>249</v>
      </c>
      <c r="BM405" s="168" t="s">
        <v>619</v>
      </c>
    </row>
    <row r="406" spans="1:65" s="1" customFormat="1" ht="21.75" customHeight="1">
      <c r="A406" s="30"/>
      <c r="B406" s="155"/>
      <c r="C406" s="194" t="s">
        <v>620</v>
      </c>
      <c r="D406" s="194" t="s">
        <v>245</v>
      </c>
      <c r="E406" s="195" t="s">
        <v>621</v>
      </c>
      <c r="F406" s="196" t="s">
        <v>622</v>
      </c>
      <c r="G406" s="197" t="s">
        <v>291</v>
      </c>
      <c r="H406" s="198">
        <v>17.718</v>
      </c>
      <c r="I406" s="161">
        <v>4.7699999999999996</v>
      </c>
      <c r="J406" s="162">
        <f>ROUND(I406*H406,2)</f>
        <v>84.51</v>
      </c>
      <c r="K406" s="163"/>
      <c r="L406" s="31"/>
      <c r="M406" s="164"/>
      <c r="N406" s="165" t="s">
        <v>42</v>
      </c>
      <c r="O406" s="57"/>
      <c r="P406" s="166">
        <f>O406*H406</f>
        <v>0</v>
      </c>
      <c r="Q406" s="166">
        <v>0</v>
      </c>
      <c r="R406" s="166">
        <f>Q406*H406</f>
        <v>0</v>
      </c>
      <c r="S406" s="166">
        <v>0</v>
      </c>
      <c r="T406" s="167">
        <f>S406*H406</f>
        <v>0</v>
      </c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R406" s="168" t="s">
        <v>249</v>
      </c>
      <c r="AT406" s="168" t="s">
        <v>245</v>
      </c>
      <c r="AU406" s="168" t="s">
        <v>88</v>
      </c>
      <c r="AY406" s="17" t="s">
        <v>242</v>
      </c>
      <c r="BE406" s="169">
        <f>IF(N406="základná",J406,0)</f>
        <v>0</v>
      </c>
      <c r="BF406" s="169">
        <f>IF(N406="znížená",J406,0)</f>
        <v>84.51</v>
      </c>
      <c r="BG406" s="169">
        <f>IF(N406="zákl. prenesená",J406,0)</f>
        <v>0</v>
      </c>
      <c r="BH406" s="169">
        <f>IF(N406="zníž. prenesená",J406,0)</f>
        <v>0</v>
      </c>
      <c r="BI406" s="169">
        <f>IF(N406="nulová",J406,0)</f>
        <v>0</v>
      </c>
      <c r="BJ406" s="17" t="s">
        <v>88</v>
      </c>
      <c r="BK406" s="169">
        <f>ROUND(I406*H406,2)</f>
        <v>84.51</v>
      </c>
      <c r="BL406" s="17" t="s">
        <v>249</v>
      </c>
      <c r="BM406" s="168" t="s">
        <v>623</v>
      </c>
    </row>
    <row r="407" spans="1:65" s="1" customFormat="1" ht="24.2" customHeight="1">
      <c r="A407" s="30"/>
      <c r="B407" s="155"/>
      <c r="C407" s="194" t="s">
        <v>624</v>
      </c>
      <c r="D407" s="194" t="s">
        <v>245</v>
      </c>
      <c r="E407" s="195" t="s">
        <v>625</v>
      </c>
      <c r="F407" s="196" t="s">
        <v>626</v>
      </c>
      <c r="G407" s="197" t="s">
        <v>291</v>
      </c>
      <c r="H407" s="198">
        <v>425.23200000000003</v>
      </c>
      <c r="I407" s="161">
        <v>0.14000000000000001</v>
      </c>
      <c r="J407" s="162">
        <f>ROUND(I407*H407,2)</f>
        <v>59.53</v>
      </c>
      <c r="K407" s="163"/>
      <c r="L407" s="31"/>
      <c r="M407" s="164"/>
      <c r="N407" s="165" t="s">
        <v>42</v>
      </c>
      <c r="O407" s="57"/>
      <c r="P407" s="166">
        <f>O407*H407</f>
        <v>0</v>
      </c>
      <c r="Q407" s="166">
        <v>0</v>
      </c>
      <c r="R407" s="166">
        <f>Q407*H407</f>
        <v>0</v>
      </c>
      <c r="S407" s="166">
        <v>0</v>
      </c>
      <c r="T407" s="167">
        <f>S407*H407</f>
        <v>0</v>
      </c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R407" s="168" t="s">
        <v>249</v>
      </c>
      <c r="AT407" s="168" t="s">
        <v>245</v>
      </c>
      <c r="AU407" s="168" t="s">
        <v>88</v>
      </c>
      <c r="AY407" s="17" t="s">
        <v>242</v>
      </c>
      <c r="BE407" s="169">
        <f>IF(N407="základná",J407,0)</f>
        <v>0</v>
      </c>
      <c r="BF407" s="169">
        <f>IF(N407="znížená",J407,0)</f>
        <v>59.53</v>
      </c>
      <c r="BG407" s="169">
        <f>IF(N407="zákl. prenesená",J407,0)</f>
        <v>0</v>
      </c>
      <c r="BH407" s="169">
        <f>IF(N407="zníž. prenesená",J407,0)</f>
        <v>0</v>
      </c>
      <c r="BI407" s="169">
        <f>IF(N407="nulová",J407,0)</f>
        <v>0</v>
      </c>
      <c r="BJ407" s="17" t="s">
        <v>88</v>
      </c>
      <c r="BK407" s="169">
        <f>ROUND(I407*H407,2)</f>
        <v>59.53</v>
      </c>
      <c r="BL407" s="17" t="s">
        <v>249</v>
      </c>
      <c r="BM407" s="168" t="s">
        <v>627</v>
      </c>
    </row>
    <row r="408" spans="1:65" s="13" customFormat="1">
      <c r="B408" s="178"/>
      <c r="D408" s="171" t="s">
        <v>251</v>
      </c>
      <c r="F408" s="180" t="s">
        <v>628</v>
      </c>
      <c r="H408" s="181">
        <v>425.23200000000003</v>
      </c>
      <c r="I408" s="182"/>
      <c r="L408" s="178"/>
      <c r="M408" s="183"/>
      <c r="N408" s="184"/>
      <c r="O408" s="184"/>
      <c r="P408" s="184"/>
      <c r="Q408" s="184"/>
      <c r="R408" s="184"/>
      <c r="S408" s="184"/>
      <c r="T408" s="185"/>
      <c r="AT408" s="179" t="s">
        <v>251</v>
      </c>
      <c r="AU408" s="179" t="s">
        <v>88</v>
      </c>
      <c r="AV408" s="13" t="s">
        <v>88</v>
      </c>
      <c r="AW408" s="13" t="s">
        <v>2</v>
      </c>
      <c r="AX408" s="13" t="s">
        <v>83</v>
      </c>
      <c r="AY408" s="179" t="s">
        <v>242</v>
      </c>
    </row>
    <row r="409" spans="1:65" s="1" customFormat="1" ht="24.2" customHeight="1">
      <c r="A409" s="30"/>
      <c r="B409" s="155"/>
      <c r="C409" s="194" t="s">
        <v>629</v>
      </c>
      <c r="D409" s="194" t="s">
        <v>245</v>
      </c>
      <c r="E409" s="195" t="s">
        <v>630</v>
      </c>
      <c r="F409" s="196" t="s">
        <v>631</v>
      </c>
      <c r="G409" s="197" t="s">
        <v>291</v>
      </c>
      <c r="H409" s="198">
        <v>70.872</v>
      </c>
      <c r="I409" s="161">
        <v>0.45</v>
      </c>
      <c r="J409" s="162">
        <f>ROUND(I409*H409,2)</f>
        <v>31.89</v>
      </c>
      <c r="K409" s="163"/>
      <c r="L409" s="31"/>
      <c r="M409" s="164"/>
      <c r="N409" s="165" t="s">
        <v>42</v>
      </c>
      <c r="O409" s="57"/>
      <c r="P409" s="166">
        <f>O409*H409</f>
        <v>0</v>
      </c>
      <c r="Q409" s="166">
        <v>0</v>
      </c>
      <c r="R409" s="166">
        <f>Q409*H409</f>
        <v>0</v>
      </c>
      <c r="S409" s="166">
        <v>0</v>
      </c>
      <c r="T409" s="167">
        <f>S409*H409</f>
        <v>0</v>
      </c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R409" s="168" t="s">
        <v>249</v>
      </c>
      <c r="AT409" s="168" t="s">
        <v>245</v>
      </c>
      <c r="AU409" s="168" t="s">
        <v>88</v>
      </c>
      <c r="AY409" s="17" t="s">
        <v>242</v>
      </c>
      <c r="BE409" s="169">
        <f>IF(N409="základná",J409,0)</f>
        <v>0</v>
      </c>
      <c r="BF409" s="169">
        <f>IF(N409="znížená",J409,0)</f>
        <v>31.89</v>
      </c>
      <c r="BG409" s="169">
        <f>IF(N409="zákl. prenesená",J409,0)</f>
        <v>0</v>
      </c>
      <c r="BH409" s="169">
        <f>IF(N409="zníž. prenesená",J409,0)</f>
        <v>0</v>
      </c>
      <c r="BI409" s="169">
        <f>IF(N409="nulová",J409,0)</f>
        <v>0</v>
      </c>
      <c r="BJ409" s="17" t="s">
        <v>88</v>
      </c>
      <c r="BK409" s="169">
        <f>ROUND(I409*H409,2)</f>
        <v>31.89</v>
      </c>
      <c r="BL409" s="17" t="s">
        <v>249</v>
      </c>
      <c r="BM409" s="168" t="s">
        <v>632</v>
      </c>
    </row>
    <row r="410" spans="1:65" s="13" customFormat="1">
      <c r="B410" s="178"/>
      <c r="D410" s="171" t="s">
        <v>251</v>
      </c>
      <c r="F410" s="180" t="s">
        <v>633</v>
      </c>
      <c r="H410" s="181">
        <v>70.872</v>
      </c>
      <c r="I410" s="182"/>
      <c r="L410" s="178"/>
      <c r="M410" s="183"/>
      <c r="N410" s="184"/>
      <c r="O410" s="184"/>
      <c r="P410" s="184"/>
      <c r="Q410" s="184"/>
      <c r="R410" s="184"/>
      <c r="S410" s="184"/>
      <c r="T410" s="185"/>
      <c r="AT410" s="179" t="s">
        <v>251</v>
      </c>
      <c r="AU410" s="179" t="s">
        <v>88</v>
      </c>
      <c r="AV410" s="13" t="s">
        <v>88</v>
      </c>
      <c r="AW410" s="13" t="s">
        <v>2</v>
      </c>
      <c r="AX410" s="13" t="s">
        <v>83</v>
      </c>
      <c r="AY410" s="179" t="s">
        <v>242</v>
      </c>
    </row>
    <row r="411" spans="1:65" s="1" customFormat="1" ht="24.2" customHeight="1">
      <c r="A411" s="30"/>
      <c r="B411" s="155"/>
      <c r="C411" s="194" t="s">
        <v>634</v>
      </c>
      <c r="D411" s="194" t="s">
        <v>245</v>
      </c>
      <c r="E411" s="195" t="s">
        <v>635</v>
      </c>
      <c r="F411" s="196" t="s">
        <v>636</v>
      </c>
      <c r="G411" s="197" t="s">
        <v>291</v>
      </c>
      <c r="H411" s="198">
        <v>17.718</v>
      </c>
      <c r="I411" s="161">
        <v>65</v>
      </c>
      <c r="J411" s="162">
        <f>ROUND(I411*H411,2)</f>
        <v>1151.67</v>
      </c>
      <c r="K411" s="163"/>
      <c r="L411" s="31"/>
      <c r="M411" s="164"/>
      <c r="N411" s="165" t="s">
        <v>42</v>
      </c>
      <c r="O411" s="57"/>
      <c r="P411" s="166">
        <f>O411*H411</f>
        <v>0</v>
      </c>
      <c r="Q411" s="166">
        <v>0</v>
      </c>
      <c r="R411" s="166">
        <f>Q411*H411</f>
        <v>0</v>
      </c>
      <c r="S411" s="166">
        <v>0</v>
      </c>
      <c r="T411" s="167">
        <f>S411*H411</f>
        <v>0</v>
      </c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R411" s="168" t="s">
        <v>249</v>
      </c>
      <c r="AT411" s="168" t="s">
        <v>245</v>
      </c>
      <c r="AU411" s="168" t="s">
        <v>88</v>
      </c>
      <c r="AY411" s="17" t="s">
        <v>242</v>
      </c>
      <c r="BE411" s="169">
        <f>IF(N411="základná",J411,0)</f>
        <v>0</v>
      </c>
      <c r="BF411" s="169">
        <f>IF(N411="znížená",J411,0)</f>
        <v>1151.67</v>
      </c>
      <c r="BG411" s="169">
        <f>IF(N411="zákl. prenesená",J411,0)</f>
        <v>0</v>
      </c>
      <c r="BH411" s="169">
        <f>IF(N411="zníž. prenesená",J411,0)</f>
        <v>0</v>
      </c>
      <c r="BI411" s="169">
        <f>IF(N411="nulová",J411,0)</f>
        <v>0</v>
      </c>
      <c r="BJ411" s="17" t="s">
        <v>88</v>
      </c>
      <c r="BK411" s="169">
        <f>ROUND(I411*H411,2)</f>
        <v>1151.67</v>
      </c>
      <c r="BL411" s="17" t="s">
        <v>249</v>
      </c>
      <c r="BM411" s="168" t="s">
        <v>637</v>
      </c>
    </row>
    <row r="412" spans="1:65" s="11" customFormat="1" ht="22.9" customHeight="1">
      <c r="B412" s="142"/>
      <c r="D412" s="143" t="s">
        <v>75</v>
      </c>
      <c r="E412" s="153" t="s">
        <v>638</v>
      </c>
      <c r="F412" s="153" t="s">
        <v>639</v>
      </c>
      <c r="I412" s="145"/>
      <c r="J412" s="154">
        <f>SUBTOTAL(9,J413)</f>
        <v>1685.55</v>
      </c>
      <c r="L412" s="142"/>
      <c r="M412" s="147"/>
      <c r="N412" s="148"/>
      <c r="O412" s="148"/>
      <c r="P412" s="149">
        <f>P413</f>
        <v>0</v>
      </c>
      <c r="Q412" s="148"/>
      <c r="R412" s="149">
        <f>R413</f>
        <v>0</v>
      </c>
      <c r="S412" s="148"/>
      <c r="T412" s="150">
        <f>T413</f>
        <v>0</v>
      </c>
      <c r="AR412" s="143" t="s">
        <v>83</v>
      </c>
      <c r="AT412" s="151" t="s">
        <v>75</v>
      </c>
      <c r="AU412" s="151" t="s">
        <v>83</v>
      </c>
      <c r="AY412" s="143" t="s">
        <v>242</v>
      </c>
      <c r="BK412" s="152">
        <f>BK413</f>
        <v>1685.55</v>
      </c>
    </row>
    <row r="413" spans="1:65" s="1" customFormat="1" ht="24.2" customHeight="1">
      <c r="A413" s="30"/>
      <c r="B413" s="155"/>
      <c r="C413" s="194" t="s">
        <v>640</v>
      </c>
      <c r="D413" s="194" t="s">
        <v>245</v>
      </c>
      <c r="E413" s="195" t="s">
        <v>641</v>
      </c>
      <c r="F413" s="196" t="s">
        <v>642</v>
      </c>
      <c r="G413" s="197" t="s">
        <v>291</v>
      </c>
      <c r="H413" s="198">
        <v>122.675</v>
      </c>
      <c r="I413" s="161">
        <v>13.74</v>
      </c>
      <c r="J413" s="162">
        <f>ROUND(I413*H413,2)</f>
        <v>1685.55</v>
      </c>
      <c r="K413" s="163"/>
      <c r="L413" s="31"/>
      <c r="M413" s="164"/>
      <c r="N413" s="165" t="s">
        <v>42</v>
      </c>
      <c r="O413" s="57"/>
      <c r="P413" s="166">
        <f>O413*H413</f>
        <v>0</v>
      </c>
      <c r="Q413" s="166">
        <v>0</v>
      </c>
      <c r="R413" s="166">
        <f>Q413*H413</f>
        <v>0</v>
      </c>
      <c r="S413" s="166">
        <v>0</v>
      </c>
      <c r="T413" s="167">
        <f>S413*H413</f>
        <v>0</v>
      </c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R413" s="168" t="s">
        <v>249</v>
      </c>
      <c r="AT413" s="168" t="s">
        <v>245</v>
      </c>
      <c r="AU413" s="168" t="s">
        <v>88</v>
      </c>
      <c r="AY413" s="17" t="s">
        <v>242</v>
      </c>
      <c r="BE413" s="169">
        <f>IF(N413="základná",J413,0)</f>
        <v>0</v>
      </c>
      <c r="BF413" s="169">
        <f>IF(N413="znížená",J413,0)</f>
        <v>1685.55</v>
      </c>
      <c r="BG413" s="169">
        <f>IF(N413="zákl. prenesená",J413,0)</f>
        <v>0</v>
      </c>
      <c r="BH413" s="169">
        <f>IF(N413="zníž. prenesená",J413,0)</f>
        <v>0</v>
      </c>
      <c r="BI413" s="169">
        <f>IF(N413="nulová",J413,0)</f>
        <v>0</v>
      </c>
      <c r="BJ413" s="17" t="s">
        <v>88</v>
      </c>
      <c r="BK413" s="169">
        <f>ROUND(I413*H413,2)</f>
        <v>1685.55</v>
      </c>
      <c r="BL413" s="17" t="s">
        <v>249</v>
      </c>
      <c r="BM413" s="168" t="s">
        <v>643</v>
      </c>
    </row>
    <row r="414" spans="1:65" s="11" customFormat="1" ht="25.9" customHeight="1">
      <c r="B414" s="142"/>
      <c r="D414" s="143" t="s">
        <v>75</v>
      </c>
      <c r="E414" s="144" t="s">
        <v>644</v>
      </c>
      <c r="F414" s="144" t="s">
        <v>645</v>
      </c>
      <c r="I414" s="145"/>
      <c r="J414" s="146">
        <f>SUBTOTAL(9,J415:J535)</f>
        <v>43811.839999999997</v>
      </c>
      <c r="L414" s="142"/>
      <c r="M414" s="147"/>
      <c r="N414" s="148"/>
      <c r="O414" s="148"/>
      <c r="P414" s="149">
        <f>P415+P453+P470+P495+P506+P517+P530</f>
        <v>0</v>
      </c>
      <c r="Q414" s="148"/>
      <c r="R414" s="149">
        <f>R415+R453+R470+R495+R506+R517+R530</f>
        <v>6.8496232399999997</v>
      </c>
      <c r="S414" s="148"/>
      <c r="T414" s="150">
        <f>T415+T453+T470+T495+T506+T517+T530</f>
        <v>0</v>
      </c>
      <c r="AR414" s="143" t="s">
        <v>88</v>
      </c>
      <c r="AT414" s="151" t="s">
        <v>75</v>
      </c>
      <c r="AU414" s="151" t="s">
        <v>76</v>
      </c>
      <c r="AY414" s="143" t="s">
        <v>242</v>
      </c>
      <c r="BK414" s="152">
        <f>BK415+BK453+BK470+BK495+BK506+BK517+BK530</f>
        <v>43811.839999999997</v>
      </c>
    </row>
    <row r="415" spans="1:65" s="11" customFormat="1" ht="22.9" customHeight="1">
      <c r="B415" s="142"/>
      <c r="D415" s="143" t="s">
        <v>75</v>
      </c>
      <c r="E415" s="153" t="s">
        <v>646</v>
      </c>
      <c r="F415" s="153" t="s">
        <v>647</v>
      </c>
      <c r="I415" s="145"/>
      <c r="J415" s="154">
        <f>SUBTOTAL(9,J416:J452)</f>
        <v>13946.229999999998</v>
      </c>
      <c r="L415" s="142"/>
      <c r="M415" s="147"/>
      <c r="N415" s="148"/>
      <c r="O415" s="148"/>
      <c r="P415" s="149">
        <f>SUM(P416:P452)</f>
        <v>0</v>
      </c>
      <c r="Q415" s="148"/>
      <c r="R415" s="149">
        <f>SUM(R416:R452)</f>
        <v>2.9239915000000001</v>
      </c>
      <c r="S415" s="148"/>
      <c r="T415" s="150">
        <f>SUM(T416:T452)</f>
        <v>0</v>
      </c>
      <c r="AR415" s="143" t="s">
        <v>88</v>
      </c>
      <c r="AT415" s="151" t="s">
        <v>75</v>
      </c>
      <c r="AU415" s="151" t="s">
        <v>83</v>
      </c>
      <c r="AY415" s="143" t="s">
        <v>242</v>
      </c>
      <c r="BK415" s="152">
        <f>SUM(BK416:BK452)</f>
        <v>13946.229999999998</v>
      </c>
    </row>
    <row r="416" spans="1:65" s="1" customFormat="1" ht="24.2" customHeight="1">
      <c r="A416" s="30"/>
      <c r="B416" s="155"/>
      <c r="C416" s="194" t="s">
        <v>648</v>
      </c>
      <c r="D416" s="194" t="s">
        <v>245</v>
      </c>
      <c r="E416" s="195" t="s">
        <v>649</v>
      </c>
      <c r="F416" s="196" t="s">
        <v>650</v>
      </c>
      <c r="G416" s="197" t="s">
        <v>281</v>
      </c>
      <c r="H416" s="198">
        <v>18</v>
      </c>
      <c r="I416" s="161">
        <v>0.23</v>
      </c>
      <c r="J416" s="162">
        <f>ROUND(I416*H416,2)</f>
        <v>4.1399999999999997</v>
      </c>
      <c r="K416" s="163"/>
      <c r="L416" s="31"/>
      <c r="M416" s="164"/>
      <c r="N416" s="165" t="s">
        <v>42</v>
      </c>
      <c r="O416" s="57"/>
      <c r="P416" s="166">
        <f>O416*H416</f>
        <v>0</v>
      </c>
      <c r="Q416" s="166">
        <v>0</v>
      </c>
      <c r="R416" s="166">
        <f>Q416*H416</f>
        <v>0</v>
      </c>
      <c r="S416" s="166">
        <v>0</v>
      </c>
      <c r="T416" s="167">
        <f>S416*H416</f>
        <v>0</v>
      </c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R416" s="168" t="s">
        <v>402</v>
      </c>
      <c r="AT416" s="168" t="s">
        <v>245</v>
      </c>
      <c r="AU416" s="168" t="s">
        <v>88</v>
      </c>
      <c r="AY416" s="17" t="s">
        <v>242</v>
      </c>
      <c r="BE416" s="169">
        <f>IF(N416="základná",J416,0)</f>
        <v>0</v>
      </c>
      <c r="BF416" s="169">
        <f>IF(N416="znížená",J416,0)</f>
        <v>4.1399999999999997</v>
      </c>
      <c r="BG416" s="169">
        <f>IF(N416="zákl. prenesená",J416,0)</f>
        <v>0</v>
      </c>
      <c r="BH416" s="169">
        <f>IF(N416="zníž. prenesená",J416,0)</f>
        <v>0</v>
      </c>
      <c r="BI416" s="169">
        <f>IF(N416="nulová",J416,0)</f>
        <v>0</v>
      </c>
      <c r="BJ416" s="17" t="s">
        <v>88</v>
      </c>
      <c r="BK416" s="169">
        <f>ROUND(I416*H416,2)</f>
        <v>4.1399999999999997</v>
      </c>
      <c r="BL416" s="17" t="s">
        <v>402</v>
      </c>
      <c r="BM416" s="168" t="s">
        <v>651</v>
      </c>
    </row>
    <row r="417" spans="1:65" s="12" customFormat="1">
      <c r="B417" s="170"/>
      <c r="D417" s="171" t="s">
        <v>251</v>
      </c>
      <c r="E417" s="172"/>
      <c r="F417" s="173" t="s">
        <v>652</v>
      </c>
      <c r="H417" s="172"/>
      <c r="I417" s="174"/>
      <c r="L417" s="170"/>
      <c r="M417" s="175"/>
      <c r="N417" s="176"/>
      <c r="O417" s="176"/>
      <c r="P417" s="176"/>
      <c r="Q417" s="176"/>
      <c r="R417" s="176"/>
      <c r="S417" s="176"/>
      <c r="T417" s="177"/>
      <c r="AT417" s="172" t="s">
        <v>251</v>
      </c>
      <c r="AU417" s="172" t="s">
        <v>88</v>
      </c>
      <c r="AV417" s="12" t="s">
        <v>83</v>
      </c>
      <c r="AW417" s="12" t="s">
        <v>32</v>
      </c>
      <c r="AX417" s="12" t="s">
        <v>76</v>
      </c>
      <c r="AY417" s="172" t="s">
        <v>242</v>
      </c>
    </row>
    <row r="418" spans="1:65" s="13" customFormat="1">
      <c r="B418" s="178"/>
      <c r="D418" s="171" t="s">
        <v>251</v>
      </c>
      <c r="E418" s="179"/>
      <c r="F418" s="180" t="s">
        <v>653</v>
      </c>
      <c r="H418" s="181">
        <v>18</v>
      </c>
      <c r="I418" s="182"/>
      <c r="L418" s="178"/>
      <c r="M418" s="183"/>
      <c r="N418" s="184"/>
      <c r="O418" s="184"/>
      <c r="P418" s="184"/>
      <c r="Q418" s="184"/>
      <c r="R418" s="184"/>
      <c r="S418" s="184"/>
      <c r="T418" s="185"/>
      <c r="AT418" s="179" t="s">
        <v>251</v>
      </c>
      <c r="AU418" s="179" t="s">
        <v>88</v>
      </c>
      <c r="AV418" s="13" t="s">
        <v>88</v>
      </c>
      <c r="AW418" s="13" t="s">
        <v>32</v>
      </c>
      <c r="AX418" s="13" t="s">
        <v>83</v>
      </c>
      <c r="AY418" s="179" t="s">
        <v>242</v>
      </c>
    </row>
    <row r="419" spans="1:65" s="1" customFormat="1" ht="16.5" customHeight="1">
      <c r="A419" s="30"/>
      <c r="B419" s="155"/>
      <c r="C419" s="218" t="s">
        <v>654</v>
      </c>
      <c r="D419" s="218" t="s">
        <v>313</v>
      </c>
      <c r="E419" s="219" t="s">
        <v>655</v>
      </c>
      <c r="F419" s="220" t="s">
        <v>656</v>
      </c>
      <c r="G419" s="221" t="s">
        <v>291</v>
      </c>
      <c r="H419" s="222">
        <v>5.0000000000000001E-3</v>
      </c>
      <c r="I419" s="204">
        <v>1562.46</v>
      </c>
      <c r="J419" s="205">
        <f>ROUND(I419*H419,2)</f>
        <v>7.81</v>
      </c>
      <c r="K419" s="206"/>
      <c r="L419" s="207"/>
      <c r="M419" s="208"/>
      <c r="N419" s="209" t="s">
        <v>42</v>
      </c>
      <c r="O419" s="57"/>
      <c r="P419" s="166">
        <f>O419*H419</f>
        <v>0</v>
      </c>
      <c r="Q419" s="166">
        <v>1</v>
      </c>
      <c r="R419" s="166">
        <f>Q419*H419</f>
        <v>5.0000000000000001E-3</v>
      </c>
      <c r="S419" s="166">
        <v>0</v>
      </c>
      <c r="T419" s="167">
        <f>S419*H419</f>
        <v>0</v>
      </c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R419" s="168" t="s">
        <v>500</v>
      </c>
      <c r="AT419" s="168" t="s">
        <v>313</v>
      </c>
      <c r="AU419" s="168" t="s">
        <v>88</v>
      </c>
      <c r="AY419" s="17" t="s">
        <v>242</v>
      </c>
      <c r="BE419" s="169">
        <f>IF(N419="základná",J419,0)</f>
        <v>0</v>
      </c>
      <c r="BF419" s="169">
        <f>IF(N419="znížená",J419,0)</f>
        <v>7.81</v>
      </c>
      <c r="BG419" s="169">
        <f>IF(N419="zákl. prenesená",J419,0)</f>
        <v>0</v>
      </c>
      <c r="BH419" s="169">
        <f>IF(N419="zníž. prenesená",J419,0)</f>
        <v>0</v>
      </c>
      <c r="BI419" s="169">
        <f>IF(N419="nulová",J419,0)</f>
        <v>0</v>
      </c>
      <c r="BJ419" s="17" t="s">
        <v>88</v>
      </c>
      <c r="BK419" s="169">
        <f>ROUND(I419*H419,2)</f>
        <v>7.81</v>
      </c>
      <c r="BL419" s="17" t="s">
        <v>402</v>
      </c>
      <c r="BM419" s="168" t="s">
        <v>657</v>
      </c>
    </row>
    <row r="420" spans="1:65" s="13" customFormat="1">
      <c r="B420" s="178"/>
      <c r="D420" s="171" t="s">
        <v>251</v>
      </c>
      <c r="F420" s="180" t="s">
        <v>658</v>
      </c>
      <c r="H420" s="181">
        <v>5.0000000000000001E-3</v>
      </c>
      <c r="I420" s="182"/>
      <c r="L420" s="178"/>
      <c r="M420" s="183"/>
      <c r="N420" s="184"/>
      <c r="O420" s="184"/>
      <c r="P420" s="184"/>
      <c r="Q420" s="184"/>
      <c r="R420" s="184"/>
      <c r="S420" s="184"/>
      <c r="T420" s="185"/>
      <c r="AT420" s="179" t="s">
        <v>251</v>
      </c>
      <c r="AU420" s="179" t="s">
        <v>88</v>
      </c>
      <c r="AV420" s="13" t="s">
        <v>88</v>
      </c>
      <c r="AW420" s="13" t="s">
        <v>2</v>
      </c>
      <c r="AX420" s="13" t="s">
        <v>83</v>
      </c>
      <c r="AY420" s="179" t="s">
        <v>242</v>
      </c>
    </row>
    <row r="421" spans="1:65" s="1" customFormat="1" ht="24.2" customHeight="1">
      <c r="A421" s="30"/>
      <c r="B421" s="155"/>
      <c r="C421" s="194" t="s">
        <v>659</v>
      </c>
      <c r="D421" s="194" t="s">
        <v>245</v>
      </c>
      <c r="E421" s="195" t="s">
        <v>660</v>
      </c>
      <c r="F421" s="196" t="s">
        <v>661</v>
      </c>
      <c r="G421" s="197" t="s">
        <v>281</v>
      </c>
      <c r="H421" s="198">
        <v>18</v>
      </c>
      <c r="I421" s="161">
        <v>4.12</v>
      </c>
      <c r="J421" s="162">
        <f>ROUND(I421*H421,2)</f>
        <v>74.16</v>
      </c>
      <c r="K421" s="163"/>
      <c r="L421" s="31"/>
      <c r="M421" s="164"/>
      <c r="N421" s="165" t="s">
        <v>42</v>
      </c>
      <c r="O421" s="57"/>
      <c r="P421" s="166">
        <f>O421*H421</f>
        <v>0</v>
      </c>
      <c r="Q421" s="166">
        <v>5.4000000000000001E-4</v>
      </c>
      <c r="R421" s="166">
        <f>Q421*H421</f>
        <v>9.7199999999999995E-3</v>
      </c>
      <c r="S421" s="166">
        <v>0</v>
      </c>
      <c r="T421" s="167">
        <f>S421*H421</f>
        <v>0</v>
      </c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R421" s="168" t="s">
        <v>402</v>
      </c>
      <c r="AT421" s="168" t="s">
        <v>245</v>
      </c>
      <c r="AU421" s="168" t="s">
        <v>88</v>
      </c>
      <c r="AY421" s="17" t="s">
        <v>242</v>
      </c>
      <c r="BE421" s="169">
        <f>IF(N421="základná",J421,0)</f>
        <v>0</v>
      </c>
      <c r="BF421" s="169">
        <f>IF(N421="znížená",J421,0)</f>
        <v>74.16</v>
      </c>
      <c r="BG421" s="169">
        <f>IF(N421="zákl. prenesená",J421,0)</f>
        <v>0</v>
      </c>
      <c r="BH421" s="169">
        <f>IF(N421="zníž. prenesená",J421,0)</f>
        <v>0</v>
      </c>
      <c r="BI421" s="169">
        <f>IF(N421="nulová",J421,0)</f>
        <v>0</v>
      </c>
      <c r="BJ421" s="17" t="s">
        <v>88</v>
      </c>
      <c r="BK421" s="169">
        <f>ROUND(I421*H421,2)</f>
        <v>74.16</v>
      </c>
      <c r="BL421" s="17" t="s">
        <v>402</v>
      </c>
      <c r="BM421" s="168" t="s">
        <v>662</v>
      </c>
    </row>
    <row r="422" spans="1:65" s="1" customFormat="1" ht="24.2" customHeight="1">
      <c r="A422" s="30"/>
      <c r="B422" s="155"/>
      <c r="C422" s="218" t="s">
        <v>663</v>
      </c>
      <c r="D422" s="218" t="s">
        <v>313</v>
      </c>
      <c r="E422" s="219" t="s">
        <v>664</v>
      </c>
      <c r="F422" s="220" t="s">
        <v>665</v>
      </c>
      <c r="G422" s="221" t="s">
        <v>281</v>
      </c>
      <c r="H422" s="222">
        <v>20.7</v>
      </c>
      <c r="I422" s="204">
        <v>4.5999999999999996</v>
      </c>
      <c r="J422" s="205">
        <f>ROUND(I422*H422,2)</f>
        <v>95.22</v>
      </c>
      <c r="K422" s="206"/>
      <c r="L422" s="207"/>
      <c r="M422" s="208"/>
      <c r="N422" s="209" t="s">
        <v>42</v>
      </c>
      <c r="O422" s="57"/>
      <c r="P422" s="166">
        <f>O422*H422</f>
        <v>0</v>
      </c>
      <c r="Q422" s="166">
        <v>4.2500000000000003E-3</v>
      </c>
      <c r="R422" s="166">
        <f>Q422*H422</f>
        <v>8.7974999999999998E-2</v>
      </c>
      <c r="S422" s="166">
        <v>0</v>
      </c>
      <c r="T422" s="167">
        <f>S422*H422</f>
        <v>0</v>
      </c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R422" s="168" t="s">
        <v>500</v>
      </c>
      <c r="AT422" s="168" t="s">
        <v>313</v>
      </c>
      <c r="AU422" s="168" t="s">
        <v>88</v>
      </c>
      <c r="AY422" s="17" t="s">
        <v>242</v>
      </c>
      <c r="BE422" s="169">
        <f>IF(N422="základná",J422,0)</f>
        <v>0</v>
      </c>
      <c r="BF422" s="169">
        <f>IF(N422="znížená",J422,0)</f>
        <v>95.22</v>
      </c>
      <c r="BG422" s="169">
        <f>IF(N422="zákl. prenesená",J422,0)</f>
        <v>0</v>
      </c>
      <c r="BH422" s="169">
        <f>IF(N422="zníž. prenesená",J422,0)</f>
        <v>0</v>
      </c>
      <c r="BI422" s="169">
        <f>IF(N422="nulová",J422,0)</f>
        <v>0</v>
      </c>
      <c r="BJ422" s="17" t="s">
        <v>88</v>
      </c>
      <c r="BK422" s="169">
        <f>ROUND(I422*H422,2)</f>
        <v>95.22</v>
      </c>
      <c r="BL422" s="17" t="s">
        <v>402</v>
      </c>
      <c r="BM422" s="168" t="s">
        <v>666</v>
      </c>
    </row>
    <row r="423" spans="1:65" s="13" customFormat="1">
      <c r="B423" s="178"/>
      <c r="D423" s="171" t="s">
        <v>251</v>
      </c>
      <c r="F423" s="180" t="s">
        <v>667</v>
      </c>
      <c r="H423" s="181">
        <v>20.7</v>
      </c>
      <c r="I423" s="182"/>
      <c r="L423" s="178"/>
      <c r="M423" s="183"/>
      <c r="N423" s="184"/>
      <c r="O423" s="184"/>
      <c r="P423" s="184"/>
      <c r="Q423" s="184"/>
      <c r="R423" s="184"/>
      <c r="S423" s="184"/>
      <c r="T423" s="185"/>
      <c r="AT423" s="179" t="s">
        <v>251</v>
      </c>
      <c r="AU423" s="179" t="s">
        <v>88</v>
      </c>
      <c r="AV423" s="13" t="s">
        <v>88</v>
      </c>
      <c r="AW423" s="13" t="s">
        <v>2</v>
      </c>
      <c r="AX423" s="13" t="s">
        <v>83</v>
      </c>
      <c r="AY423" s="179" t="s">
        <v>242</v>
      </c>
    </row>
    <row r="424" spans="1:65" s="1" customFormat="1" ht="37.9" customHeight="1">
      <c r="A424" s="30"/>
      <c r="B424" s="155"/>
      <c r="C424" s="194" t="s">
        <v>668</v>
      </c>
      <c r="D424" s="194" t="s">
        <v>245</v>
      </c>
      <c r="E424" s="195" t="s">
        <v>669</v>
      </c>
      <c r="F424" s="196" t="s">
        <v>670</v>
      </c>
      <c r="G424" s="197" t="s">
        <v>281</v>
      </c>
      <c r="H424" s="198">
        <v>357.7</v>
      </c>
      <c r="I424" s="161">
        <v>3.65</v>
      </c>
      <c r="J424" s="162">
        <f>ROUND(I424*H424,2)</f>
        <v>1305.6099999999999</v>
      </c>
      <c r="K424" s="163"/>
      <c r="L424" s="31"/>
      <c r="M424" s="164"/>
      <c r="N424" s="165" t="s">
        <v>42</v>
      </c>
      <c r="O424" s="57"/>
      <c r="P424" s="166">
        <f>O424*H424</f>
        <v>0</v>
      </c>
      <c r="Q424" s="166">
        <v>2.2000000000000001E-3</v>
      </c>
      <c r="R424" s="166">
        <f>Q424*H424</f>
        <v>0.78693999999999997</v>
      </c>
      <c r="S424" s="166">
        <v>0</v>
      </c>
      <c r="T424" s="167">
        <f>S424*H424</f>
        <v>0</v>
      </c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R424" s="168" t="s">
        <v>402</v>
      </c>
      <c r="AT424" s="168" t="s">
        <v>245</v>
      </c>
      <c r="AU424" s="168" t="s">
        <v>88</v>
      </c>
      <c r="AY424" s="17" t="s">
        <v>242</v>
      </c>
      <c r="BE424" s="169">
        <f>IF(N424="základná",J424,0)</f>
        <v>0</v>
      </c>
      <c r="BF424" s="169">
        <f>IF(N424="znížená",J424,0)</f>
        <v>1305.6099999999999</v>
      </c>
      <c r="BG424" s="169">
        <f>IF(N424="zákl. prenesená",J424,0)</f>
        <v>0</v>
      </c>
      <c r="BH424" s="169">
        <f>IF(N424="zníž. prenesená",J424,0)</f>
        <v>0</v>
      </c>
      <c r="BI424" s="169">
        <f>IF(N424="nulová",J424,0)</f>
        <v>0</v>
      </c>
      <c r="BJ424" s="17" t="s">
        <v>88</v>
      </c>
      <c r="BK424" s="169">
        <f>ROUND(I424*H424,2)</f>
        <v>1305.6099999999999</v>
      </c>
      <c r="BL424" s="17" t="s">
        <v>402</v>
      </c>
      <c r="BM424" s="168" t="s">
        <v>671</v>
      </c>
    </row>
    <row r="425" spans="1:65" s="12" customFormat="1">
      <c r="B425" s="170"/>
      <c r="D425" s="171" t="s">
        <v>251</v>
      </c>
      <c r="E425" s="172"/>
      <c r="F425" s="173" t="s">
        <v>672</v>
      </c>
      <c r="H425" s="172"/>
      <c r="I425" s="174"/>
      <c r="L425" s="170"/>
      <c r="M425" s="175"/>
      <c r="N425" s="176"/>
      <c r="O425" s="176"/>
      <c r="P425" s="176"/>
      <c r="Q425" s="176"/>
      <c r="R425" s="176"/>
      <c r="S425" s="176"/>
      <c r="T425" s="177"/>
      <c r="AT425" s="172" t="s">
        <v>251</v>
      </c>
      <c r="AU425" s="172" t="s">
        <v>88</v>
      </c>
      <c r="AV425" s="12" t="s">
        <v>83</v>
      </c>
      <c r="AW425" s="12" t="s">
        <v>32</v>
      </c>
      <c r="AX425" s="12" t="s">
        <v>76</v>
      </c>
      <c r="AY425" s="172" t="s">
        <v>242</v>
      </c>
    </row>
    <row r="426" spans="1:65" s="13" customFormat="1">
      <c r="B426" s="178"/>
      <c r="D426" s="171" t="s">
        <v>251</v>
      </c>
      <c r="E426" s="179"/>
      <c r="F426" s="180" t="s">
        <v>673</v>
      </c>
      <c r="H426" s="181">
        <v>357.7</v>
      </c>
      <c r="I426" s="182"/>
      <c r="L426" s="178"/>
      <c r="M426" s="183"/>
      <c r="N426" s="184"/>
      <c r="O426" s="184"/>
      <c r="P426" s="184"/>
      <c r="Q426" s="184"/>
      <c r="R426" s="184"/>
      <c r="S426" s="184"/>
      <c r="T426" s="185"/>
      <c r="AT426" s="179" t="s">
        <v>251</v>
      </c>
      <c r="AU426" s="179" t="s">
        <v>88</v>
      </c>
      <c r="AV426" s="13" t="s">
        <v>88</v>
      </c>
      <c r="AW426" s="13" t="s">
        <v>32</v>
      </c>
      <c r="AX426" s="13" t="s">
        <v>76</v>
      </c>
      <c r="AY426" s="179" t="s">
        <v>242</v>
      </c>
    </row>
    <row r="427" spans="1:65" s="15" customFormat="1">
      <c r="B427" s="210"/>
      <c r="D427" s="171" t="s">
        <v>251</v>
      </c>
      <c r="E427" s="211" t="s">
        <v>195</v>
      </c>
      <c r="F427" s="212" t="s">
        <v>333</v>
      </c>
      <c r="H427" s="213">
        <v>357.7</v>
      </c>
      <c r="I427" s="214"/>
      <c r="L427" s="210"/>
      <c r="M427" s="215"/>
      <c r="N427" s="216"/>
      <c r="O427" s="216"/>
      <c r="P427" s="216"/>
      <c r="Q427" s="216"/>
      <c r="R427" s="216"/>
      <c r="S427" s="216"/>
      <c r="T427" s="217"/>
      <c r="AT427" s="211" t="s">
        <v>251</v>
      </c>
      <c r="AU427" s="211" t="s">
        <v>88</v>
      </c>
      <c r="AV427" s="15" t="s">
        <v>93</v>
      </c>
      <c r="AW427" s="15" t="s">
        <v>32</v>
      </c>
      <c r="AX427" s="15" t="s">
        <v>83</v>
      </c>
      <c r="AY427" s="211" t="s">
        <v>242</v>
      </c>
    </row>
    <row r="428" spans="1:65" s="1" customFormat="1" ht="16.5" customHeight="1">
      <c r="A428" s="30"/>
      <c r="B428" s="155"/>
      <c r="C428" s="218" t="s">
        <v>674</v>
      </c>
      <c r="D428" s="218" t="s">
        <v>313</v>
      </c>
      <c r="E428" s="219" t="s">
        <v>675</v>
      </c>
      <c r="F428" s="220" t="s">
        <v>676</v>
      </c>
      <c r="G428" s="221" t="s">
        <v>310</v>
      </c>
      <c r="H428" s="222">
        <v>89.507000000000005</v>
      </c>
      <c r="I428" s="204">
        <v>2.52</v>
      </c>
      <c r="J428" s="205">
        <f>ROUND(I428*H428,2)</f>
        <v>225.56</v>
      </c>
      <c r="K428" s="206"/>
      <c r="L428" s="207"/>
      <c r="M428" s="208"/>
      <c r="N428" s="209" t="s">
        <v>42</v>
      </c>
      <c r="O428" s="57"/>
      <c r="P428" s="166">
        <f>O428*H428</f>
        <v>0</v>
      </c>
      <c r="Q428" s="166">
        <v>1.5E-3</v>
      </c>
      <c r="R428" s="166">
        <f>Q428*H428</f>
        <v>0.1342605</v>
      </c>
      <c r="S428" s="166">
        <v>0</v>
      </c>
      <c r="T428" s="167">
        <f>S428*H428</f>
        <v>0</v>
      </c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R428" s="168" t="s">
        <v>500</v>
      </c>
      <c r="AT428" s="168" t="s">
        <v>313</v>
      </c>
      <c r="AU428" s="168" t="s">
        <v>88</v>
      </c>
      <c r="AY428" s="17" t="s">
        <v>242</v>
      </c>
      <c r="BE428" s="169">
        <f>IF(N428="základná",J428,0)</f>
        <v>0</v>
      </c>
      <c r="BF428" s="169">
        <f>IF(N428="znížená",J428,0)</f>
        <v>225.56</v>
      </c>
      <c r="BG428" s="169">
        <f>IF(N428="zákl. prenesená",J428,0)</f>
        <v>0</v>
      </c>
      <c r="BH428" s="169">
        <f>IF(N428="zníž. prenesená",J428,0)</f>
        <v>0</v>
      </c>
      <c r="BI428" s="169">
        <f>IF(N428="nulová",J428,0)</f>
        <v>0</v>
      </c>
      <c r="BJ428" s="17" t="s">
        <v>88</v>
      </c>
      <c r="BK428" s="169">
        <f>ROUND(I428*H428,2)</f>
        <v>225.56</v>
      </c>
      <c r="BL428" s="17" t="s">
        <v>402</v>
      </c>
      <c r="BM428" s="168" t="s">
        <v>677</v>
      </c>
    </row>
    <row r="429" spans="1:65" s="12" customFormat="1">
      <c r="B429" s="170"/>
      <c r="D429" s="171" t="s">
        <v>251</v>
      </c>
      <c r="E429" s="172"/>
      <c r="F429" s="173" t="s">
        <v>678</v>
      </c>
      <c r="H429" s="172"/>
      <c r="I429" s="174"/>
      <c r="L429" s="170"/>
      <c r="M429" s="175"/>
      <c r="N429" s="176"/>
      <c r="O429" s="176"/>
      <c r="P429" s="176"/>
      <c r="Q429" s="176"/>
      <c r="R429" s="176"/>
      <c r="S429" s="176"/>
      <c r="T429" s="177"/>
      <c r="AT429" s="172" t="s">
        <v>251</v>
      </c>
      <c r="AU429" s="172" t="s">
        <v>88</v>
      </c>
      <c r="AV429" s="12" t="s">
        <v>83</v>
      </c>
      <c r="AW429" s="12" t="s">
        <v>32</v>
      </c>
      <c r="AX429" s="12" t="s">
        <v>76</v>
      </c>
      <c r="AY429" s="172" t="s">
        <v>242</v>
      </c>
    </row>
    <row r="430" spans="1:65" s="13" customFormat="1">
      <c r="B430" s="178"/>
      <c r="D430" s="171" t="s">
        <v>251</v>
      </c>
      <c r="E430" s="179"/>
      <c r="F430" s="180" t="s">
        <v>679</v>
      </c>
      <c r="H430" s="181">
        <v>85.245000000000005</v>
      </c>
      <c r="I430" s="182"/>
      <c r="L430" s="178"/>
      <c r="M430" s="183"/>
      <c r="N430" s="184"/>
      <c r="O430" s="184"/>
      <c r="P430" s="184"/>
      <c r="Q430" s="184"/>
      <c r="R430" s="184"/>
      <c r="S430" s="184"/>
      <c r="T430" s="185"/>
      <c r="AT430" s="179" t="s">
        <v>251</v>
      </c>
      <c r="AU430" s="179" t="s">
        <v>88</v>
      </c>
      <c r="AV430" s="13" t="s">
        <v>88</v>
      </c>
      <c r="AW430" s="13" t="s">
        <v>32</v>
      </c>
      <c r="AX430" s="13" t="s">
        <v>83</v>
      </c>
      <c r="AY430" s="179" t="s">
        <v>242</v>
      </c>
    </row>
    <row r="431" spans="1:65" s="13" customFormat="1">
      <c r="B431" s="178"/>
      <c r="D431" s="171" t="s">
        <v>251</v>
      </c>
      <c r="F431" s="180" t="s">
        <v>680</v>
      </c>
      <c r="H431" s="181">
        <v>89.507000000000005</v>
      </c>
      <c r="I431" s="182"/>
      <c r="L431" s="178"/>
      <c r="M431" s="183"/>
      <c r="N431" s="184"/>
      <c r="O431" s="184"/>
      <c r="P431" s="184"/>
      <c r="Q431" s="184"/>
      <c r="R431" s="184"/>
      <c r="S431" s="184"/>
      <c r="T431" s="185"/>
      <c r="AT431" s="179" t="s">
        <v>251</v>
      </c>
      <c r="AU431" s="179" t="s">
        <v>88</v>
      </c>
      <c r="AV431" s="13" t="s">
        <v>88</v>
      </c>
      <c r="AW431" s="13" t="s">
        <v>2</v>
      </c>
      <c r="AX431" s="13" t="s">
        <v>83</v>
      </c>
      <c r="AY431" s="179" t="s">
        <v>242</v>
      </c>
    </row>
    <row r="432" spans="1:65" s="1" customFormat="1" ht="21.75" customHeight="1">
      <c r="A432" s="30"/>
      <c r="B432" s="155"/>
      <c r="C432" s="194" t="s">
        <v>681</v>
      </c>
      <c r="D432" s="194" t="s">
        <v>245</v>
      </c>
      <c r="E432" s="195" t="s">
        <v>682</v>
      </c>
      <c r="F432" s="196" t="s">
        <v>683</v>
      </c>
      <c r="G432" s="197" t="s">
        <v>281</v>
      </c>
      <c r="H432" s="198">
        <v>386.6</v>
      </c>
      <c r="I432" s="161">
        <v>5.74</v>
      </c>
      <c r="J432" s="162">
        <f>ROUND(I432*H432,2)</f>
        <v>2219.08</v>
      </c>
      <c r="K432" s="163"/>
      <c r="L432" s="31"/>
      <c r="M432" s="164"/>
      <c r="N432" s="165" t="s">
        <v>42</v>
      </c>
      <c r="O432" s="57"/>
      <c r="P432" s="166">
        <f>O432*H432</f>
        <v>0</v>
      </c>
      <c r="Q432" s="166">
        <v>0</v>
      </c>
      <c r="R432" s="166">
        <f>Q432*H432</f>
        <v>0</v>
      </c>
      <c r="S432" s="166">
        <v>0</v>
      </c>
      <c r="T432" s="167">
        <f>S432*H432</f>
        <v>0</v>
      </c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R432" s="168" t="s">
        <v>402</v>
      </c>
      <c r="AT432" s="168" t="s">
        <v>245</v>
      </c>
      <c r="AU432" s="168" t="s">
        <v>88</v>
      </c>
      <c r="AY432" s="17" t="s">
        <v>242</v>
      </c>
      <c r="BE432" s="169">
        <f>IF(N432="základná",J432,0)</f>
        <v>0</v>
      </c>
      <c r="BF432" s="169">
        <f>IF(N432="znížená",J432,0)</f>
        <v>2219.08</v>
      </c>
      <c r="BG432" s="169">
        <f>IF(N432="zákl. prenesená",J432,0)</f>
        <v>0</v>
      </c>
      <c r="BH432" s="169">
        <f>IF(N432="zníž. prenesená",J432,0)</f>
        <v>0</v>
      </c>
      <c r="BI432" s="169">
        <f>IF(N432="nulová",J432,0)</f>
        <v>0</v>
      </c>
      <c r="BJ432" s="17" t="s">
        <v>88</v>
      </c>
      <c r="BK432" s="169">
        <f>ROUND(I432*H432,2)</f>
        <v>2219.08</v>
      </c>
      <c r="BL432" s="17" t="s">
        <v>402</v>
      </c>
      <c r="BM432" s="168" t="s">
        <v>684</v>
      </c>
    </row>
    <row r="433" spans="1:65" s="12" customFormat="1">
      <c r="B433" s="170"/>
      <c r="D433" s="171" t="s">
        <v>251</v>
      </c>
      <c r="E433" s="172"/>
      <c r="F433" s="173" t="s">
        <v>685</v>
      </c>
      <c r="H433" s="172"/>
      <c r="I433" s="174"/>
      <c r="L433" s="170"/>
      <c r="M433" s="175"/>
      <c r="N433" s="176"/>
      <c r="O433" s="176"/>
      <c r="P433" s="176"/>
      <c r="Q433" s="176"/>
      <c r="R433" s="176"/>
      <c r="S433" s="176"/>
      <c r="T433" s="177"/>
      <c r="AT433" s="172" t="s">
        <v>251</v>
      </c>
      <c r="AU433" s="172" t="s">
        <v>88</v>
      </c>
      <c r="AV433" s="12" t="s">
        <v>83</v>
      </c>
      <c r="AW433" s="12" t="s">
        <v>32</v>
      </c>
      <c r="AX433" s="12" t="s">
        <v>76</v>
      </c>
      <c r="AY433" s="172" t="s">
        <v>242</v>
      </c>
    </row>
    <row r="434" spans="1:65" s="13" customFormat="1">
      <c r="B434" s="178"/>
      <c r="D434" s="171" t="s">
        <v>251</v>
      </c>
      <c r="E434" s="179"/>
      <c r="F434" s="180" t="s">
        <v>396</v>
      </c>
      <c r="H434" s="181">
        <v>340.36</v>
      </c>
      <c r="I434" s="182"/>
      <c r="L434" s="178"/>
      <c r="M434" s="183"/>
      <c r="N434" s="184"/>
      <c r="O434" s="184"/>
      <c r="P434" s="184"/>
      <c r="Q434" s="184"/>
      <c r="R434" s="184"/>
      <c r="S434" s="184"/>
      <c r="T434" s="185"/>
      <c r="AT434" s="179" t="s">
        <v>251</v>
      </c>
      <c r="AU434" s="179" t="s">
        <v>88</v>
      </c>
      <c r="AV434" s="13" t="s">
        <v>88</v>
      </c>
      <c r="AW434" s="13" t="s">
        <v>32</v>
      </c>
      <c r="AX434" s="13" t="s">
        <v>76</v>
      </c>
      <c r="AY434" s="179" t="s">
        <v>242</v>
      </c>
    </row>
    <row r="435" spans="1:65" s="13" customFormat="1">
      <c r="B435" s="178"/>
      <c r="D435" s="171" t="s">
        <v>251</v>
      </c>
      <c r="E435" s="179"/>
      <c r="F435" s="180" t="s">
        <v>389</v>
      </c>
      <c r="H435" s="181">
        <v>46.24</v>
      </c>
      <c r="I435" s="182"/>
      <c r="L435" s="178"/>
      <c r="M435" s="183"/>
      <c r="N435" s="184"/>
      <c r="O435" s="184"/>
      <c r="P435" s="184"/>
      <c r="Q435" s="184"/>
      <c r="R435" s="184"/>
      <c r="S435" s="184"/>
      <c r="T435" s="185"/>
      <c r="AT435" s="179" t="s">
        <v>251</v>
      </c>
      <c r="AU435" s="179" t="s">
        <v>88</v>
      </c>
      <c r="AV435" s="13" t="s">
        <v>88</v>
      </c>
      <c r="AW435" s="13" t="s">
        <v>32</v>
      </c>
      <c r="AX435" s="13" t="s">
        <v>76</v>
      </c>
      <c r="AY435" s="179" t="s">
        <v>242</v>
      </c>
    </row>
    <row r="436" spans="1:65" s="14" customFormat="1">
      <c r="B436" s="186"/>
      <c r="D436" s="171" t="s">
        <v>251</v>
      </c>
      <c r="E436" s="187" t="s">
        <v>193</v>
      </c>
      <c r="F436" s="188" t="s">
        <v>254</v>
      </c>
      <c r="H436" s="189">
        <v>386.6</v>
      </c>
      <c r="I436" s="190"/>
      <c r="L436" s="186"/>
      <c r="M436" s="191"/>
      <c r="N436" s="192"/>
      <c r="O436" s="192"/>
      <c r="P436" s="192"/>
      <c r="Q436" s="192"/>
      <c r="R436" s="192"/>
      <c r="S436" s="192"/>
      <c r="T436" s="193"/>
      <c r="AT436" s="187" t="s">
        <v>251</v>
      </c>
      <c r="AU436" s="187" t="s">
        <v>88</v>
      </c>
      <c r="AV436" s="14" t="s">
        <v>249</v>
      </c>
      <c r="AW436" s="14" t="s">
        <v>32</v>
      </c>
      <c r="AX436" s="14" t="s">
        <v>83</v>
      </c>
      <c r="AY436" s="187" t="s">
        <v>242</v>
      </c>
    </row>
    <row r="437" spans="1:65" s="1" customFormat="1" ht="24.2" customHeight="1">
      <c r="A437" s="30"/>
      <c r="B437" s="155"/>
      <c r="C437" s="218" t="s">
        <v>686</v>
      </c>
      <c r="D437" s="218" t="s">
        <v>313</v>
      </c>
      <c r="E437" s="219" t="s">
        <v>687</v>
      </c>
      <c r="F437" s="220" t="s">
        <v>688</v>
      </c>
      <c r="G437" s="221" t="s">
        <v>689</v>
      </c>
      <c r="H437" s="222">
        <v>1623.72</v>
      </c>
      <c r="I437" s="204">
        <v>4.53</v>
      </c>
      <c r="J437" s="205">
        <f>ROUND(I437*H437,2)</f>
        <v>7355.45</v>
      </c>
      <c r="K437" s="206"/>
      <c r="L437" s="207"/>
      <c r="M437" s="208"/>
      <c r="N437" s="209" t="s">
        <v>42</v>
      </c>
      <c r="O437" s="57"/>
      <c r="P437" s="166">
        <f>O437*H437</f>
        <v>0</v>
      </c>
      <c r="Q437" s="166">
        <v>1E-3</v>
      </c>
      <c r="R437" s="166">
        <f>Q437*H437</f>
        <v>1.6237200000000001</v>
      </c>
      <c r="S437" s="166">
        <v>0</v>
      </c>
      <c r="T437" s="167">
        <f>S437*H437</f>
        <v>0</v>
      </c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R437" s="168" t="s">
        <v>500</v>
      </c>
      <c r="AT437" s="168" t="s">
        <v>313</v>
      </c>
      <c r="AU437" s="168" t="s">
        <v>88</v>
      </c>
      <c r="AY437" s="17" t="s">
        <v>242</v>
      </c>
      <c r="BE437" s="169">
        <f>IF(N437="základná",J437,0)</f>
        <v>0</v>
      </c>
      <c r="BF437" s="169">
        <f>IF(N437="znížená",J437,0)</f>
        <v>7355.45</v>
      </c>
      <c r="BG437" s="169">
        <f>IF(N437="zákl. prenesená",J437,0)</f>
        <v>0</v>
      </c>
      <c r="BH437" s="169">
        <f>IF(N437="zníž. prenesená",J437,0)</f>
        <v>0</v>
      </c>
      <c r="BI437" s="169">
        <f>IF(N437="nulová",J437,0)</f>
        <v>0</v>
      </c>
      <c r="BJ437" s="17" t="s">
        <v>88</v>
      </c>
      <c r="BK437" s="169">
        <f>ROUND(I437*H437,2)</f>
        <v>7355.45</v>
      </c>
      <c r="BL437" s="17" t="s">
        <v>402</v>
      </c>
      <c r="BM437" s="168" t="s">
        <v>690</v>
      </c>
    </row>
    <row r="438" spans="1:65" s="13" customFormat="1">
      <c r="B438" s="178"/>
      <c r="D438" s="171" t="s">
        <v>251</v>
      </c>
      <c r="E438" s="179"/>
      <c r="F438" s="180" t="s">
        <v>193</v>
      </c>
      <c r="H438" s="181">
        <v>386.6</v>
      </c>
      <c r="I438" s="182"/>
      <c r="L438" s="178"/>
      <c r="M438" s="183"/>
      <c r="N438" s="184"/>
      <c r="O438" s="184"/>
      <c r="P438" s="184"/>
      <c r="Q438" s="184"/>
      <c r="R438" s="184"/>
      <c r="S438" s="184"/>
      <c r="T438" s="185"/>
      <c r="AT438" s="179" t="s">
        <v>251</v>
      </c>
      <c r="AU438" s="179" t="s">
        <v>88</v>
      </c>
      <c r="AV438" s="13" t="s">
        <v>88</v>
      </c>
      <c r="AW438" s="13" t="s">
        <v>32</v>
      </c>
      <c r="AX438" s="13" t="s">
        <v>83</v>
      </c>
      <c r="AY438" s="179" t="s">
        <v>242</v>
      </c>
    </row>
    <row r="439" spans="1:65" s="13" customFormat="1">
      <c r="B439" s="178"/>
      <c r="D439" s="171" t="s">
        <v>251</v>
      </c>
      <c r="F439" s="180" t="s">
        <v>691</v>
      </c>
      <c r="H439" s="181">
        <v>1623.72</v>
      </c>
      <c r="I439" s="182"/>
      <c r="L439" s="178"/>
      <c r="M439" s="183"/>
      <c r="N439" s="184"/>
      <c r="O439" s="184"/>
      <c r="P439" s="184"/>
      <c r="Q439" s="184"/>
      <c r="R439" s="184"/>
      <c r="S439" s="184"/>
      <c r="T439" s="185"/>
      <c r="AT439" s="179" t="s">
        <v>251</v>
      </c>
      <c r="AU439" s="179" t="s">
        <v>88</v>
      </c>
      <c r="AV439" s="13" t="s">
        <v>88</v>
      </c>
      <c r="AW439" s="13" t="s">
        <v>2</v>
      </c>
      <c r="AX439" s="13" t="s">
        <v>83</v>
      </c>
      <c r="AY439" s="179" t="s">
        <v>242</v>
      </c>
    </row>
    <row r="440" spans="1:65" s="1" customFormat="1" ht="24.2" customHeight="1">
      <c r="A440" s="30"/>
      <c r="B440" s="155"/>
      <c r="C440" s="218" t="s">
        <v>692</v>
      </c>
      <c r="D440" s="218" t="s">
        <v>313</v>
      </c>
      <c r="E440" s="219" t="s">
        <v>693</v>
      </c>
      <c r="F440" s="220" t="s">
        <v>694</v>
      </c>
      <c r="G440" s="221" t="s">
        <v>297</v>
      </c>
      <c r="H440" s="222">
        <v>169</v>
      </c>
      <c r="I440" s="204">
        <v>1.92</v>
      </c>
      <c r="J440" s="205">
        <f>ROUND(I440*H440,2)</f>
        <v>324.48</v>
      </c>
      <c r="K440" s="206"/>
      <c r="L440" s="207"/>
      <c r="M440" s="208"/>
      <c r="N440" s="209" t="s">
        <v>42</v>
      </c>
      <c r="O440" s="57"/>
      <c r="P440" s="166">
        <f>O440*H440</f>
        <v>0</v>
      </c>
      <c r="Q440" s="166">
        <v>5.0000000000000002E-5</v>
      </c>
      <c r="R440" s="166">
        <f>Q440*H440</f>
        <v>8.4500000000000009E-3</v>
      </c>
      <c r="S440" s="166">
        <v>0</v>
      </c>
      <c r="T440" s="167">
        <f>S440*H440</f>
        <v>0</v>
      </c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R440" s="168" t="s">
        <v>500</v>
      </c>
      <c r="AT440" s="168" t="s">
        <v>313</v>
      </c>
      <c r="AU440" s="168" t="s">
        <v>88</v>
      </c>
      <c r="AY440" s="17" t="s">
        <v>242</v>
      </c>
      <c r="BE440" s="169">
        <f>IF(N440="základná",J440,0)</f>
        <v>0</v>
      </c>
      <c r="BF440" s="169">
        <f>IF(N440="znížená",J440,0)</f>
        <v>324.48</v>
      </c>
      <c r="BG440" s="169">
        <f>IF(N440="zákl. prenesená",J440,0)</f>
        <v>0</v>
      </c>
      <c r="BH440" s="169">
        <f>IF(N440="zníž. prenesená",J440,0)</f>
        <v>0</v>
      </c>
      <c r="BI440" s="169">
        <f>IF(N440="nulová",J440,0)</f>
        <v>0</v>
      </c>
      <c r="BJ440" s="17" t="s">
        <v>88</v>
      </c>
      <c r="BK440" s="169">
        <f>ROUND(I440*H440,2)</f>
        <v>324.48</v>
      </c>
      <c r="BL440" s="17" t="s">
        <v>402</v>
      </c>
      <c r="BM440" s="168" t="s">
        <v>695</v>
      </c>
    </row>
    <row r="441" spans="1:65" s="13" customFormat="1">
      <c r="B441" s="178"/>
      <c r="D441" s="171" t="s">
        <v>251</v>
      </c>
      <c r="E441" s="179"/>
      <c r="F441" s="180" t="s">
        <v>696</v>
      </c>
      <c r="H441" s="181">
        <v>169</v>
      </c>
      <c r="I441" s="182"/>
      <c r="L441" s="178"/>
      <c r="M441" s="183"/>
      <c r="N441" s="184"/>
      <c r="O441" s="184"/>
      <c r="P441" s="184"/>
      <c r="Q441" s="184"/>
      <c r="R441" s="184"/>
      <c r="S441" s="184"/>
      <c r="T441" s="185"/>
      <c r="AT441" s="179" t="s">
        <v>251</v>
      </c>
      <c r="AU441" s="179" t="s">
        <v>88</v>
      </c>
      <c r="AV441" s="13" t="s">
        <v>88</v>
      </c>
      <c r="AW441" s="13" t="s">
        <v>32</v>
      </c>
      <c r="AX441" s="13" t="s">
        <v>83</v>
      </c>
      <c r="AY441" s="179" t="s">
        <v>242</v>
      </c>
    </row>
    <row r="442" spans="1:65" s="1" customFormat="1" ht="37.9" customHeight="1">
      <c r="A442" s="30"/>
      <c r="B442" s="155"/>
      <c r="C442" s="194" t="s">
        <v>697</v>
      </c>
      <c r="D442" s="194" t="s">
        <v>245</v>
      </c>
      <c r="E442" s="195" t="s">
        <v>698</v>
      </c>
      <c r="F442" s="196" t="s">
        <v>699</v>
      </c>
      <c r="G442" s="197" t="s">
        <v>281</v>
      </c>
      <c r="H442" s="198">
        <v>357.7</v>
      </c>
      <c r="I442" s="161">
        <v>3.43</v>
      </c>
      <c r="J442" s="162">
        <f>ROUND(I442*H442,2)</f>
        <v>1226.9100000000001</v>
      </c>
      <c r="K442" s="163"/>
      <c r="L442" s="31"/>
      <c r="M442" s="164"/>
      <c r="N442" s="165" t="s">
        <v>42</v>
      </c>
      <c r="O442" s="57"/>
      <c r="P442" s="166">
        <f>O442*H442</f>
        <v>0</v>
      </c>
      <c r="Q442" s="166">
        <v>2.0000000000000002E-5</v>
      </c>
      <c r="R442" s="166">
        <f>Q442*H442</f>
        <v>7.1540000000000006E-3</v>
      </c>
      <c r="S442" s="166">
        <v>0</v>
      </c>
      <c r="T442" s="167">
        <f>S442*H442</f>
        <v>0</v>
      </c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R442" s="168" t="s">
        <v>402</v>
      </c>
      <c r="AT442" s="168" t="s">
        <v>245</v>
      </c>
      <c r="AU442" s="168" t="s">
        <v>88</v>
      </c>
      <c r="AY442" s="17" t="s">
        <v>242</v>
      </c>
      <c r="BE442" s="169">
        <f>IF(N442="základná",J442,0)</f>
        <v>0</v>
      </c>
      <c r="BF442" s="169">
        <f>IF(N442="znížená",J442,0)</f>
        <v>1226.9100000000001</v>
      </c>
      <c r="BG442" s="169">
        <f>IF(N442="zákl. prenesená",J442,0)</f>
        <v>0</v>
      </c>
      <c r="BH442" s="169">
        <f>IF(N442="zníž. prenesená",J442,0)</f>
        <v>0</v>
      </c>
      <c r="BI442" s="169">
        <f>IF(N442="nulová",J442,0)</f>
        <v>0</v>
      </c>
      <c r="BJ442" s="17" t="s">
        <v>88</v>
      </c>
      <c r="BK442" s="169">
        <f>ROUND(I442*H442,2)</f>
        <v>1226.9100000000001</v>
      </c>
      <c r="BL442" s="17" t="s">
        <v>402</v>
      </c>
      <c r="BM442" s="168" t="s">
        <v>700</v>
      </c>
    </row>
    <row r="443" spans="1:65" s="12" customFormat="1">
      <c r="B443" s="170"/>
      <c r="D443" s="171" t="s">
        <v>251</v>
      </c>
      <c r="E443" s="172"/>
      <c r="F443" s="173" t="s">
        <v>672</v>
      </c>
      <c r="H443" s="172"/>
      <c r="I443" s="174"/>
      <c r="L443" s="170"/>
      <c r="M443" s="175"/>
      <c r="N443" s="176"/>
      <c r="O443" s="176"/>
      <c r="P443" s="176"/>
      <c r="Q443" s="176"/>
      <c r="R443" s="176"/>
      <c r="S443" s="176"/>
      <c r="T443" s="177"/>
      <c r="AT443" s="172" t="s">
        <v>251</v>
      </c>
      <c r="AU443" s="172" t="s">
        <v>88</v>
      </c>
      <c r="AV443" s="12" t="s">
        <v>83</v>
      </c>
      <c r="AW443" s="12" t="s">
        <v>32</v>
      </c>
      <c r="AX443" s="12" t="s">
        <v>76</v>
      </c>
      <c r="AY443" s="172" t="s">
        <v>242</v>
      </c>
    </row>
    <row r="444" spans="1:65" s="13" customFormat="1">
      <c r="B444" s="178"/>
      <c r="D444" s="171" t="s">
        <v>251</v>
      </c>
      <c r="E444" s="179"/>
      <c r="F444" s="180" t="s">
        <v>195</v>
      </c>
      <c r="H444" s="181">
        <v>357.7</v>
      </c>
      <c r="I444" s="182"/>
      <c r="L444" s="178"/>
      <c r="M444" s="183"/>
      <c r="N444" s="184"/>
      <c r="O444" s="184"/>
      <c r="P444" s="184"/>
      <c r="Q444" s="184"/>
      <c r="R444" s="184"/>
      <c r="S444" s="184"/>
      <c r="T444" s="185"/>
      <c r="AT444" s="179" t="s">
        <v>251</v>
      </c>
      <c r="AU444" s="179" t="s">
        <v>88</v>
      </c>
      <c r="AV444" s="13" t="s">
        <v>88</v>
      </c>
      <c r="AW444" s="13" t="s">
        <v>32</v>
      </c>
      <c r="AX444" s="13" t="s">
        <v>83</v>
      </c>
      <c r="AY444" s="179" t="s">
        <v>242</v>
      </c>
    </row>
    <row r="445" spans="1:65" s="1" customFormat="1" ht="16.5" customHeight="1">
      <c r="A445" s="30"/>
      <c r="B445" s="155"/>
      <c r="C445" s="218" t="s">
        <v>701</v>
      </c>
      <c r="D445" s="218" t="s">
        <v>313</v>
      </c>
      <c r="E445" s="219" t="s">
        <v>702</v>
      </c>
      <c r="F445" s="220" t="s">
        <v>703</v>
      </c>
      <c r="G445" s="221" t="s">
        <v>281</v>
      </c>
      <c r="H445" s="222">
        <v>429.24</v>
      </c>
      <c r="I445" s="204">
        <v>1.1399999999999999</v>
      </c>
      <c r="J445" s="205">
        <f>ROUND(I445*H445,2)</f>
        <v>489.33</v>
      </c>
      <c r="K445" s="206"/>
      <c r="L445" s="207"/>
      <c r="M445" s="208"/>
      <c r="N445" s="209" t="s">
        <v>42</v>
      </c>
      <c r="O445" s="57"/>
      <c r="P445" s="166">
        <f>O445*H445</f>
        <v>0</v>
      </c>
      <c r="Q445" s="166">
        <v>2.9999999999999997E-4</v>
      </c>
      <c r="R445" s="166">
        <f>Q445*H445</f>
        <v>0.128772</v>
      </c>
      <c r="S445" s="166">
        <v>0</v>
      </c>
      <c r="T445" s="167">
        <f>S445*H445</f>
        <v>0</v>
      </c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R445" s="168" t="s">
        <v>500</v>
      </c>
      <c r="AT445" s="168" t="s">
        <v>313</v>
      </c>
      <c r="AU445" s="168" t="s">
        <v>88</v>
      </c>
      <c r="AY445" s="17" t="s">
        <v>242</v>
      </c>
      <c r="BE445" s="169">
        <f>IF(N445="základná",J445,0)</f>
        <v>0</v>
      </c>
      <c r="BF445" s="169">
        <f>IF(N445="znížená",J445,0)</f>
        <v>489.33</v>
      </c>
      <c r="BG445" s="169">
        <f>IF(N445="zákl. prenesená",J445,0)</f>
        <v>0</v>
      </c>
      <c r="BH445" s="169">
        <f>IF(N445="zníž. prenesená",J445,0)</f>
        <v>0</v>
      </c>
      <c r="BI445" s="169">
        <f>IF(N445="nulová",J445,0)</f>
        <v>0</v>
      </c>
      <c r="BJ445" s="17" t="s">
        <v>88</v>
      </c>
      <c r="BK445" s="169">
        <f>ROUND(I445*H445,2)</f>
        <v>489.33</v>
      </c>
      <c r="BL445" s="17" t="s">
        <v>402</v>
      </c>
      <c r="BM445" s="168" t="s">
        <v>704</v>
      </c>
    </row>
    <row r="446" spans="1:65" s="13" customFormat="1">
      <c r="B446" s="178"/>
      <c r="D446" s="171" t="s">
        <v>251</v>
      </c>
      <c r="E446" s="179"/>
      <c r="F446" s="180" t="s">
        <v>195</v>
      </c>
      <c r="H446" s="181">
        <v>357.7</v>
      </c>
      <c r="I446" s="182"/>
      <c r="L446" s="178"/>
      <c r="M446" s="183"/>
      <c r="N446" s="184"/>
      <c r="O446" s="184"/>
      <c r="P446" s="184"/>
      <c r="Q446" s="184"/>
      <c r="R446" s="184"/>
      <c r="S446" s="184"/>
      <c r="T446" s="185"/>
      <c r="AT446" s="179" t="s">
        <v>251</v>
      </c>
      <c r="AU446" s="179" t="s">
        <v>88</v>
      </c>
      <c r="AV446" s="13" t="s">
        <v>88</v>
      </c>
      <c r="AW446" s="13" t="s">
        <v>32</v>
      </c>
      <c r="AX446" s="13" t="s">
        <v>83</v>
      </c>
      <c r="AY446" s="179" t="s">
        <v>242</v>
      </c>
    </row>
    <row r="447" spans="1:65" s="13" customFormat="1">
      <c r="B447" s="178"/>
      <c r="D447" s="171" t="s">
        <v>251</v>
      </c>
      <c r="F447" s="180" t="s">
        <v>705</v>
      </c>
      <c r="H447" s="181">
        <v>429.24</v>
      </c>
      <c r="I447" s="182"/>
      <c r="L447" s="178"/>
      <c r="M447" s="183"/>
      <c r="N447" s="184"/>
      <c r="O447" s="184"/>
      <c r="P447" s="184"/>
      <c r="Q447" s="184"/>
      <c r="R447" s="184"/>
      <c r="S447" s="184"/>
      <c r="T447" s="185"/>
      <c r="AT447" s="179" t="s">
        <v>251</v>
      </c>
      <c r="AU447" s="179" t="s">
        <v>88</v>
      </c>
      <c r="AV447" s="13" t="s">
        <v>88</v>
      </c>
      <c r="AW447" s="13" t="s">
        <v>2</v>
      </c>
      <c r="AX447" s="13" t="s">
        <v>83</v>
      </c>
      <c r="AY447" s="179" t="s">
        <v>242</v>
      </c>
    </row>
    <row r="448" spans="1:65" s="1" customFormat="1" ht="33" customHeight="1">
      <c r="A448" s="30"/>
      <c r="B448" s="155"/>
      <c r="C448" s="194" t="s">
        <v>706</v>
      </c>
      <c r="D448" s="194" t="s">
        <v>245</v>
      </c>
      <c r="E448" s="195" t="s">
        <v>707</v>
      </c>
      <c r="F448" s="196" t="s">
        <v>708</v>
      </c>
      <c r="G448" s="197" t="s">
        <v>297</v>
      </c>
      <c r="H448" s="198">
        <v>169</v>
      </c>
      <c r="I448" s="161">
        <v>0.63</v>
      </c>
      <c r="J448" s="162">
        <f>ROUND(I448*H448,2)</f>
        <v>106.47</v>
      </c>
      <c r="K448" s="163"/>
      <c r="L448" s="31"/>
      <c r="M448" s="164"/>
      <c r="N448" s="165" t="s">
        <v>42</v>
      </c>
      <c r="O448" s="57"/>
      <c r="P448" s="166">
        <f>O448*H448</f>
        <v>0</v>
      </c>
      <c r="Q448" s="166">
        <v>0</v>
      </c>
      <c r="R448" s="166">
        <f>Q448*H448</f>
        <v>0</v>
      </c>
      <c r="S448" s="166">
        <v>0</v>
      </c>
      <c r="T448" s="167">
        <f>S448*H448</f>
        <v>0</v>
      </c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R448" s="168" t="s">
        <v>402</v>
      </c>
      <c r="AT448" s="168" t="s">
        <v>245</v>
      </c>
      <c r="AU448" s="168" t="s">
        <v>88</v>
      </c>
      <c r="AY448" s="17" t="s">
        <v>242</v>
      </c>
      <c r="BE448" s="169">
        <f>IF(N448="základná",J448,0)</f>
        <v>0</v>
      </c>
      <c r="BF448" s="169">
        <f>IF(N448="znížená",J448,0)</f>
        <v>106.47</v>
      </c>
      <c r="BG448" s="169">
        <f>IF(N448="zákl. prenesená",J448,0)</f>
        <v>0</v>
      </c>
      <c r="BH448" s="169">
        <f>IF(N448="zníž. prenesená",J448,0)</f>
        <v>0</v>
      </c>
      <c r="BI448" s="169">
        <f>IF(N448="nulová",J448,0)</f>
        <v>0</v>
      </c>
      <c r="BJ448" s="17" t="s">
        <v>88</v>
      </c>
      <c r="BK448" s="169">
        <f>ROUND(I448*H448,2)</f>
        <v>106.47</v>
      </c>
      <c r="BL448" s="17" t="s">
        <v>402</v>
      </c>
      <c r="BM448" s="168" t="s">
        <v>709</v>
      </c>
    </row>
    <row r="449" spans="1:65" s="13" customFormat="1">
      <c r="B449" s="178"/>
      <c r="D449" s="171" t="s">
        <v>251</v>
      </c>
      <c r="E449" s="179"/>
      <c r="F449" s="180" t="s">
        <v>696</v>
      </c>
      <c r="H449" s="181">
        <v>169</v>
      </c>
      <c r="I449" s="182"/>
      <c r="L449" s="178"/>
      <c r="M449" s="183"/>
      <c r="N449" s="184"/>
      <c r="O449" s="184"/>
      <c r="P449" s="184"/>
      <c r="Q449" s="184"/>
      <c r="R449" s="184"/>
      <c r="S449" s="184"/>
      <c r="T449" s="185"/>
      <c r="AT449" s="179" t="s">
        <v>251</v>
      </c>
      <c r="AU449" s="179" t="s">
        <v>88</v>
      </c>
      <c r="AV449" s="13" t="s">
        <v>88</v>
      </c>
      <c r="AW449" s="13" t="s">
        <v>32</v>
      </c>
      <c r="AX449" s="13" t="s">
        <v>83</v>
      </c>
      <c r="AY449" s="179" t="s">
        <v>242</v>
      </c>
    </row>
    <row r="450" spans="1:65" s="1" customFormat="1" ht="16.5" customHeight="1">
      <c r="A450" s="30"/>
      <c r="B450" s="155"/>
      <c r="C450" s="218" t="s">
        <v>710</v>
      </c>
      <c r="D450" s="218" t="s">
        <v>313</v>
      </c>
      <c r="E450" s="219" t="s">
        <v>711</v>
      </c>
      <c r="F450" s="220" t="s">
        <v>712</v>
      </c>
      <c r="G450" s="221" t="s">
        <v>291</v>
      </c>
      <c r="H450" s="222">
        <v>0.13200000000000001</v>
      </c>
      <c r="I450" s="204">
        <v>1101.2</v>
      </c>
      <c r="J450" s="205">
        <f>ROUND(I450*H450,2)</f>
        <v>145.36000000000001</v>
      </c>
      <c r="K450" s="206"/>
      <c r="L450" s="207"/>
      <c r="M450" s="208"/>
      <c r="N450" s="209" t="s">
        <v>42</v>
      </c>
      <c r="O450" s="57"/>
      <c r="P450" s="166">
        <f>O450*H450</f>
        <v>0</v>
      </c>
      <c r="Q450" s="166">
        <v>1</v>
      </c>
      <c r="R450" s="166">
        <f>Q450*H450</f>
        <v>0.13200000000000001</v>
      </c>
      <c r="S450" s="166">
        <v>0</v>
      </c>
      <c r="T450" s="167">
        <f>S450*H450</f>
        <v>0</v>
      </c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R450" s="168" t="s">
        <v>500</v>
      </c>
      <c r="AT450" s="168" t="s">
        <v>313</v>
      </c>
      <c r="AU450" s="168" t="s">
        <v>88</v>
      </c>
      <c r="AY450" s="17" t="s">
        <v>242</v>
      </c>
      <c r="BE450" s="169">
        <f>IF(N450="základná",J450,0)</f>
        <v>0</v>
      </c>
      <c r="BF450" s="169">
        <f>IF(N450="znížená",J450,0)</f>
        <v>145.36000000000001</v>
      </c>
      <c r="BG450" s="169">
        <f>IF(N450="zákl. prenesená",J450,0)</f>
        <v>0</v>
      </c>
      <c r="BH450" s="169">
        <f>IF(N450="zníž. prenesená",J450,0)</f>
        <v>0</v>
      </c>
      <c r="BI450" s="169">
        <f>IF(N450="nulová",J450,0)</f>
        <v>0</v>
      </c>
      <c r="BJ450" s="17" t="s">
        <v>88</v>
      </c>
      <c r="BK450" s="169">
        <f>ROUND(I450*H450,2)</f>
        <v>145.36000000000001</v>
      </c>
      <c r="BL450" s="17" t="s">
        <v>402</v>
      </c>
      <c r="BM450" s="168" t="s">
        <v>713</v>
      </c>
    </row>
    <row r="451" spans="1:65" s="13" customFormat="1">
      <c r="B451" s="178"/>
      <c r="D451" s="171" t="s">
        <v>251</v>
      </c>
      <c r="F451" s="180" t="s">
        <v>714</v>
      </c>
      <c r="H451" s="181">
        <v>0.13200000000000001</v>
      </c>
      <c r="I451" s="182"/>
      <c r="L451" s="178"/>
      <c r="M451" s="183"/>
      <c r="N451" s="184"/>
      <c r="O451" s="184"/>
      <c r="P451" s="184"/>
      <c r="Q451" s="184"/>
      <c r="R451" s="184"/>
      <c r="S451" s="184"/>
      <c r="T451" s="185"/>
      <c r="AT451" s="179" t="s">
        <v>251</v>
      </c>
      <c r="AU451" s="179" t="s">
        <v>88</v>
      </c>
      <c r="AV451" s="13" t="s">
        <v>88</v>
      </c>
      <c r="AW451" s="13" t="s">
        <v>2</v>
      </c>
      <c r="AX451" s="13" t="s">
        <v>83</v>
      </c>
      <c r="AY451" s="179" t="s">
        <v>242</v>
      </c>
    </row>
    <row r="452" spans="1:65" s="1" customFormat="1" ht="24.2" customHeight="1">
      <c r="A452" s="30"/>
      <c r="B452" s="155"/>
      <c r="C452" s="194" t="s">
        <v>715</v>
      </c>
      <c r="D452" s="194" t="s">
        <v>245</v>
      </c>
      <c r="E452" s="195" t="s">
        <v>716</v>
      </c>
      <c r="F452" s="196" t="s">
        <v>717</v>
      </c>
      <c r="G452" s="197" t="s">
        <v>718</v>
      </c>
      <c r="H452" s="237">
        <v>135.79599999999999</v>
      </c>
      <c r="I452" s="161">
        <v>2.7</v>
      </c>
      <c r="J452" s="162">
        <f>ROUND(I452*H452,2)</f>
        <v>366.65</v>
      </c>
      <c r="K452" s="163"/>
      <c r="L452" s="31"/>
      <c r="M452" s="164"/>
      <c r="N452" s="165" t="s">
        <v>42</v>
      </c>
      <c r="O452" s="57"/>
      <c r="P452" s="166">
        <f>O452*H452</f>
        <v>0</v>
      </c>
      <c r="Q452" s="166">
        <v>0</v>
      </c>
      <c r="R452" s="166">
        <f>Q452*H452</f>
        <v>0</v>
      </c>
      <c r="S452" s="166">
        <v>0</v>
      </c>
      <c r="T452" s="167">
        <f>S452*H452</f>
        <v>0</v>
      </c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R452" s="168" t="s">
        <v>402</v>
      </c>
      <c r="AT452" s="168" t="s">
        <v>245</v>
      </c>
      <c r="AU452" s="168" t="s">
        <v>88</v>
      </c>
      <c r="AY452" s="17" t="s">
        <v>242</v>
      </c>
      <c r="BE452" s="169">
        <f>IF(N452="základná",J452,0)</f>
        <v>0</v>
      </c>
      <c r="BF452" s="169">
        <f>IF(N452="znížená",J452,0)</f>
        <v>366.65</v>
      </c>
      <c r="BG452" s="169">
        <f>IF(N452="zákl. prenesená",J452,0)</f>
        <v>0</v>
      </c>
      <c r="BH452" s="169">
        <f>IF(N452="zníž. prenesená",J452,0)</f>
        <v>0</v>
      </c>
      <c r="BI452" s="169">
        <f>IF(N452="nulová",J452,0)</f>
        <v>0</v>
      </c>
      <c r="BJ452" s="17" t="s">
        <v>88</v>
      </c>
      <c r="BK452" s="169">
        <f>ROUND(I452*H452,2)</f>
        <v>366.65</v>
      </c>
      <c r="BL452" s="17" t="s">
        <v>402</v>
      </c>
      <c r="BM452" s="168" t="s">
        <v>719</v>
      </c>
    </row>
    <row r="453" spans="1:65" s="11" customFormat="1" ht="22.9" customHeight="1">
      <c r="B453" s="142"/>
      <c r="D453" s="143" t="s">
        <v>75</v>
      </c>
      <c r="E453" s="153" t="s">
        <v>720</v>
      </c>
      <c r="F453" s="153" t="s">
        <v>721</v>
      </c>
      <c r="I453" s="145"/>
      <c r="J453" s="154">
        <f>SUBTOTAL(9,J454:J469)</f>
        <v>3160.81</v>
      </c>
      <c r="L453" s="142"/>
      <c r="M453" s="147"/>
      <c r="N453" s="148"/>
      <c r="O453" s="148"/>
      <c r="P453" s="149">
        <f>SUM(P454:P469)</f>
        <v>0</v>
      </c>
      <c r="Q453" s="148"/>
      <c r="R453" s="149">
        <f>SUM(R454:R469)</f>
        <v>0.31415831999999999</v>
      </c>
      <c r="S453" s="148"/>
      <c r="T453" s="150">
        <f>SUM(T454:T469)</f>
        <v>0</v>
      </c>
      <c r="AR453" s="143" t="s">
        <v>88</v>
      </c>
      <c r="AT453" s="151" t="s">
        <v>75</v>
      </c>
      <c r="AU453" s="151" t="s">
        <v>83</v>
      </c>
      <c r="AY453" s="143" t="s">
        <v>242</v>
      </c>
      <c r="BK453" s="152">
        <f>SUM(BK454:BK469)</f>
        <v>3160.81</v>
      </c>
    </row>
    <row r="454" spans="1:65" s="1" customFormat="1" ht="24.2" customHeight="1">
      <c r="A454" s="30"/>
      <c r="B454" s="155"/>
      <c r="C454" s="194" t="s">
        <v>722</v>
      </c>
      <c r="D454" s="194" t="s">
        <v>245</v>
      </c>
      <c r="E454" s="195" t="s">
        <v>723</v>
      </c>
      <c r="F454" s="196" t="s">
        <v>724</v>
      </c>
      <c r="G454" s="197" t="s">
        <v>281</v>
      </c>
      <c r="H454" s="198">
        <v>72.096000000000004</v>
      </c>
      <c r="I454" s="161">
        <v>13.61</v>
      </c>
      <c r="J454" s="162">
        <f>ROUND(I454*H454,2)</f>
        <v>981.23</v>
      </c>
      <c r="K454" s="163"/>
      <c r="L454" s="31"/>
      <c r="M454" s="164"/>
      <c r="N454" s="165" t="s">
        <v>42</v>
      </c>
      <c r="O454" s="57"/>
      <c r="P454" s="166">
        <f>O454*H454</f>
        <v>0</v>
      </c>
      <c r="Q454" s="166">
        <v>6.2E-4</v>
      </c>
      <c r="R454" s="166">
        <f>Q454*H454</f>
        <v>4.469952E-2</v>
      </c>
      <c r="S454" s="166">
        <v>0</v>
      </c>
      <c r="T454" s="167">
        <f>S454*H454</f>
        <v>0</v>
      </c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R454" s="168" t="s">
        <v>402</v>
      </c>
      <c r="AT454" s="168" t="s">
        <v>245</v>
      </c>
      <c r="AU454" s="168" t="s">
        <v>88</v>
      </c>
      <c r="AY454" s="17" t="s">
        <v>242</v>
      </c>
      <c r="BE454" s="169">
        <f>IF(N454="základná",J454,0)</f>
        <v>0</v>
      </c>
      <c r="BF454" s="169">
        <f>IF(N454="znížená",J454,0)</f>
        <v>981.23</v>
      </c>
      <c r="BG454" s="169">
        <f>IF(N454="zákl. prenesená",J454,0)</f>
        <v>0</v>
      </c>
      <c r="BH454" s="169">
        <f>IF(N454="zníž. prenesená",J454,0)</f>
        <v>0</v>
      </c>
      <c r="BI454" s="169">
        <f>IF(N454="nulová",J454,0)</f>
        <v>0</v>
      </c>
      <c r="BJ454" s="17" t="s">
        <v>88</v>
      </c>
      <c r="BK454" s="169">
        <f>ROUND(I454*H454,2)</f>
        <v>981.23</v>
      </c>
      <c r="BL454" s="17" t="s">
        <v>402</v>
      </c>
      <c r="BM454" s="168" t="s">
        <v>725</v>
      </c>
    </row>
    <row r="455" spans="1:65" s="13" customFormat="1">
      <c r="B455" s="178"/>
      <c r="D455" s="171" t="s">
        <v>251</v>
      </c>
      <c r="E455" s="179"/>
      <c r="F455" s="180" t="s">
        <v>726</v>
      </c>
      <c r="H455" s="181">
        <v>21.216000000000001</v>
      </c>
      <c r="I455" s="182"/>
      <c r="L455" s="178"/>
      <c r="M455" s="183"/>
      <c r="N455" s="184"/>
      <c r="O455" s="184"/>
      <c r="P455" s="184"/>
      <c r="Q455" s="184"/>
      <c r="R455" s="184"/>
      <c r="S455" s="184"/>
      <c r="T455" s="185"/>
      <c r="AT455" s="179" t="s">
        <v>251</v>
      </c>
      <c r="AU455" s="179" t="s">
        <v>88</v>
      </c>
      <c r="AV455" s="13" t="s">
        <v>88</v>
      </c>
      <c r="AW455" s="13" t="s">
        <v>32</v>
      </c>
      <c r="AX455" s="13" t="s">
        <v>76</v>
      </c>
      <c r="AY455" s="179" t="s">
        <v>242</v>
      </c>
    </row>
    <row r="456" spans="1:65" s="13" customFormat="1">
      <c r="B456" s="178"/>
      <c r="D456" s="171" t="s">
        <v>251</v>
      </c>
      <c r="E456" s="179"/>
      <c r="F456" s="180" t="s">
        <v>727</v>
      </c>
      <c r="H456" s="181">
        <v>4.88</v>
      </c>
      <c r="I456" s="182"/>
      <c r="L456" s="178"/>
      <c r="M456" s="183"/>
      <c r="N456" s="184"/>
      <c r="O456" s="184"/>
      <c r="P456" s="184"/>
      <c r="Q456" s="184"/>
      <c r="R456" s="184"/>
      <c r="S456" s="184"/>
      <c r="T456" s="185"/>
      <c r="AT456" s="179" t="s">
        <v>251</v>
      </c>
      <c r="AU456" s="179" t="s">
        <v>88</v>
      </c>
      <c r="AV456" s="13" t="s">
        <v>88</v>
      </c>
      <c r="AW456" s="13" t="s">
        <v>32</v>
      </c>
      <c r="AX456" s="13" t="s">
        <v>76</v>
      </c>
      <c r="AY456" s="179" t="s">
        <v>242</v>
      </c>
    </row>
    <row r="457" spans="1:65" s="13" customFormat="1">
      <c r="B457" s="178"/>
      <c r="D457" s="171" t="s">
        <v>251</v>
      </c>
      <c r="E457" s="179"/>
      <c r="F457" s="180" t="s">
        <v>728</v>
      </c>
      <c r="H457" s="181">
        <v>14</v>
      </c>
      <c r="I457" s="182"/>
      <c r="L457" s="178"/>
      <c r="M457" s="183"/>
      <c r="N457" s="184"/>
      <c r="O457" s="184"/>
      <c r="P457" s="184"/>
      <c r="Q457" s="184"/>
      <c r="R457" s="184"/>
      <c r="S457" s="184"/>
      <c r="T457" s="185"/>
      <c r="AT457" s="179" t="s">
        <v>251</v>
      </c>
      <c r="AU457" s="179" t="s">
        <v>88</v>
      </c>
      <c r="AV457" s="13" t="s">
        <v>88</v>
      </c>
      <c r="AW457" s="13" t="s">
        <v>32</v>
      </c>
      <c r="AX457" s="13" t="s">
        <v>76</v>
      </c>
      <c r="AY457" s="179" t="s">
        <v>242</v>
      </c>
    </row>
    <row r="458" spans="1:65" s="13" customFormat="1">
      <c r="B458" s="178"/>
      <c r="D458" s="171" t="s">
        <v>251</v>
      </c>
      <c r="E458" s="179"/>
      <c r="F458" s="180" t="s">
        <v>729</v>
      </c>
      <c r="H458" s="181">
        <v>8.6</v>
      </c>
      <c r="I458" s="182"/>
      <c r="L458" s="178"/>
      <c r="M458" s="183"/>
      <c r="N458" s="184"/>
      <c r="O458" s="184"/>
      <c r="P458" s="184"/>
      <c r="Q458" s="184"/>
      <c r="R458" s="184"/>
      <c r="S458" s="184"/>
      <c r="T458" s="185"/>
      <c r="AT458" s="179" t="s">
        <v>251</v>
      </c>
      <c r="AU458" s="179" t="s">
        <v>88</v>
      </c>
      <c r="AV458" s="13" t="s">
        <v>88</v>
      </c>
      <c r="AW458" s="13" t="s">
        <v>32</v>
      </c>
      <c r="AX458" s="13" t="s">
        <v>76</v>
      </c>
      <c r="AY458" s="179" t="s">
        <v>242</v>
      </c>
    </row>
    <row r="459" spans="1:65" s="13" customFormat="1">
      <c r="B459" s="178"/>
      <c r="D459" s="171" t="s">
        <v>251</v>
      </c>
      <c r="E459" s="179"/>
      <c r="F459" s="180" t="s">
        <v>730</v>
      </c>
      <c r="H459" s="181">
        <v>23.4</v>
      </c>
      <c r="I459" s="182"/>
      <c r="L459" s="178"/>
      <c r="M459" s="183"/>
      <c r="N459" s="184"/>
      <c r="O459" s="184"/>
      <c r="P459" s="184"/>
      <c r="Q459" s="184"/>
      <c r="R459" s="184"/>
      <c r="S459" s="184"/>
      <c r="T459" s="185"/>
      <c r="AT459" s="179" t="s">
        <v>251</v>
      </c>
      <c r="AU459" s="179" t="s">
        <v>88</v>
      </c>
      <c r="AV459" s="13" t="s">
        <v>88</v>
      </c>
      <c r="AW459" s="13" t="s">
        <v>32</v>
      </c>
      <c r="AX459" s="13" t="s">
        <v>76</v>
      </c>
      <c r="AY459" s="179" t="s">
        <v>242</v>
      </c>
    </row>
    <row r="460" spans="1:65" s="14" customFormat="1">
      <c r="B460" s="186"/>
      <c r="D460" s="171" t="s">
        <v>251</v>
      </c>
      <c r="E460" s="187"/>
      <c r="F460" s="188" t="s">
        <v>254</v>
      </c>
      <c r="H460" s="189">
        <v>72.096000000000004</v>
      </c>
      <c r="I460" s="190"/>
      <c r="L460" s="186"/>
      <c r="M460" s="191"/>
      <c r="N460" s="192"/>
      <c r="O460" s="192"/>
      <c r="P460" s="192"/>
      <c r="Q460" s="192"/>
      <c r="R460" s="192"/>
      <c r="S460" s="192"/>
      <c r="T460" s="193"/>
      <c r="AT460" s="187" t="s">
        <v>251</v>
      </c>
      <c r="AU460" s="187" t="s">
        <v>88</v>
      </c>
      <c r="AV460" s="14" t="s">
        <v>249</v>
      </c>
      <c r="AW460" s="14" t="s">
        <v>32</v>
      </c>
      <c r="AX460" s="14" t="s">
        <v>83</v>
      </c>
      <c r="AY460" s="187" t="s">
        <v>242</v>
      </c>
    </row>
    <row r="461" spans="1:65" s="1" customFormat="1" ht="21.75" customHeight="1">
      <c r="A461" s="30"/>
      <c r="B461" s="155"/>
      <c r="C461" s="218" t="s">
        <v>731</v>
      </c>
      <c r="D461" s="218" t="s">
        <v>313</v>
      </c>
      <c r="E461" s="219" t="s">
        <v>732</v>
      </c>
      <c r="F461" s="220" t="s">
        <v>733</v>
      </c>
      <c r="G461" s="221" t="s">
        <v>297</v>
      </c>
      <c r="H461" s="222">
        <v>414.55200000000002</v>
      </c>
      <c r="I461" s="204">
        <v>5.05</v>
      </c>
      <c r="J461" s="205">
        <f>ROUND(I461*H461,2)</f>
        <v>2093.4899999999998</v>
      </c>
      <c r="K461" s="206"/>
      <c r="L461" s="207"/>
      <c r="M461" s="208"/>
      <c r="N461" s="209" t="s">
        <v>42</v>
      </c>
      <c r="O461" s="57"/>
      <c r="P461" s="166">
        <f>O461*H461</f>
        <v>0</v>
      </c>
      <c r="Q461" s="166">
        <v>6.4999999999999997E-4</v>
      </c>
      <c r="R461" s="166">
        <f>Q461*H461</f>
        <v>0.2694588</v>
      </c>
      <c r="S461" s="166">
        <v>0</v>
      </c>
      <c r="T461" s="167">
        <f>S461*H461</f>
        <v>0</v>
      </c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R461" s="168" t="s">
        <v>500</v>
      </c>
      <c r="AT461" s="168" t="s">
        <v>313</v>
      </c>
      <c r="AU461" s="168" t="s">
        <v>88</v>
      </c>
      <c r="AY461" s="17" t="s">
        <v>242</v>
      </c>
      <c r="BE461" s="169">
        <f>IF(N461="základná",J461,0)</f>
        <v>0</v>
      </c>
      <c r="BF461" s="169">
        <f>IF(N461="znížená",J461,0)</f>
        <v>2093.4899999999998</v>
      </c>
      <c r="BG461" s="169">
        <f>IF(N461="zákl. prenesená",J461,0)</f>
        <v>0</v>
      </c>
      <c r="BH461" s="169">
        <f>IF(N461="zníž. prenesená",J461,0)</f>
        <v>0</v>
      </c>
      <c r="BI461" s="169">
        <f>IF(N461="nulová",J461,0)</f>
        <v>0</v>
      </c>
      <c r="BJ461" s="17" t="s">
        <v>88</v>
      </c>
      <c r="BK461" s="169">
        <f>ROUND(I461*H461,2)</f>
        <v>2093.4899999999998</v>
      </c>
      <c r="BL461" s="17" t="s">
        <v>402</v>
      </c>
      <c r="BM461" s="168" t="s">
        <v>734</v>
      </c>
    </row>
    <row r="462" spans="1:65" s="13" customFormat="1">
      <c r="B462" s="178"/>
      <c r="D462" s="171" t="s">
        <v>251</v>
      </c>
      <c r="E462" s="179"/>
      <c r="F462" s="180" t="s">
        <v>735</v>
      </c>
      <c r="H462" s="181">
        <v>106.08</v>
      </c>
      <c r="I462" s="182"/>
      <c r="L462" s="178"/>
      <c r="M462" s="183"/>
      <c r="N462" s="184"/>
      <c r="O462" s="184"/>
      <c r="P462" s="184"/>
      <c r="Q462" s="184"/>
      <c r="R462" s="184"/>
      <c r="S462" s="184"/>
      <c r="T462" s="185"/>
      <c r="AT462" s="179" t="s">
        <v>251</v>
      </c>
      <c r="AU462" s="179" t="s">
        <v>88</v>
      </c>
      <c r="AV462" s="13" t="s">
        <v>88</v>
      </c>
      <c r="AW462" s="13" t="s">
        <v>32</v>
      </c>
      <c r="AX462" s="13" t="s">
        <v>76</v>
      </c>
      <c r="AY462" s="179" t="s">
        <v>242</v>
      </c>
    </row>
    <row r="463" spans="1:65" s="13" customFormat="1">
      <c r="B463" s="178"/>
      <c r="D463" s="171" t="s">
        <v>251</v>
      </c>
      <c r="E463" s="179"/>
      <c r="F463" s="180" t="s">
        <v>736</v>
      </c>
      <c r="H463" s="181">
        <v>24.4</v>
      </c>
      <c r="I463" s="182"/>
      <c r="L463" s="178"/>
      <c r="M463" s="183"/>
      <c r="N463" s="184"/>
      <c r="O463" s="184"/>
      <c r="P463" s="184"/>
      <c r="Q463" s="184"/>
      <c r="R463" s="184"/>
      <c r="S463" s="184"/>
      <c r="T463" s="185"/>
      <c r="AT463" s="179" t="s">
        <v>251</v>
      </c>
      <c r="AU463" s="179" t="s">
        <v>88</v>
      </c>
      <c r="AV463" s="13" t="s">
        <v>88</v>
      </c>
      <c r="AW463" s="13" t="s">
        <v>32</v>
      </c>
      <c r="AX463" s="13" t="s">
        <v>76</v>
      </c>
      <c r="AY463" s="179" t="s">
        <v>242</v>
      </c>
    </row>
    <row r="464" spans="1:65" s="13" customFormat="1">
      <c r="B464" s="178"/>
      <c r="D464" s="171" t="s">
        <v>251</v>
      </c>
      <c r="E464" s="179"/>
      <c r="F464" s="180" t="s">
        <v>737</v>
      </c>
      <c r="H464" s="181">
        <v>70</v>
      </c>
      <c r="I464" s="182"/>
      <c r="L464" s="178"/>
      <c r="M464" s="183"/>
      <c r="N464" s="184"/>
      <c r="O464" s="184"/>
      <c r="P464" s="184"/>
      <c r="Q464" s="184"/>
      <c r="R464" s="184"/>
      <c r="S464" s="184"/>
      <c r="T464" s="185"/>
      <c r="AT464" s="179" t="s">
        <v>251</v>
      </c>
      <c r="AU464" s="179" t="s">
        <v>88</v>
      </c>
      <c r="AV464" s="13" t="s">
        <v>88</v>
      </c>
      <c r="AW464" s="13" t="s">
        <v>32</v>
      </c>
      <c r="AX464" s="13" t="s">
        <v>76</v>
      </c>
      <c r="AY464" s="179" t="s">
        <v>242</v>
      </c>
    </row>
    <row r="465" spans="1:65" s="13" customFormat="1">
      <c r="B465" s="178"/>
      <c r="D465" s="171" t="s">
        <v>251</v>
      </c>
      <c r="E465" s="179"/>
      <c r="F465" s="180" t="s">
        <v>738</v>
      </c>
      <c r="H465" s="181">
        <v>43</v>
      </c>
      <c r="I465" s="182"/>
      <c r="L465" s="178"/>
      <c r="M465" s="183"/>
      <c r="N465" s="184"/>
      <c r="O465" s="184"/>
      <c r="P465" s="184"/>
      <c r="Q465" s="184"/>
      <c r="R465" s="184"/>
      <c r="S465" s="184"/>
      <c r="T465" s="185"/>
      <c r="AT465" s="179" t="s">
        <v>251</v>
      </c>
      <c r="AU465" s="179" t="s">
        <v>88</v>
      </c>
      <c r="AV465" s="13" t="s">
        <v>88</v>
      </c>
      <c r="AW465" s="13" t="s">
        <v>32</v>
      </c>
      <c r="AX465" s="13" t="s">
        <v>76</v>
      </c>
      <c r="AY465" s="179" t="s">
        <v>242</v>
      </c>
    </row>
    <row r="466" spans="1:65" s="13" customFormat="1">
      <c r="B466" s="178"/>
      <c r="D466" s="171" t="s">
        <v>251</v>
      </c>
      <c r="E466" s="179"/>
      <c r="F466" s="180" t="s">
        <v>739</v>
      </c>
      <c r="H466" s="181">
        <v>117</v>
      </c>
      <c r="I466" s="182"/>
      <c r="L466" s="178"/>
      <c r="M466" s="183"/>
      <c r="N466" s="184"/>
      <c r="O466" s="184"/>
      <c r="P466" s="184"/>
      <c r="Q466" s="184"/>
      <c r="R466" s="184"/>
      <c r="S466" s="184"/>
      <c r="T466" s="185"/>
      <c r="AT466" s="179" t="s">
        <v>251</v>
      </c>
      <c r="AU466" s="179" t="s">
        <v>88</v>
      </c>
      <c r="AV466" s="13" t="s">
        <v>88</v>
      </c>
      <c r="AW466" s="13" t="s">
        <v>32</v>
      </c>
      <c r="AX466" s="13" t="s">
        <v>76</v>
      </c>
      <c r="AY466" s="179" t="s">
        <v>242</v>
      </c>
    </row>
    <row r="467" spans="1:65" s="14" customFormat="1">
      <c r="B467" s="186"/>
      <c r="D467" s="171" t="s">
        <v>251</v>
      </c>
      <c r="E467" s="187"/>
      <c r="F467" s="188" t="s">
        <v>254</v>
      </c>
      <c r="H467" s="189">
        <v>360.48</v>
      </c>
      <c r="I467" s="190"/>
      <c r="L467" s="186"/>
      <c r="M467" s="191"/>
      <c r="N467" s="192"/>
      <c r="O467" s="192"/>
      <c r="P467" s="192"/>
      <c r="Q467" s="192"/>
      <c r="R467" s="192"/>
      <c r="S467" s="192"/>
      <c r="T467" s="193"/>
      <c r="AT467" s="187" t="s">
        <v>251</v>
      </c>
      <c r="AU467" s="187" t="s">
        <v>88</v>
      </c>
      <c r="AV467" s="14" t="s">
        <v>249</v>
      </c>
      <c r="AW467" s="14" t="s">
        <v>32</v>
      </c>
      <c r="AX467" s="14" t="s">
        <v>83</v>
      </c>
      <c r="AY467" s="187" t="s">
        <v>242</v>
      </c>
    </row>
    <row r="468" spans="1:65" s="13" customFormat="1">
      <c r="B468" s="178"/>
      <c r="D468" s="171" t="s">
        <v>251</v>
      </c>
      <c r="F468" s="180" t="s">
        <v>740</v>
      </c>
      <c r="H468" s="181">
        <v>414.55200000000002</v>
      </c>
      <c r="I468" s="182"/>
      <c r="L468" s="178"/>
      <c r="M468" s="183"/>
      <c r="N468" s="184"/>
      <c r="O468" s="184"/>
      <c r="P468" s="184"/>
      <c r="Q468" s="184"/>
      <c r="R468" s="184"/>
      <c r="S468" s="184"/>
      <c r="T468" s="185"/>
      <c r="AT468" s="179" t="s">
        <v>251</v>
      </c>
      <c r="AU468" s="179" t="s">
        <v>88</v>
      </c>
      <c r="AV468" s="13" t="s">
        <v>88</v>
      </c>
      <c r="AW468" s="13" t="s">
        <v>2</v>
      </c>
      <c r="AX468" s="13" t="s">
        <v>83</v>
      </c>
      <c r="AY468" s="179" t="s">
        <v>242</v>
      </c>
    </row>
    <row r="469" spans="1:65" s="1" customFormat="1" ht="24.2" customHeight="1">
      <c r="A469" s="30"/>
      <c r="B469" s="155"/>
      <c r="C469" s="194" t="s">
        <v>741</v>
      </c>
      <c r="D469" s="194" t="s">
        <v>245</v>
      </c>
      <c r="E469" s="195" t="s">
        <v>742</v>
      </c>
      <c r="F469" s="196" t="s">
        <v>743</v>
      </c>
      <c r="G469" s="197" t="s">
        <v>718</v>
      </c>
      <c r="H469" s="237">
        <v>30.747</v>
      </c>
      <c r="I469" s="161">
        <v>2.8</v>
      </c>
      <c r="J469" s="162">
        <f>ROUND(I469*H469,2)</f>
        <v>86.09</v>
      </c>
      <c r="K469" s="163"/>
      <c r="L469" s="31"/>
      <c r="M469" s="164"/>
      <c r="N469" s="165" t="s">
        <v>42</v>
      </c>
      <c r="O469" s="57"/>
      <c r="P469" s="166">
        <f>O469*H469</f>
        <v>0</v>
      </c>
      <c r="Q469" s="166">
        <v>0</v>
      </c>
      <c r="R469" s="166">
        <f>Q469*H469</f>
        <v>0</v>
      </c>
      <c r="S469" s="166">
        <v>0</v>
      </c>
      <c r="T469" s="167">
        <f>S469*H469</f>
        <v>0</v>
      </c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R469" s="168" t="s">
        <v>402</v>
      </c>
      <c r="AT469" s="168" t="s">
        <v>245</v>
      </c>
      <c r="AU469" s="168" t="s">
        <v>88</v>
      </c>
      <c r="AY469" s="17" t="s">
        <v>242</v>
      </c>
      <c r="BE469" s="169">
        <f>IF(N469="základná",J469,0)</f>
        <v>0</v>
      </c>
      <c r="BF469" s="169">
        <f>IF(N469="znížená",J469,0)</f>
        <v>86.09</v>
      </c>
      <c r="BG469" s="169">
        <f>IF(N469="zákl. prenesená",J469,0)</f>
        <v>0</v>
      </c>
      <c r="BH469" s="169">
        <f>IF(N469="zníž. prenesená",J469,0)</f>
        <v>0</v>
      </c>
      <c r="BI469" s="169">
        <f>IF(N469="nulová",J469,0)</f>
        <v>0</v>
      </c>
      <c r="BJ469" s="17" t="s">
        <v>88</v>
      </c>
      <c r="BK469" s="169">
        <f>ROUND(I469*H469,2)</f>
        <v>86.09</v>
      </c>
      <c r="BL469" s="17" t="s">
        <v>402</v>
      </c>
      <c r="BM469" s="168" t="s">
        <v>744</v>
      </c>
    </row>
    <row r="470" spans="1:65" s="11" customFormat="1" ht="22.9" customHeight="1">
      <c r="B470" s="142"/>
      <c r="D470" s="143" t="s">
        <v>75</v>
      </c>
      <c r="E470" s="153" t="s">
        <v>745</v>
      </c>
      <c r="F470" s="153" t="s">
        <v>746</v>
      </c>
      <c r="I470" s="145"/>
      <c r="J470" s="154">
        <f>SUBTOTAL(9,J471:J494)</f>
        <v>7584.87</v>
      </c>
      <c r="L470" s="142"/>
      <c r="M470" s="147"/>
      <c r="N470" s="148"/>
      <c r="O470" s="148"/>
      <c r="P470" s="149">
        <f>SUM(P471:P494)</f>
        <v>0</v>
      </c>
      <c r="Q470" s="148"/>
      <c r="R470" s="149">
        <f>SUM(R471:R494)</f>
        <v>1.95995202</v>
      </c>
      <c r="S470" s="148"/>
      <c r="T470" s="150">
        <f>SUM(T471:T494)</f>
        <v>0</v>
      </c>
      <c r="AR470" s="143" t="s">
        <v>88</v>
      </c>
      <c r="AT470" s="151" t="s">
        <v>75</v>
      </c>
      <c r="AU470" s="151" t="s">
        <v>83</v>
      </c>
      <c r="AY470" s="143" t="s">
        <v>242</v>
      </c>
      <c r="BK470" s="152">
        <f>SUM(BK471:BK494)</f>
        <v>7584.87</v>
      </c>
    </row>
    <row r="471" spans="1:65" s="1" customFormat="1" ht="21.75" customHeight="1">
      <c r="A471" s="30"/>
      <c r="B471" s="155"/>
      <c r="C471" s="194" t="s">
        <v>747</v>
      </c>
      <c r="D471" s="194" t="s">
        <v>245</v>
      </c>
      <c r="E471" s="195" t="s">
        <v>748</v>
      </c>
      <c r="F471" s="196" t="s">
        <v>749</v>
      </c>
      <c r="G471" s="197" t="s">
        <v>281</v>
      </c>
      <c r="H471" s="198">
        <v>34.115000000000002</v>
      </c>
      <c r="I471" s="161">
        <v>10.1</v>
      </c>
      <c r="J471" s="162">
        <f>ROUND(I471*H471,2)</f>
        <v>344.56</v>
      </c>
      <c r="K471" s="163"/>
      <c r="L471" s="31"/>
      <c r="M471" s="164"/>
      <c r="N471" s="165" t="s">
        <v>42</v>
      </c>
      <c r="O471" s="57"/>
      <c r="P471" s="166">
        <f>O471*H471</f>
        <v>0</v>
      </c>
      <c r="Q471" s="166">
        <v>4.0000000000000001E-3</v>
      </c>
      <c r="R471" s="166">
        <f>Q471*H471</f>
        <v>0.13646</v>
      </c>
      <c r="S471" s="166">
        <v>0</v>
      </c>
      <c r="T471" s="167">
        <f>S471*H471</f>
        <v>0</v>
      </c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R471" s="168" t="s">
        <v>402</v>
      </c>
      <c r="AT471" s="168" t="s">
        <v>245</v>
      </c>
      <c r="AU471" s="168" t="s">
        <v>88</v>
      </c>
      <c r="AY471" s="17" t="s">
        <v>242</v>
      </c>
      <c r="BE471" s="169">
        <f>IF(N471="základná",J471,0)</f>
        <v>0</v>
      </c>
      <c r="BF471" s="169">
        <f>IF(N471="znížená",J471,0)</f>
        <v>344.56</v>
      </c>
      <c r="BG471" s="169">
        <f>IF(N471="zákl. prenesená",J471,0)</f>
        <v>0</v>
      </c>
      <c r="BH471" s="169">
        <f>IF(N471="zníž. prenesená",J471,0)</f>
        <v>0</v>
      </c>
      <c r="BI471" s="169">
        <f>IF(N471="nulová",J471,0)</f>
        <v>0</v>
      </c>
      <c r="BJ471" s="17" t="s">
        <v>88</v>
      </c>
      <c r="BK471" s="169">
        <f>ROUND(I471*H471,2)</f>
        <v>344.56</v>
      </c>
      <c r="BL471" s="17" t="s">
        <v>402</v>
      </c>
      <c r="BM471" s="168" t="s">
        <v>750</v>
      </c>
    </row>
    <row r="472" spans="1:65" s="12" customFormat="1">
      <c r="B472" s="170"/>
      <c r="D472" s="171" t="s">
        <v>251</v>
      </c>
      <c r="E472" s="172"/>
      <c r="F472" s="173" t="s">
        <v>652</v>
      </c>
      <c r="H472" s="172"/>
      <c r="I472" s="174"/>
      <c r="L472" s="170"/>
      <c r="M472" s="175"/>
      <c r="N472" s="176"/>
      <c r="O472" s="176"/>
      <c r="P472" s="176"/>
      <c r="Q472" s="176"/>
      <c r="R472" s="176"/>
      <c r="S472" s="176"/>
      <c r="T472" s="177"/>
      <c r="AT472" s="172" t="s">
        <v>251</v>
      </c>
      <c r="AU472" s="172" t="s">
        <v>88</v>
      </c>
      <c r="AV472" s="12" t="s">
        <v>83</v>
      </c>
      <c r="AW472" s="12" t="s">
        <v>32</v>
      </c>
      <c r="AX472" s="12" t="s">
        <v>76</v>
      </c>
      <c r="AY472" s="172" t="s">
        <v>242</v>
      </c>
    </row>
    <row r="473" spans="1:65" s="13" customFormat="1">
      <c r="B473" s="178"/>
      <c r="D473" s="171" t="s">
        <v>251</v>
      </c>
      <c r="E473" s="179"/>
      <c r="F473" s="180" t="s">
        <v>751</v>
      </c>
      <c r="H473" s="181">
        <v>8.64</v>
      </c>
      <c r="I473" s="182"/>
      <c r="L473" s="178"/>
      <c r="M473" s="183"/>
      <c r="N473" s="184"/>
      <c r="O473" s="184"/>
      <c r="P473" s="184"/>
      <c r="Q473" s="184"/>
      <c r="R473" s="184"/>
      <c r="S473" s="184"/>
      <c r="T473" s="185"/>
      <c r="AT473" s="179" t="s">
        <v>251</v>
      </c>
      <c r="AU473" s="179" t="s">
        <v>88</v>
      </c>
      <c r="AV473" s="13" t="s">
        <v>88</v>
      </c>
      <c r="AW473" s="13" t="s">
        <v>32</v>
      </c>
      <c r="AX473" s="13" t="s">
        <v>76</v>
      </c>
      <c r="AY473" s="179" t="s">
        <v>242</v>
      </c>
    </row>
    <row r="474" spans="1:65" s="13" customFormat="1">
      <c r="B474" s="178"/>
      <c r="D474" s="171" t="s">
        <v>251</v>
      </c>
      <c r="E474" s="179"/>
      <c r="F474" s="180" t="s">
        <v>752</v>
      </c>
      <c r="H474" s="181">
        <v>17.55</v>
      </c>
      <c r="I474" s="182"/>
      <c r="L474" s="178"/>
      <c r="M474" s="183"/>
      <c r="N474" s="184"/>
      <c r="O474" s="184"/>
      <c r="P474" s="184"/>
      <c r="Q474" s="184"/>
      <c r="R474" s="184"/>
      <c r="S474" s="184"/>
      <c r="T474" s="185"/>
      <c r="AT474" s="179" t="s">
        <v>251</v>
      </c>
      <c r="AU474" s="179" t="s">
        <v>88</v>
      </c>
      <c r="AV474" s="13" t="s">
        <v>88</v>
      </c>
      <c r="AW474" s="13" t="s">
        <v>32</v>
      </c>
      <c r="AX474" s="13" t="s">
        <v>76</v>
      </c>
      <c r="AY474" s="179" t="s">
        <v>242</v>
      </c>
    </row>
    <row r="475" spans="1:65" s="13" customFormat="1">
      <c r="B475" s="178"/>
      <c r="D475" s="171" t="s">
        <v>251</v>
      </c>
      <c r="E475" s="179"/>
      <c r="F475" s="180" t="s">
        <v>753</v>
      </c>
      <c r="H475" s="181">
        <v>1.89</v>
      </c>
      <c r="I475" s="182"/>
      <c r="L475" s="178"/>
      <c r="M475" s="183"/>
      <c r="N475" s="184"/>
      <c r="O475" s="184"/>
      <c r="P475" s="184"/>
      <c r="Q475" s="184"/>
      <c r="R475" s="184"/>
      <c r="S475" s="184"/>
      <c r="T475" s="185"/>
      <c r="AT475" s="179" t="s">
        <v>251</v>
      </c>
      <c r="AU475" s="179" t="s">
        <v>88</v>
      </c>
      <c r="AV475" s="13" t="s">
        <v>88</v>
      </c>
      <c r="AW475" s="13" t="s">
        <v>32</v>
      </c>
      <c r="AX475" s="13" t="s">
        <v>76</v>
      </c>
      <c r="AY475" s="179" t="s">
        <v>242</v>
      </c>
    </row>
    <row r="476" spans="1:65" s="13" customFormat="1">
      <c r="B476" s="178"/>
      <c r="D476" s="171" t="s">
        <v>251</v>
      </c>
      <c r="E476" s="179"/>
      <c r="F476" s="180" t="s">
        <v>754</v>
      </c>
      <c r="H476" s="181">
        <v>6.0350000000000001</v>
      </c>
      <c r="I476" s="182"/>
      <c r="L476" s="178"/>
      <c r="M476" s="183"/>
      <c r="N476" s="184"/>
      <c r="O476" s="184"/>
      <c r="P476" s="184"/>
      <c r="Q476" s="184"/>
      <c r="R476" s="184"/>
      <c r="S476" s="184"/>
      <c r="T476" s="185"/>
      <c r="AT476" s="179" t="s">
        <v>251</v>
      </c>
      <c r="AU476" s="179" t="s">
        <v>88</v>
      </c>
      <c r="AV476" s="13" t="s">
        <v>88</v>
      </c>
      <c r="AW476" s="13" t="s">
        <v>32</v>
      </c>
      <c r="AX476" s="13" t="s">
        <v>76</v>
      </c>
      <c r="AY476" s="179" t="s">
        <v>242</v>
      </c>
    </row>
    <row r="477" spans="1:65" s="14" customFormat="1">
      <c r="B477" s="186"/>
      <c r="D477" s="171" t="s">
        <v>251</v>
      </c>
      <c r="E477" s="187"/>
      <c r="F477" s="188" t="s">
        <v>254</v>
      </c>
      <c r="H477" s="189">
        <v>34.115000000000002</v>
      </c>
      <c r="I477" s="190"/>
      <c r="L477" s="186"/>
      <c r="M477" s="191"/>
      <c r="N477" s="192"/>
      <c r="O477" s="192"/>
      <c r="P477" s="192"/>
      <c r="Q477" s="192"/>
      <c r="R477" s="192"/>
      <c r="S477" s="192"/>
      <c r="T477" s="193"/>
      <c r="AT477" s="187" t="s">
        <v>251</v>
      </c>
      <c r="AU477" s="187" t="s">
        <v>88</v>
      </c>
      <c r="AV477" s="14" t="s">
        <v>249</v>
      </c>
      <c r="AW477" s="14" t="s">
        <v>32</v>
      </c>
      <c r="AX477" s="14" t="s">
        <v>83</v>
      </c>
      <c r="AY477" s="187" t="s">
        <v>242</v>
      </c>
    </row>
    <row r="478" spans="1:65" s="1" customFormat="1" ht="33" customHeight="1">
      <c r="A478" s="30"/>
      <c r="B478" s="155"/>
      <c r="C478" s="218" t="s">
        <v>755</v>
      </c>
      <c r="D478" s="218" t="s">
        <v>313</v>
      </c>
      <c r="E478" s="219" t="s">
        <v>756</v>
      </c>
      <c r="F478" s="220" t="s">
        <v>757</v>
      </c>
      <c r="G478" s="221" t="s">
        <v>281</v>
      </c>
      <c r="H478" s="222">
        <v>28.641999999999999</v>
      </c>
      <c r="I478" s="204">
        <v>52.62</v>
      </c>
      <c r="J478" s="205">
        <f>ROUND(I478*H478,2)</f>
        <v>1507.14</v>
      </c>
      <c r="K478" s="206"/>
      <c r="L478" s="207"/>
      <c r="M478" s="208"/>
      <c r="N478" s="209" t="s">
        <v>42</v>
      </c>
      <c r="O478" s="57"/>
      <c r="P478" s="166">
        <f>O478*H478</f>
        <v>0</v>
      </c>
      <c r="Q478" s="166">
        <v>9.8999999999999999E-4</v>
      </c>
      <c r="R478" s="166">
        <f>Q478*H478</f>
        <v>2.8355579999999998E-2</v>
      </c>
      <c r="S478" s="166">
        <v>0</v>
      </c>
      <c r="T478" s="167">
        <f>S478*H478</f>
        <v>0</v>
      </c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R478" s="168" t="s">
        <v>500</v>
      </c>
      <c r="AT478" s="168" t="s">
        <v>313</v>
      </c>
      <c r="AU478" s="168" t="s">
        <v>88</v>
      </c>
      <c r="AY478" s="17" t="s">
        <v>242</v>
      </c>
      <c r="BE478" s="169">
        <f>IF(N478="základná",J478,0)</f>
        <v>0</v>
      </c>
      <c r="BF478" s="169">
        <f>IF(N478="znížená",J478,0)</f>
        <v>1507.14</v>
      </c>
      <c r="BG478" s="169">
        <f>IF(N478="zákl. prenesená",J478,0)</f>
        <v>0</v>
      </c>
      <c r="BH478" s="169">
        <f>IF(N478="zníž. prenesená",J478,0)</f>
        <v>0</v>
      </c>
      <c r="BI478" s="169">
        <f>IF(N478="nulová",J478,0)</f>
        <v>0</v>
      </c>
      <c r="BJ478" s="17" t="s">
        <v>88</v>
      </c>
      <c r="BK478" s="169">
        <f>ROUND(I478*H478,2)</f>
        <v>1507.14</v>
      </c>
      <c r="BL478" s="17" t="s">
        <v>402</v>
      </c>
      <c r="BM478" s="168" t="s">
        <v>758</v>
      </c>
    </row>
    <row r="479" spans="1:65" s="13" customFormat="1">
      <c r="B479" s="178"/>
      <c r="D479" s="171" t="s">
        <v>251</v>
      </c>
      <c r="E479" s="179"/>
      <c r="F479" s="180" t="s">
        <v>751</v>
      </c>
      <c r="H479" s="181">
        <v>8.64</v>
      </c>
      <c r="I479" s="182"/>
      <c r="L479" s="178"/>
      <c r="M479" s="183"/>
      <c r="N479" s="184"/>
      <c r="O479" s="184"/>
      <c r="P479" s="184"/>
      <c r="Q479" s="184"/>
      <c r="R479" s="184"/>
      <c r="S479" s="184"/>
      <c r="T479" s="185"/>
      <c r="AT479" s="179" t="s">
        <v>251</v>
      </c>
      <c r="AU479" s="179" t="s">
        <v>88</v>
      </c>
      <c r="AV479" s="13" t="s">
        <v>88</v>
      </c>
      <c r="AW479" s="13" t="s">
        <v>32</v>
      </c>
      <c r="AX479" s="13" t="s">
        <v>76</v>
      </c>
      <c r="AY479" s="179" t="s">
        <v>242</v>
      </c>
    </row>
    <row r="480" spans="1:65" s="13" customFormat="1">
      <c r="B480" s="178"/>
      <c r="D480" s="171" t="s">
        <v>251</v>
      </c>
      <c r="E480" s="179"/>
      <c r="F480" s="180" t="s">
        <v>752</v>
      </c>
      <c r="H480" s="181">
        <v>17.55</v>
      </c>
      <c r="I480" s="182"/>
      <c r="L480" s="178"/>
      <c r="M480" s="183"/>
      <c r="N480" s="184"/>
      <c r="O480" s="184"/>
      <c r="P480" s="184"/>
      <c r="Q480" s="184"/>
      <c r="R480" s="184"/>
      <c r="S480" s="184"/>
      <c r="T480" s="185"/>
      <c r="AT480" s="179" t="s">
        <v>251</v>
      </c>
      <c r="AU480" s="179" t="s">
        <v>88</v>
      </c>
      <c r="AV480" s="13" t="s">
        <v>88</v>
      </c>
      <c r="AW480" s="13" t="s">
        <v>32</v>
      </c>
      <c r="AX480" s="13" t="s">
        <v>76</v>
      </c>
      <c r="AY480" s="179" t="s">
        <v>242</v>
      </c>
    </row>
    <row r="481" spans="1:65" s="13" customFormat="1">
      <c r="B481" s="178"/>
      <c r="D481" s="171" t="s">
        <v>251</v>
      </c>
      <c r="E481" s="179"/>
      <c r="F481" s="180" t="s">
        <v>753</v>
      </c>
      <c r="H481" s="181">
        <v>1.89</v>
      </c>
      <c r="I481" s="182"/>
      <c r="L481" s="178"/>
      <c r="M481" s="183"/>
      <c r="N481" s="184"/>
      <c r="O481" s="184"/>
      <c r="P481" s="184"/>
      <c r="Q481" s="184"/>
      <c r="R481" s="184"/>
      <c r="S481" s="184"/>
      <c r="T481" s="185"/>
      <c r="AT481" s="179" t="s">
        <v>251</v>
      </c>
      <c r="AU481" s="179" t="s">
        <v>88</v>
      </c>
      <c r="AV481" s="13" t="s">
        <v>88</v>
      </c>
      <c r="AW481" s="13" t="s">
        <v>32</v>
      </c>
      <c r="AX481" s="13" t="s">
        <v>76</v>
      </c>
      <c r="AY481" s="179" t="s">
        <v>242</v>
      </c>
    </row>
    <row r="482" spans="1:65" s="14" customFormat="1">
      <c r="B482" s="186"/>
      <c r="D482" s="171" t="s">
        <v>251</v>
      </c>
      <c r="E482" s="187"/>
      <c r="F482" s="188" t="s">
        <v>254</v>
      </c>
      <c r="H482" s="189">
        <v>28.08</v>
      </c>
      <c r="I482" s="190"/>
      <c r="L482" s="186"/>
      <c r="M482" s="191"/>
      <c r="N482" s="192"/>
      <c r="O482" s="192"/>
      <c r="P482" s="192"/>
      <c r="Q482" s="192"/>
      <c r="R482" s="192"/>
      <c r="S482" s="192"/>
      <c r="T482" s="193"/>
      <c r="AT482" s="187" t="s">
        <v>251</v>
      </c>
      <c r="AU482" s="187" t="s">
        <v>88</v>
      </c>
      <c r="AV482" s="14" t="s">
        <v>249</v>
      </c>
      <c r="AW482" s="14" t="s">
        <v>32</v>
      </c>
      <c r="AX482" s="14" t="s">
        <v>83</v>
      </c>
      <c r="AY482" s="187" t="s">
        <v>242</v>
      </c>
    </row>
    <row r="483" spans="1:65" s="13" customFormat="1">
      <c r="B483" s="178"/>
      <c r="D483" s="171" t="s">
        <v>251</v>
      </c>
      <c r="F483" s="180" t="s">
        <v>759</v>
      </c>
      <c r="H483" s="181">
        <v>28.641999999999999</v>
      </c>
      <c r="I483" s="182"/>
      <c r="L483" s="178"/>
      <c r="M483" s="183"/>
      <c r="N483" s="184"/>
      <c r="O483" s="184"/>
      <c r="P483" s="184"/>
      <c r="Q483" s="184"/>
      <c r="R483" s="184"/>
      <c r="S483" s="184"/>
      <c r="T483" s="185"/>
      <c r="AT483" s="179" t="s">
        <v>251</v>
      </c>
      <c r="AU483" s="179" t="s">
        <v>88</v>
      </c>
      <c r="AV483" s="13" t="s">
        <v>88</v>
      </c>
      <c r="AW483" s="13" t="s">
        <v>2</v>
      </c>
      <c r="AX483" s="13" t="s">
        <v>83</v>
      </c>
      <c r="AY483" s="179" t="s">
        <v>242</v>
      </c>
    </row>
    <row r="484" spans="1:65" s="1" customFormat="1" ht="33" customHeight="1">
      <c r="A484" s="30"/>
      <c r="B484" s="155"/>
      <c r="C484" s="218" t="s">
        <v>760</v>
      </c>
      <c r="D484" s="218" t="s">
        <v>313</v>
      </c>
      <c r="E484" s="219" t="s">
        <v>761</v>
      </c>
      <c r="F484" s="220" t="s">
        <v>762</v>
      </c>
      <c r="G484" s="221" t="s">
        <v>281</v>
      </c>
      <c r="H484" s="222">
        <v>6.1559999999999997</v>
      </c>
      <c r="I484" s="204">
        <v>60.57</v>
      </c>
      <c r="J484" s="205">
        <f>ROUND(I484*H484,2)</f>
        <v>372.87</v>
      </c>
      <c r="K484" s="206"/>
      <c r="L484" s="207"/>
      <c r="M484" s="208"/>
      <c r="N484" s="209" t="s">
        <v>42</v>
      </c>
      <c r="O484" s="57"/>
      <c r="P484" s="166">
        <f>O484*H484</f>
        <v>0</v>
      </c>
      <c r="Q484" s="166">
        <v>9.8999999999999999E-4</v>
      </c>
      <c r="R484" s="166">
        <f>Q484*H484</f>
        <v>6.0944399999999996E-3</v>
      </c>
      <c r="S484" s="166">
        <v>0</v>
      </c>
      <c r="T484" s="167">
        <f>S484*H484</f>
        <v>0</v>
      </c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R484" s="168" t="s">
        <v>500</v>
      </c>
      <c r="AT484" s="168" t="s">
        <v>313</v>
      </c>
      <c r="AU484" s="168" t="s">
        <v>88</v>
      </c>
      <c r="AY484" s="17" t="s">
        <v>242</v>
      </c>
      <c r="BE484" s="169">
        <f>IF(N484="základná",J484,0)</f>
        <v>0</v>
      </c>
      <c r="BF484" s="169">
        <f>IF(N484="znížená",J484,0)</f>
        <v>372.87</v>
      </c>
      <c r="BG484" s="169">
        <f>IF(N484="zákl. prenesená",J484,0)</f>
        <v>0</v>
      </c>
      <c r="BH484" s="169">
        <f>IF(N484="zníž. prenesená",J484,0)</f>
        <v>0</v>
      </c>
      <c r="BI484" s="169">
        <f>IF(N484="nulová",J484,0)</f>
        <v>0</v>
      </c>
      <c r="BJ484" s="17" t="s">
        <v>88</v>
      </c>
      <c r="BK484" s="169">
        <f>ROUND(I484*H484,2)</f>
        <v>372.87</v>
      </c>
      <c r="BL484" s="17" t="s">
        <v>402</v>
      </c>
      <c r="BM484" s="168" t="s">
        <v>763</v>
      </c>
    </row>
    <row r="485" spans="1:65" s="13" customFormat="1">
      <c r="B485" s="178"/>
      <c r="D485" s="171" t="s">
        <v>251</v>
      </c>
      <c r="E485" s="179"/>
      <c r="F485" s="180" t="s">
        <v>764</v>
      </c>
      <c r="H485" s="181">
        <v>6.0350000000000001</v>
      </c>
      <c r="I485" s="182"/>
      <c r="L485" s="178"/>
      <c r="M485" s="183"/>
      <c r="N485" s="184"/>
      <c r="O485" s="184"/>
      <c r="P485" s="184"/>
      <c r="Q485" s="184"/>
      <c r="R485" s="184"/>
      <c r="S485" s="184"/>
      <c r="T485" s="185"/>
      <c r="AT485" s="179" t="s">
        <v>251</v>
      </c>
      <c r="AU485" s="179" t="s">
        <v>88</v>
      </c>
      <c r="AV485" s="13" t="s">
        <v>88</v>
      </c>
      <c r="AW485" s="13" t="s">
        <v>32</v>
      </c>
      <c r="AX485" s="13" t="s">
        <v>83</v>
      </c>
      <c r="AY485" s="179" t="s">
        <v>242</v>
      </c>
    </row>
    <row r="486" spans="1:65" s="13" customFormat="1">
      <c r="B486" s="178"/>
      <c r="D486" s="171" t="s">
        <v>251</v>
      </c>
      <c r="F486" s="180" t="s">
        <v>765</v>
      </c>
      <c r="H486" s="181">
        <v>6.1559999999999997</v>
      </c>
      <c r="I486" s="182"/>
      <c r="L486" s="178"/>
      <c r="M486" s="183"/>
      <c r="N486" s="184"/>
      <c r="O486" s="184"/>
      <c r="P486" s="184"/>
      <c r="Q486" s="184"/>
      <c r="R486" s="184"/>
      <c r="S486" s="184"/>
      <c r="T486" s="185"/>
      <c r="AT486" s="179" t="s">
        <v>251</v>
      </c>
      <c r="AU486" s="179" t="s">
        <v>88</v>
      </c>
      <c r="AV486" s="13" t="s">
        <v>88</v>
      </c>
      <c r="AW486" s="13" t="s">
        <v>2</v>
      </c>
      <c r="AX486" s="13" t="s">
        <v>83</v>
      </c>
      <c r="AY486" s="179" t="s">
        <v>242</v>
      </c>
    </row>
    <row r="487" spans="1:65" s="1" customFormat="1" ht="24.2" customHeight="1">
      <c r="A487" s="30"/>
      <c r="B487" s="155"/>
      <c r="C487" s="194" t="s">
        <v>766</v>
      </c>
      <c r="D487" s="194" t="s">
        <v>245</v>
      </c>
      <c r="E487" s="195" t="s">
        <v>767</v>
      </c>
      <c r="F487" s="196" t="s">
        <v>768</v>
      </c>
      <c r="G487" s="197" t="s">
        <v>281</v>
      </c>
      <c r="H487" s="198">
        <v>272.72000000000003</v>
      </c>
      <c r="I487" s="161">
        <v>4.43</v>
      </c>
      <c r="J487" s="162">
        <f>ROUND(I487*H487,2)</f>
        <v>1208.1500000000001</v>
      </c>
      <c r="K487" s="163"/>
      <c r="L487" s="31"/>
      <c r="M487" s="164"/>
      <c r="N487" s="165" t="s">
        <v>42</v>
      </c>
      <c r="O487" s="57"/>
      <c r="P487" s="166">
        <f>O487*H487</f>
        <v>0</v>
      </c>
      <c r="Q487" s="166">
        <v>3.5000000000000001E-3</v>
      </c>
      <c r="R487" s="166">
        <f>Q487*H487</f>
        <v>0.95452000000000015</v>
      </c>
      <c r="S487" s="166">
        <v>0</v>
      </c>
      <c r="T487" s="167">
        <f>S487*H487</f>
        <v>0</v>
      </c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R487" s="168" t="s">
        <v>402</v>
      </c>
      <c r="AT487" s="168" t="s">
        <v>245</v>
      </c>
      <c r="AU487" s="168" t="s">
        <v>88</v>
      </c>
      <c r="AY487" s="17" t="s">
        <v>242</v>
      </c>
      <c r="BE487" s="169">
        <f>IF(N487="základná",J487,0)</f>
        <v>0</v>
      </c>
      <c r="BF487" s="169">
        <f>IF(N487="znížená",J487,0)</f>
        <v>1208.1500000000001</v>
      </c>
      <c r="BG487" s="169">
        <f>IF(N487="zákl. prenesená",J487,0)</f>
        <v>0</v>
      </c>
      <c r="BH487" s="169">
        <f>IF(N487="zníž. prenesená",J487,0)</f>
        <v>0</v>
      </c>
      <c r="BI487" s="169">
        <f>IF(N487="nulová",J487,0)</f>
        <v>0</v>
      </c>
      <c r="BJ487" s="17" t="s">
        <v>88</v>
      </c>
      <c r="BK487" s="169">
        <f>ROUND(I487*H487,2)</f>
        <v>1208.1500000000001</v>
      </c>
      <c r="BL487" s="17" t="s">
        <v>402</v>
      </c>
      <c r="BM487" s="168" t="s">
        <v>769</v>
      </c>
    </row>
    <row r="488" spans="1:65" s="12" customFormat="1">
      <c r="B488" s="170"/>
      <c r="D488" s="171" t="s">
        <v>251</v>
      </c>
      <c r="E488" s="172"/>
      <c r="F488" s="173" t="s">
        <v>770</v>
      </c>
      <c r="H488" s="172"/>
      <c r="I488" s="174"/>
      <c r="L488" s="170"/>
      <c r="M488" s="175"/>
      <c r="N488" s="176"/>
      <c r="O488" s="176"/>
      <c r="P488" s="176"/>
      <c r="Q488" s="176"/>
      <c r="R488" s="176"/>
      <c r="S488" s="176"/>
      <c r="T488" s="177"/>
      <c r="AT488" s="172" t="s">
        <v>251</v>
      </c>
      <c r="AU488" s="172" t="s">
        <v>88</v>
      </c>
      <c r="AV488" s="12" t="s">
        <v>83</v>
      </c>
      <c r="AW488" s="12" t="s">
        <v>32</v>
      </c>
      <c r="AX488" s="12" t="s">
        <v>76</v>
      </c>
      <c r="AY488" s="172" t="s">
        <v>242</v>
      </c>
    </row>
    <row r="489" spans="1:65" s="13" customFormat="1">
      <c r="B489" s="178"/>
      <c r="D489" s="171" t="s">
        <v>251</v>
      </c>
      <c r="E489" s="179"/>
      <c r="F489" s="180" t="s">
        <v>771</v>
      </c>
      <c r="H489" s="181">
        <v>272.72000000000003</v>
      </c>
      <c r="I489" s="182"/>
      <c r="L489" s="178"/>
      <c r="M489" s="183"/>
      <c r="N489" s="184"/>
      <c r="O489" s="184"/>
      <c r="P489" s="184"/>
      <c r="Q489" s="184"/>
      <c r="R489" s="184"/>
      <c r="S489" s="184"/>
      <c r="T489" s="185"/>
      <c r="AT489" s="179" t="s">
        <v>251</v>
      </c>
      <c r="AU489" s="179" t="s">
        <v>88</v>
      </c>
      <c r="AV489" s="13" t="s">
        <v>88</v>
      </c>
      <c r="AW489" s="13" t="s">
        <v>32</v>
      </c>
      <c r="AX489" s="13" t="s">
        <v>76</v>
      </c>
      <c r="AY489" s="179" t="s">
        <v>242</v>
      </c>
    </row>
    <row r="490" spans="1:65" s="15" customFormat="1">
      <c r="B490" s="210"/>
      <c r="D490" s="171" t="s">
        <v>251</v>
      </c>
      <c r="E490" s="211" t="s">
        <v>197</v>
      </c>
      <c r="F490" s="212" t="s">
        <v>333</v>
      </c>
      <c r="H490" s="213">
        <v>272.72000000000003</v>
      </c>
      <c r="I490" s="214"/>
      <c r="L490" s="210"/>
      <c r="M490" s="215"/>
      <c r="N490" s="216"/>
      <c r="O490" s="216"/>
      <c r="P490" s="216"/>
      <c r="Q490" s="216"/>
      <c r="R490" s="216"/>
      <c r="S490" s="216"/>
      <c r="T490" s="217"/>
      <c r="AT490" s="211" t="s">
        <v>251</v>
      </c>
      <c r="AU490" s="211" t="s">
        <v>88</v>
      </c>
      <c r="AV490" s="15" t="s">
        <v>93</v>
      </c>
      <c r="AW490" s="15" t="s">
        <v>32</v>
      </c>
      <c r="AX490" s="15" t="s">
        <v>83</v>
      </c>
      <c r="AY490" s="211" t="s">
        <v>242</v>
      </c>
    </row>
    <row r="491" spans="1:65" s="1" customFormat="1" ht="24.2" customHeight="1">
      <c r="A491" s="30"/>
      <c r="B491" s="155"/>
      <c r="C491" s="218" t="s">
        <v>772</v>
      </c>
      <c r="D491" s="218" t="s">
        <v>313</v>
      </c>
      <c r="E491" s="219" t="s">
        <v>773</v>
      </c>
      <c r="F491" s="220" t="s">
        <v>774</v>
      </c>
      <c r="G491" s="221" t="s">
        <v>281</v>
      </c>
      <c r="H491" s="222">
        <v>278.17399999999998</v>
      </c>
      <c r="I491" s="204">
        <v>14.55</v>
      </c>
      <c r="J491" s="205">
        <f>ROUND(I491*H491,2)</f>
        <v>4047.43</v>
      </c>
      <c r="K491" s="206"/>
      <c r="L491" s="207"/>
      <c r="M491" s="208"/>
      <c r="N491" s="209" t="s">
        <v>42</v>
      </c>
      <c r="O491" s="57"/>
      <c r="P491" s="166">
        <f>O491*H491</f>
        <v>0</v>
      </c>
      <c r="Q491" s="166">
        <v>3.0000000000000001E-3</v>
      </c>
      <c r="R491" s="166">
        <f>Q491*H491</f>
        <v>0.83452199999999999</v>
      </c>
      <c r="S491" s="166">
        <v>0</v>
      </c>
      <c r="T491" s="167">
        <f>S491*H491</f>
        <v>0</v>
      </c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R491" s="168" t="s">
        <v>500</v>
      </c>
      <c r="AT491" s="168" t="s">
        <v>313</v>
      </c>
      <c r="AU491" s="168" t="s">
        <v>88</v>
      </c>
      <c r="AY491" s="17" t="s">
        <v>242</v>
      </c>
      <c r="BE491" s="169">
        <f>IF(N491="základná",J491,0)</f>
        <v>0</v>
      </c>
      <c r="BF491" s="169">
        <f>IF(N491="znížená",J491,0)</f>
        <v>4047.43</v>
      </c>
      <c r="BG491" s="169">
        <f>IF(N491="zákl. prenesená",J491,0)</f>
        <v>0</v>
      </c>
      <c r="BH491" s="169">
        <f>IF(N491="zníž. prenesená",J491,0)</f>
        <v>0</v>
      </c>
      <c r="BI491" s="169">
        <f>IF(N491="nulová",J491,0)</f>
        <v>0</v>
      </c>
      <c r="BJ491" s="17" t="s">
        <v>88</v>
      </c>
      <c r="BK491" s="169">
        <f>ROUND(I491*H491,2)</f>
        <v>4047.43</v>
      </c>
      <c r="BL491" s="17" t="s">
        <v>402</v>
      </c>
      <c r="BM491" s="168" t="s">
        <v>775</v>
      </c>
    </row>
    <row r="492" spans="1:65" s="13" customFormat="1">
      <c r="B492" s="178"/>
      <c r="D492" s="171" t="s">
        <v>251</v>
      </c>
      <c r="E492" s="179"/>
      <c r="F492" s="180" t="s">
        <v>197</v>
      </c>
      <c r="H492" s="181">
        <v>272.72000000000003</v>
      </c>
      <c r="I492" s="182"/>
      <c r="L492" s="178"/>
      <c r="M492" s="183"/>
      <c r="N492" s="184"/>
      <c r="O492" s="184"/>
      <c r="P492" s="184"/>
      <c r="Q492" s="184"/>
      <c r="R492" s="184"/>
      <c r="S492" s="184"/>
      <c r="T492" s="185"/>
      <c r="AT492" s="179" t="s">
        <v>251</v>
      </c>
      <c r="AU492" s="179" t="s">
        <v>88</v>
      </c>
      <c r="AV492" s="13" t="s">
        <v>88</v>
      </c>
      <c r="AW492" s="13" t="s">
        <v>32</v>
      </c>
      <c r="AX492" s="13" t="s">
        <v>83</v>
      </c>
      <c r="AY492" s="179" t="s">
        <v>242</v>
      </c>
    </row>
    <row r="493" spans="1:65" s="13" customFormat="1">
      <c r="B493" s="178"/>
      <c r="D493" s="171" t="s">
        <v>251</v>
      </c>
      <c r="F493" s="180" t="s">
        <v>776</v>
      </c>
      <c r="H493" s="181">
        <v>278.17399999999998</v>
      </c>
      <c r="I493" s="182"/>
      <c r="L493" s="178"/>
      <c r="M493" s="183"/>
      <c r="N493" s="184"/>
      <c r="O493" s="184"/>
      <c r="P493" s="184"/>
      <c r="Q493" s="184"/>
      <c r="R493" s="184"/>
      <c r="S493" s="184"/>
      <c r="T493" s="185"/>
      <c r="AT493" s="179" t="s">
        <v>251</v>
      </c>
      <c r="AU493" s="179" t="s">
        <v>88</v>
      </c>
      <c r="AV493" s="13" t="s">
        <v>88</v>
      </c>
      <c r="AW493" s="13" t="s">
        <v>2</v>
      </c>
      <c r="AX493" s="13" t="s">
        <v>83</v>
      </c>
      <c r="AY493" s="179" t="s">
        <v>242</v>
      </c>
    </row>
    <row r="494" spans="1:65" s="1" customFormat="1" ht="24.2" customHeight="1">
      <c r="A494" s="30"/>
      <c r="B494" s="155"/>
      <c r="C494" s="194" t="s">
        <v>777</v>
      </c>
      <c r="D494" s="194" t="s">
        <v>245</v>
      </c>
      <c r="E494" s="195" t="s">
        <v>778</v>
      </c>
      <c r="F494" s="196" t="s">
        <v>779</v>
      </c>
      <c r="G494" s="197" t="s">
        <v>718</v>
      </c>
      <c r="H494" s="237">
        <v>74.802000000000007</v>
      </c>
      <c r="I494" s="161">
        <v>1.4</v>
      </c>
      <c r="J494" s="162">
        <f>ROUND(I494*H494,2)</f>
        <v>104.72</v>
      </c>
      <c r="K494" s="163"/>
      <c r="L494" s="31"/>
      <c r="M494" s="164"/>
      <c r="N494" s="165" t="s">
        <v>42</v>
      </c>
      <c r="O494" s="57"/>
      <c r="P494" s="166">
        <f>O494*H494</f>
        <v>0</v>
      </c>
      <c r="Q494" s="166">
        <v>0</v>
      </c>
      <c r="R494" s="166">
        <f>Q494*H494</f>
        <v>0</v>
      </c>
      <c r="S494" s="166">
        <v>0</v>
      </c>
      <c r="T494" s="167">
        <f>S494*H494</f>
        <v>0</v>
      </c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R494" s="168" t="s">
        <v>402</v>
      </c>
      <c r="AT494" s="168" t="s">
        <v>245</v>
      </c>
      <c r="AU494" s="168" t="s">
        <v>88</v>
      </c>
      <c r="AY494" s="17" t="s">
        <v>242</v>
      </c>
      <c r="BE494" s="169">
        <f>IF(N494="základná",J494,0)</f>
        <v>0</v>
      </c>
      <c r="BF494" s="169">
        <f>IF(N494="znížená",J494,0)</f>
        <v>104.72</v>
      </c>
      <c r="BG494" s="169">
        <f>IF(N494="zákl. prenesená",J494,0)</f>
        <v>0</v>
      </c>
      <c r="BH494" s="169">
        <f>IF(N494="zníž. prenesená",J494,0)</f>
        <v>0</v>
      </c>
      <c r="BI494" s="169">
        <f>IF(N494="nulová",J494,0)</f>
        <v>0</v>
      </c>
      <c r="BJ494" s="17" t="s">
        <v>88</v>
      </c>
      <c r="BK494" s="169">
        <f>ROUND(I494*H494,2)</f>
        <v>104.72</v>
      </c>
      <c r="BL494" s="17" t="s">
        <v>402</v>
      </c>
      <c r="BM494" s="168" t="s">
        <v>780</v>
      </c>
    </row>
    <row r="495" spans="1:65" s="11" customFormat="1" ht="22.9" customHeight="1">
      <c r="B495" s="142"/>
      <c r="D495" s="143" t="s">
        <v>75</v>
      </c>
      <c r="E495" s="153" t="s">
        <v>781</v>
      </c>
      <c r="F495" s="153" t="s">
        <v>782</v>
      </c>
      <c r="I495" s="145"/>
      <c r="J495" s="154">
        <f>SUBTOTAL(9,J496:J505)</f>
        <v>6581.0700000000006</v>
      </c>
      <c r="L495" s="142"/>
      <c r="M495" s="147"/>
      <c r="N495" s="148"/>
      <c r="O495" s="148"/>
      <c r="P495" s="149">
        <f>SUM(P496:P505)</f>
        <v>0</v>
      </c>
      <c r="Q495" s="148"/>
      <c r="R495" s="149">
        <f>SUM(R496:R505)</f>
        <v>1.1486046000000001</v>
      </c>
      <c r="S495" s="148"/>
      <c r="T495" s="150">
        <f>SUM(T496:T505)</f>
        <v>0</v>
      </c>
      <c r="AR495" s="143" t="s">
        <v>88</v>
      </c>
      <c r="AT495" s="151" t="s">
        <v>75</v>
      </c>
      <c r="AU495" s="151" t="s">
        <v>83</v>
      </c>
      <c r="AY495" s="143" t="s">
        <v>242</v>
      </c>
      <c r="BK495" s="152">
        <f>SUM(BK496:BK505)</f>
        <v>6581.0700000000006</v>
      </c>
    </row>
    <row r="496" spans="1:65" s="1" customFormat="1" ht="24.2" customHeight="1">
      <c r="A496" s="30"/>
      <c r="B496" s="155"/>
      <c r="C496" s="194" t="s">
        <v>783</v>
      </c>
      <c r="D496" s="194" t="s">
        <v>245</v>
      </c>
      <c r="E496" s="195" t="s">
        <v>784</v>
      </c>
      <c r="F496" s="196" t="s">
        <v>785</v>
      </c>
      <c r="G496" s="197" t="s">
        <v>310</v>
      </c>
      <c r="H496" s="198">
        <v>204</v>
      </c>
      <c r="I496" s="161">
        <v>0.78</v>
      </c>
      <c r="J496" s="162">
        <f>ROUND(I496*H496,2)</f>
        <v>159.12</v>
      </c>
      <c r="K496" s="163"/>
      <c r="L496" s="31"/>
      <c r="M496" s="164"/>
      <c r="N496" s="165" t="s">
        <v>42</v>
      </c>
      <c r="O496" s="57"/>
      <c r="P496" s="166">
        <f>O496*H496</f>
        <v>0</v>
      </c>
      <c r="Q496" s="166">
        <v>4.0000000000000003E-5</v>
      </c>
      <c r="R496" s="166">
        <f>Q496*H496</f>
        <v>8.1600000000000006E-3</v>
      </c>
      <c r="S496" s="166">
        <v>0</v>
      </c>
      <c r="T496" s="167">
        <f>S496*H496</f>
        <v>0</v>
      </c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R496" s="168" t="s">
        <v>402</v>
      </c>
      <c r="AT496" s="168" t="s">
        <v>245</v>
      </c>
      <c r="AU496" s="168" t="s">
        <v>88</v>
      </c>
      <c r="AY496" s="17" t="s">
        <v>242</v>
      </c>
      <c r="BE496" s="169">
        <f>IF(N496="základná",J496,0)</f>
        <v>0</v>
      </c>
      <c r="BF496" s="169">
        <f>IF(N496="znížená",J496,0)</f>
        <v>159.12</v>
      </c>
      <c r="BG496" s="169">
        <f>IF(N496="zákl. prenesená",J496,0)</f>
        <v>0</v>
      </c>
      <c r="BH496" s="169">
        <f>IF(N496="zníž. prenesená",J496,0)</f>
        <v>0</v>
      </c>
      <c r="BI496" s="169">
        <f>IF(N496="nulová",J496,0)</f>
        <v>0</v>
      </c>
      <c r="BJ496" s="17" t="s">
        <v>88</v>
      </c>
      <c r="BK496" s="169">
        <f>ROUND(I496*H496,2)</f>
        <v>159.12</v>
      </c>
      <c r="BL496" s="17" t="s">
        <v>402</v>
      </c>
      <c r="BM496" s="168" t="s">
        <v>786</v>
      </c>
    </row>
    <row r="497" spans="1:65" s="13" customFormat="1">
      <c r="B497" s="178"/>
      <c r="D497" s="171" t="s">
        <v>251</v>
      </c>
      <c r="E497" s="179"/>
      <c r="F497" s="180" t="s">
        <v>787</v>
      </c>
      <c r="H497" s="181">
        <v>204</v>
      </c>
      <c r="I497" s="182"/>
      <c r="L497" s="178"/>
      <c r="M497" s="183"/>
      <c r="N497" s="184"/>
      <c r="O497" s="184"/>
      <c r="P497" s="184"/>
      <c r="Q497" s="184"/>
      <c r="R497" s="184"/>
      <c r="S497" s="184"/>
      <c r="T497" s="185"/>
      <c r="AT497" s="179" t="s">
        <v>251</v>
      </c>
      <c r="AU497" s="179" t="s">
        <v>88</v>
      </c>
      <c r="AV497" s="13" t="s">
        <v>88</v>
      </c>
      <c r="AW497" s="13" t="s">
        <v>32</v>
      </c>
      <c r="AX497" s="13" t="s">
        <v>83</v>
      </c>
      <c r="AY497" s="179" t="s">
        <v>242</v>
      </c>
    </row>
    <row r="498" spans="1:65" s="1" customFormat="1" ht="24.2" customHeight="1">
      <c r="A498" s="30"/>
      <c r="B498" s="155"/>
      <c r="C498" s="218" t="s">
        <v>788</v>
      </c>
      <c r="D498" s="218" t="s">
        <v>313</v>
      </c>
      <c r="E498" s="219" t="s">
        <v>789</v>
      </c>
      <c r="F498" s="220" t="s">
        <v>790</v>
      </c>
      <c r="G498" s="221" t="s">
        <v>310</v>
      </c>
      <c r="H498" s="222">
        <v>120</v>
      </c>
      <c r="I498" s="204">
        <v>0.68</v>
      </c>
      <c r="J498" s="205">
        <f>ROUND(I498*H498,2)</f>
        <v>81.599999999999994</v>
      </c>
      <c r="K498" s="206"/>
      <c r="L498" s="207"/>
      <c r="M498" s="208"/>
      <c r="N498" s="209" t="s">
        <v>42</v>
      </c>
      <c r="O498" s="57"/>
      <c r="P498" s="166">
        <f>O498*H498</f>
        <v>0</v>
      </c>
      <c r="Q498" s="166">
        <v>2.0000000000000001E-4</v>
      </c>
      <c r="R498" s="166">
        <f>Q498*H498</f>
        <v>2.4E-2</v>
      </c>
      <c r="S498" s="166">
        <v>0</v>
      </c>
      <c r="T498" s="167">
        <f>S498*H498</f>
        <v>0</v>
      </c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R498" s="168" t="s">
        <v>500</v>
      </c>
      <c r="AT498" s="168" t="s">
        <v>313</v>
      </c>
      <c r="AU498" s="168" t="s">
        <v>88</v>
      </c>
      <c r="AY498" s="17" t="s">
        <v>242</v>
      </c>
      <c r="BE498" s="169">
        <f>IF(N498="základná",J498,0)</f>
        <v>0</v>
      </c>
      <c r="BF498" s="169">
        <f>IF(N498="znížená",J498,0)</f>
        <v>81.599999999999994</v>
      </c>
      <c r="BG498" s="169">
        <f>IF(N498="zákl. prenesená",J498,0)</f>
        <v>0</v>
      </c>
      <c r="BH498" s="169">
        <f>IF(N498="zníž. prenesená",J498,0)</f>
        <v>0</v>
      </c>
      <c r="BI498" s="169">
        <f>IF(N498="nulová",J498,0)</f>
        <v>0</v>
      </c>
      <c r="BJ498" s="17" t="s">
        <v>88</v>
      </c>
      <c r="BK498" s="169">
        <f>ROUND(I498*H498,2)</f>
        <v>81.599999999999994</v>
      </c>
      <c r="BL498" s="17" t="s">
        <v>402</v>
      </c>
      <c r="BM498" s="168" t="s">
        <v>791</v>
      </c>
    </row>
    <row r="499" spans="1:65" s="1" customFormat="1" ht="24.2" customHeight="1">
      <c r="A499" s="30"/>
      <c r="B499" s="155"/>
      <c r="C499" s="218" t="s">
        <v>792</v>
      </c>
      <c r="D499" s="218" t="s">
        <v>313</v>
      </c>
      <c r="E499" s="219" t="s">
        <v>793</v>
      </c>
      <c r="F499" s="220" t="s">
        <v>794</v>
      </c>
      <c r="G499" s="221" t="s">
        <v>310</v>
      </c>
      <c r="H499" s="222">
        <v>84</v>
      </c>
      <c r="I499" s="204">
        <v>0.38</v>
      </c>
      <c r="J499" s="205">
        <f>ROUND(I499*H499,2)</f>
        <v>31.92</v>
      </c>
      <c r="K499" s="206"/>
      <c r="L499" s="207"/>
      <c r="M499" s="208"/>
      <c r="N499" s="209" t="s">
        <v>42</v>
      </c>
      <c r="O499" s="57"/>
      <c r="P499" s="166">
        <f>O499*H499</f>
        <v>0</v>
      </c>
      <c r="Q499" s="166">
        <v>2.0000000000000001E-4</v>
      </c>
      <c r="R499" s="166">
        <f>Q499*H499</f>
        <v>1.6800000000000002E-2</v>
      </c>
      <c r="S499" s="166">
        <v>0</v>
      </c>
      <c r="T499" s="167">
        <f>S499*H499</f>
        <v>0</v>
      </c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R499" s="168" t="s">
        <v>500</v>
      </c>
      <c r="AT499" s="168" t="s">
        <v>313</v>
      </c>
      <c r="AU499" s="168" t="s">
        <v>88</v>
      </c>
      <c r="AY499" s="17" t="s">
        <v>242</v>
      </c>
      <c r="BE499" s="169">
        <f>IF(N499="základná",J499,0)</f>
        <v>0</v>
      </c>
      <c r="BF499" s="169">
        <f>IF(N499="znížená",J499,0)</f>
        <v>31.92</v>
      </c>
      <c r="BG499" s="169">
        <f>IF(N499="zákl. prenesená",J499,0)</f>
        <v>0</v>
      </c>
      <c r="BH499" s="169">
        <f>IF(N499="zníž. prenesená",J499,0)</f>
        <v>0</v>
      </c>
      <c r="BI499" s="169">
        <f>IF(N499="nulová",J499,0)</f>
        <v>0</v>
      </c>
      <c r="BJ499" s="17" t="s">
        <v>88</v>
      </c>
      <c r="BK499" s="169">
        <f>ROUND(I499*H499,2)</f>
        <v>31.92</v>
      </c>
      <c r="BL499" s="17" t="s">
        <v>402</v>
      </c>
      <c r="BM499" s="168" t="s">
        <v>795</v>
      </c>
    </row>
    <row r="500" spans="1:65" s="1" customFormat="1" ht="24.2" customHeight="1">
      <c r="A500" s="30"/>
      <c r="B500" s="155"/>
      <c r="C500" s="194" t="s">
        <v>796</v>
      </c>
      <c r="D500" s="194" t="s">
        <v>245</v>
      </c>
      <c r="E500" s="195" t="s">
        <v>797</v>
      </c>
      <c r="F500" s="196" t="s">
        <v>798</v>
      </c>
      <c r="G500" s="197" t="s">
        <v>297</v>
      </c>
      <c r="H500" s="198">
        <v>21</v>
      </c>
      <c r="I500" s="161">
        <v>17.93</v>
      </c>
      <c r="J500" s="162">
        <f>ROUND(I500*H500,2)</f>
        <v>376.53</v>
      </c>
      <c r="K500" s="163"/>
      <c r="L500" s="31"/>
      <c r="M500" s="164"/>
      <c r="N500" s="165" t="s">
        <v>42</v>
      </c>
      <c r="O500" s="57"/>
      <c r="P500" s="166">
        <f>O500*H500</f>
        <v>0</v>
      </c>
      <c r="Q500" s="166">
        <v>3.3999999999999998E-3</v>
      </c>
      <c r="R500" s="166">
        <f>Q500*H500</f>
        <v>7.1399999999999991E-2</v>
      </c>
      <c r="S500" s="166">
        <v>0</v>
      </c>
      <c r="T500" s="167">
        <f>S500*H500</f>
        <v>0</v>
      </c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R500" s="168" t="s">
        <v>402</v>
      </c>
      <c r="AT500" s="168" t="s">
        <v>245</v>
      </c>
      <c r="AU500" s="168" t="s">
        <v>88</v>
      </c>
      <c r="AY500" s="17" t="s">
        <v>242</v>
      </c>
      <c r="BE500" s="169">
        <f>IF(N500="základná",J500,0)</f>
        <v>0</v>
      </c>
      <c r="BF500" s="169">
        <f>IF(N500="znížená",J500,0)</f>
        <v>376.53</v>
      </c>
      <c r="BG500" s="169">
        <f>IF(N500="zákl. prenesená",J500,0)</f>
        <v>0</v>
      </c>
      <c r="BH500" s="169">
        <f>IF(N500="zníž. prenesená",J500,0)</f>
        <v>0</v>
      </c>
      <c r="BI500" s="169">
        <f>IF(N500="nulová",J500,0)</f>
        <v>0</v>
      </c>
      <c r="BJ500" s="17" t="s">
        <v>88</v>
      </c>
      <c r="BK500" s="169">
        <f>ROUND(I500*H500,2)</f>
        <v>376.53</v>
      </c>
      <c r="BL500" s="17" t="s">
        <v>402</v>
      </c>
      <c r="BM500" s="168" t="s">
        <v>799</v>
      </c>
    </row>
    <row r="501" spans="1:65" s="1" customFormat="1" ht="24.2" customHeight="1">
      <c r="A501" s="30"/>
      <c r="B501" s="155"/>
      <c r="C501" s="194" t="s">
        <v>800</v>
      </c>
      <c r="D501" s="194" t="s">
        <v>245</v>
      </c>
      <c r="E501" s="195" t="s">
        <v>801</v>
      </c>
      <c r="F501" s="196" t="s">
        <v>802</v>
      </c>
      <c r="G501" s="197" t="s">
        <v>297</v>
      </c>
      <c r="H501" s="198">
        <v>35.33</v>
      </c>
      <c r="I501" s="161">
        <v>21.11</v>
      </c>
      <c r="J501" s="162">
        <f>ROUND(I501*H501,2)</f>
        <v>745.82</v>
      </c>
      <c r="K501" s="163"/>
      <c r="L501" s="31"/>
      <c r="M501" s="164"/>
      <c r="N501" s="165" t="s">
        <v>42</v>
      </c>
      <c r="O501" s="57"/>
      <c r="P501" s="166">
        <f>O501*H501</f>
        <v>0</v>
      </c>
      <c r="Q501" s="166">
        <v>3.5699999999999998E-3</v>
      </c>
      <c r="R501" s="166">
        <f>Q501*H501</f>
        <v>0.12612809999999999</v>
      </c>
      <c r="S501" s="166">
        <v>0</v>
      </c>
      <c r="T501" s="167">
        <f>S501*H501</f>
        <v>0</v>
      </c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R501" s="168" t="s">
        <v>402</v>
      </c>
      <c r="AT501" s="168" t="s">
        <v>245</v>
      </c>
      <c r="AU501" s="168" t="s">
        <v>88</v>
      </c>
      <c r="AY501" s="17" t="s">
        <v>242</v>
      </c>
      <c r="BE501" s="169">
        <f>IF(N501="základná",J501,0)</f>
        <v>0</v>
      </c>
      <c r="BF501" s="169">
        <f>IF(N501="znížená",J501,0)</f>
        <v>745.82</v>
      </c>
      <c r="BG501" s="169">
        <f>IF(N501="zákl. prenesená",J501,0)</f>
        <v>0</v>
      </c>
      <c r="BH501" s="169">
        <f>IF(N501="zníž. prenesená",J501,0)</f>
        <v>0</v>
      </c>
      <c r="BI501" s="169">
        <f>IF(N501="nulová",J501,0)</f>
        <v>0</v>
      </c>
      <c r="BJ501" s="17" t="s">
        <v>88</v>
      </c>
      <c r="BK501" s="169">
        <f>ROUND(I501*H501,2)</f>
        <v>745.82</v>
      </c>
      <c r="BL501" s="17" t="s">
        <v>402</v>
      </c>
      <c r="BM501" s="168" t="s">
        <v>803</v>
      </c>
    </row>
    <row r="502" spans="1:65" s="13" customFormat="1">
      <c r="B502" s="178"/>
      <c r="D502" s="171" t="s">
        <v>251</v>
      </c>
      <c r="E502" s="179"/>
      <c r="F502" s="180" t="s">
        <v>804</v>
      </c>
      <c r="H502" s="181">
        <v>35.33</v>
      </c>
      <c r="I502" s="182"/>
      <c r="L502" s="178"/>
      <c r="M502" s="183"/>
      <c r="N502" s="184"/>
      <c r="O502" s="184"/>
      <c r="P502" s="184"/>
      <c r="Q502" s="184"/>
      <c r="R502" s="184"/>
      <c r="S502" s="184"/>
      <c r="T502" s="185"/>
      <c r="AT502" s="179" t="s">
        <v>251</v>
      </c>
      <c r="AU502" s="179" t="s">
        <v>88</v>
      </c>
      <c r="AV502" s="13" t="s">
        <v>88</v>
      </c>
      <c r="AW502" s="13" t="s">
        <v>32</v>
      </c>
      <c r="AX502" s="13" t="s">
        <v>83</v>
      </c>
      <c r="AY502" s="179" t="s">
        <v>242</v>
      </c>
    </row>
    <row r="503" spans="1:65" s="1" customFormat="1" ht="24.2" customHeight="1">
      <c r="A503" s="30"/>
      <c r="B503" s="155"/>
      <c r="C503" s="194" t="s">
        <v>805</v>
      </c>
      <c r="D503" s="194" t="s">
        <v>245</v>
      </c>
      <c r="E503" s="195" t="s">
        <v>806</v>
      </c>
      <c r="F503" s="196" t="s">
        <v>807</v>
      </c>
      <c r="G503" s="197" t="s">
        <v>297</v>
      </c>
      <c r="H503" s="198">
        <v>50.13</v>
      </c>
      <c r="I503" s="161">
        <v>28.1</v>
      </c>
      <c r="J503" s="162">
        <f>ROUND(I503*H503,2)</f>
        <v>1408.65</v>
      </c>
      <c r="K503" s="163"/>
      <c r="L503" s="31"/>
      <c r="M503" s="164"/>
      <c r="N503" s="165" t="s">
        <v>42</v>
      </c>
      <c r="O503" s="57"/>
      <c r="P503" s="166">
        <f>O503*H503</f>
        <v>0</v>
      </c>
      <c r="Q503" s="166">
        <v>5.0499999999999998E-3</v>
      </c>
      <c r="R503" s="166">
        <f>Q503*H503</f>
        <v>0.25315650000000001</v>
      </c>
      <c r="S503" s="166">
        <v>0</v>
      </c>
      <c r="T503" s="167">
        <f>S503*H503</f>
        <v>0</v>
      </c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R503" s="168" t="s">
        <v>402</v>
      </c>
      <c r="AT503" s="168" t="s">
        <v>245</v>
      </c>
      <c r="AU503" s="168" t="s">
        <v>88</v>
      </c>
      <c r="AY503" s="17" t="s">
        <v>242</v>
      </c>
      <c r="BE503" s="169">
        <f>IF(N503="základná",J503,0)</f>
        <v>0</v>
      </c>
      <c r="BF503" s="169">
        <f>IF(N503="znížená",J503,0)</f>
        <v>1408.65</v>
      </c>
      <c r="BG503" s="169">
        <f>IF(N503="zákl. prenesená",J503,0)</f>
        <v>0</v>
      </c>
      <c r="BH503" s="169">
        <f>IF(N503="zníž. prenesená",J503,0)</f>
        <v>0</v>
      </c>
      <c r="BI503" s="169">
        <f>IF(N503="nulová",J503,0)</f>
        <v>0</v>
      </c>
      <c r="BJ503" s="17" t="s">
        <v>88</v>
      </c>
      <c r="BK503" s="169">
        <f>ROUND(I503*H503,2)</f>
        <v>1408.65</v>
      </c>
      <c r="BL503" s="17" t="s">
        <v>402</v>
      </c>
      <c r="BM503" s="168" t="s">
        <v>808</v>
      </c>
    </row>
    <row r="504" spans="1:65" s="1" customFormat="1" ht="24.2" customHeight="1">
      <c r="A504" s="30"/>
      <c r="B504" s="155"/>
      <c r="C504" s="194" t="s">
        <v>809</v>
      </c>
      <c r="D504" s="194" t="s">
        <v>245</v>
      </c>
      <c r="E504" s="195" t="s">
        <v>810</v>
      </c>
      <c r="F504" s="196" t="s">
        <v>811</v>
      </c>
      <c r="G504" s="197" t="s">
        <v>297</v>
      </c>
      <c r="H504" s="198">
        <v>96</v>
      </c>
      <c r="I504" s="161">
        <v>38.07</v>
      </c>
      <c r="J504" s="162">
        <f>ROUND(I504*H504,2)</f>
        <v>3654.72</v>
      </c>
      <c r="K504" s="163"/>
      <c r="L504" s="31"/>
      <c r="M504" s="164"/>
      <c r="N504" s="165" t="s">
        <v>42</v>
      </c>
      <c r="O504" s="57"/>
      <c r="P504" s="166">
        <f>O504*H504</f>
        <v>0</v>
      </c>
      <c r="Q504" s="166">
        <v>6.7600000000000004E-3</v>
      </c>
      <c r="R504" s="166">
        <f>Q504*H504</f>
        <v>0.64895999999999998</v>
      </c>
      <c r="S504" s="166">
        <v>0</v>
      </c>
      <c r="T504" s="167">
        <f>S504*H504</f>
        <v>0</v>
      </c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R504" s="168" t="s">
        <v>402</v>
      </c>
      <c r="AT504" s="168" t="s">
        <v>245</v>
      </c>
      <c r="AU504" s="168" t="s">
        <v>88</v>
      </c>
      <c r="AY504" s="17" t="s">
        <v>242</v>
      </c>
      <c r="BE504" s="169">
        <f>IF(N504="základná",J504,0)</f>
        <v>0</v>
      </c>
      <c r="BF504" s="169">
        <f>IF(N504="znížená",J504,0)</f>
        <v>3654.72</v>
      </c>
      <c r="BG504" s="169">
        <f>IF(N504="zákl. prenesená",J504,0)</f>
        <v>0</v>
      </c>
      <c r="BH504" s="169">
        <f>IF(N504="zníž. prenesená",J504,0)</f>
        <v>0</v>
      </c>
      <c r="BI504" s="169">
        <f>IF(N504="nulová",J504,0)</f>
        <v>0</v>
      </c>
      <c r="BJ504" s="17" t="s">
        <v>88</v>
      </c>
      <c r="BK504" s="169">
        <f>ROUND(I504*H504,2)</f>
        <v>3654.72</v>
      </c>
      <c r="BL504" s="17" t="s">
        <v>402</v>
      </c>
      <c r="BM504" s="168" t="s">
        <v>812</v>
      </c>
    </row>
    <row r="505" spans="1:65" s="1" customFormat="1" ht="24.2" customHeight="1">
      <c r="A505" s="30"/>
      <c r="B505" s="155"/>
      <c r="C505" s="194" t="s">
        <v>813</v>
      </c>
      <c r="D505" s="194" t="s">
        <v>245</v>
      </c>
      <c r="E505" s="195" t="s">
        <v>814</v>
      </c>
      <c r="F505" s="196" t="s">
        <v>815</v>
      </c>
      <c r="G505" s="197" t="s">
        <v>718</v>
      </c>
      <c r="H505" s="237">
        <v>64.584000000000003</v>
      </c>
      <c r="I505" s="161">
        <v>1.9</v>
      </c>
      <c r="J505" s="162">
        <f>ROUND(I505*H505,2)</f>
        <v>122.71</v>
      </c>
      <c r="K505" s="163"/>
      <c r="L505" s="31"/>
      <c r="M505" s="164"/>
      <c r="N505" s="165" t="s">
        <v>42</v>
      </c>
      <c r="O505" s="57"/>
      <c r="P505" s="166">
        <f>O505*H505</f>
        <v>0</v>
      </c>
      <c r="Q505" s="166">
        <v>0</v>
      </c>
      <c r="R505" s="166">
        <f>Q505*H505</f>
        <v>0</v>
      </c>
      <c r="S505" s="166">
        <v>0</v>
      </c>
      <c r="T505" s="167">
        <f>S505*H505</f>
        <v>0</v>
      </c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R505" s="168" t="s">
        <v>402</v>
      </c>
      <c r="AT505" s="168" t="s">
        <v>245</v>
      </c>
      <c r="AU505" s="168" t="s">
        <v>88</v>
      </c>
      <c r="AY505" s="17" t="s">
        <v>242</v>
      </c>
      <c r="BE505" s="169">
        <f>IF(N505="základná",J505,0)</f>
        <v>0</v>
      </c>
      <c r="BF505" s="169">
        <f>IF(N505="znížená",J505,0)</f>
        <v>122.71</v>
      </c>
      <c r="BG505" s="169">
        <f>IF(N505="zákl. prenesená",J505,0)</f>
        <v>0</v>
      </c>
      <c r="BH505" s="169">
        <f>IF(N505="zníž. prenesená",J505,0)</f>
        <v>0</v>
      </c>
      <c r="BI505" s="169">
        <f>IF(N505="nulová",J505,0)</f>
        <v>0</v>
      </c>
      <c r="BJ505" s="17" t="s">
        <v>88</v>
      </c>
      <c r="BK505" s="169">
        <f>ROUND(I505*H505,2)</f>
        <v>122.71</v>
      </c>
      <c r="BL505" s="17" t="s">
        <v>402</v>
      </c>
      <c r="BM505" s="168" t="s">
        <v>816</v>
      </c>
    </row>
    <row r="506" spans="1:65" s="11" customFormat="1" ht="22.9" customHeight="1">
      <c r="B506" s="142"/>
      <c r="D506" s="143" t="s">
        <v>75</v>
      </c>
      <c r="E506" s="153" t="s">
        <v>817</v>
      </c>
      <c r="F506" s="153" t="s">
        <v>818</v>
      </c>
      <c r="I506" s="145"/>
      <c r="J506" s="154">
        <f>SUBTOTAL(9,J507:J516)</f>
        <v>1578.1</v>
      </c>
      <c r="L506" s="142"/>
      <c r="M506" s="147"/>
      <c r="N506" s="148"/>
      <c r="O506" s="148"/>
      <c r="P506" s="149">
        <f>SUM(P507:P516)</f>
        <v>0</v>
      </c>
      <c r="Q506" s="148"/>
      <c r="R506" s="149">
        <f>SUM(R507:R516)</f>
        <v>0.1600626</v>
      </c>
      <c r="S506" s="148"/>
      <c r="T506" s="150">
        <f>SUM(T507:T516)</f>
        <v>0</v>
      </c>
      <c r="AR506" s="143" t="s">
        <v>88</v>
      </c>
      <c r="AT506" s="151" t="s">
        <v>75</v>
      </c>
      <c r="AU506" s="151" t="s">
        <v>83</v>
      </c>
      <c r="AY506" s="143" t="s">
        <v>242</v>
      </c>
      <c r="BK506" s="152">
        <f>SUM(BK507:BK516)</f>
        <v>1578.1</v>
      </c>
    </row>
    <row r="507" spans="1:65" s="1" customFormat="1" ht="33" customHeight="1">
      <c r="A507" s="30"/>
      <c r="B507" s="155"/>
      <c r="C507" s="194" t="s">
        <v>819</v>
      </c>
      <c r="D507" s="194" t="s">
        <v>245</v>
      </c>
      <c r="E507" s="195" t="s">
        <v>820</v>
      </c>
      <c r="F507" s="196" t="s">
        <v>821</v>
      </c>
      <c r="G507" s="197" t="s">
        <v>297</v>
      </c>
      <c r="H507" s="198">
        <v>49.2</v>
      </c>
      <c r="I507" s="161">
        <v>3.03</v>
      </c>
      <c r="J507" s="162">
        <f>ROUND(I507*H507,2)</f>
        <v>149.08000000000001</v>
      </c>
      <c r="K507" s="163"/>
      <c r="L507" s="31"/>
      <c r="M507" s="164"/>
      <c r="N507" s="165" t="s">
        <v>42</v>
      </c>
      <c r="O507" s="57"/>
      <c r="P507" s="166">
        <f>O507*H507</f>
        <v>0</v>
      </c>
      <c r="Q507" s="166">
        <v>1.7600000000000001E-3</v>
      </c>
      <c r="R507" s="166">
        <f>Q507*H507</f>
        <v>8.6592000000000002E-2</v>
      </c>
      <c r="S507" s="166">
        <v>0</v>
      </c>
      <c r="T507" s="167">
        <f>S507*H507</f>
        <v>0</v>
      </c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R507" s="168" t="s">
        <v>402</v>
      </c>
      <c r="AT507" s="168" t="s">
        <v>245</v>
      </c>
      <c r="AU507" s="168" t="s">
        <v>88</v>
      </c>
      <c r="AY507" s="17" t="s">
        <v>242</v>
      </c>
      <c r="BE507" s="169">
        <f>IF(N507="základná",J507,0)</f>
        <v>0</v>
      </c>
      <c r="BF507" s="169">
        <f>IF(N507="znížená",J507,0)</f>
        <v>149.08000000000001</v>
      </c>
      <c r="BG507" s="169">
        <f>IF(N507="zákl. prenesená",J507,0)</f>
        <v>0</v>
      </c>
      <c r="BH507" s="169">
        <f>IF(N507="zníž. prenesená",J507,0)</f>
        <v>0</v>
      </c>
      <c r="BI507" s="169">
        <f>IF(N507="nulová",J507,0)</f>
        <v>0</v>
      </c>
      <c r="BJ507" s="17" t="s">
        <v>88</v>
      </c>
      <c r="BK507" s="169">
        <f>ROUND(I507*H507,2)</f>
        <v>149.08000000000001</v>
      </c>
      <c r="BL507" s="17" t="s">
        <v>402</v>
      </c>
      <c r="BM507" s="168" t="s">
        <v>822</v>
      </c>
    </row>
    <row r="508" spans="1:65" s="12" customFormat="1">
      <c r="B508" s="170"/>
      <c r="D508" s="171" t="s">
        <v>251</v>
      </c>
      <c r="E508" s="172"/>
      <c r="F508" s="173" t="s">
        <v>823</v>
      </c>
      <c r="H508" s="172"/>
      <c r="I508" s="174"/>
      <c r="L508" s="170"/>
      <c r="M508" s="175"/>
      <c r="N508" s="176"/>
      <c r="O508" s="176"/>
      <c r="P508" s="176"/>
      <c r="Q508" s="176"/>
      <c r="R508" s="176"/>
      <c r="S508" s="176"/>
      <c r="T508" s="177"/>
      <c r="AT508" s="172" t="s">
        <v>251</v>
      </c>
      <c r="AU508" s="172" t="s">
        <v>88</v>
      </c>
      <c r="AV508" s="12" t="s">
        <v>83</v>
      </c>
      <c r="AW508" s="12" t="s">
        <v>32</v>
      </c>
      <c r="AX508" s="12" t="s">
        <v>76</v>
      </c>
      <c r="AY508" s="172" t="s">
        <v>242</v>
      </c>
    </row>
    <row r="509" spans="1:65" s="13" customFormat="1">
      <c r="B509" s="178"/>
      <c r="D509" s="171" t="s">
        <v>251</v>
      </c>
      <c r="E509" s="179"/>
      <c r="F509" s="180" t="s">
        <v>824</v>
      </c>
      <c r="H509" s="181">
        <v>49.2</v>
      </c>
      <c r="I509" s="182"/>
      <c r="L509" s="178"/>
      <c r="M509" s="183"/>
      <c r="N509" s="184"/>
      <c r="O509" s="184"/>
      <c r="P509" s="184"/>
      <c r="Q509" s="184"/>
      <c r="R509" s="184"/>
      <c r="S509" s="184"/>
      <c r="T509" s="185"/>
      <c r="AT509" s="179" t="s">
        <v>251</v>
      </c>
      <c r="AU509" s="179" t="s">
        <v>88</v>
      </c>
      <c r="AV509" s="13" t="s">
        <v>88</v>
      </c>
      <c r="AW509" s="13" t="s">
        <v>32</v>
      </c>
      <c r="AX509" s="13" t="s">
        <v>83</v>
      </c>
      <c r="AY509" s="179" t="s">
        <v>242</v>
      </c>
    </row>
    <row r="510" spans="1:65" s="1" customFormat="1" ht="37.9" customHeight="1">
      <c r="A510" s="30"/>
      <c r="B510" s="155"/>
      <c r="C510" s="218" t="s">
        <v>825</v>
      </c>
      <c r="D510" s="218" t="s">
        <v>313</v>
      </c>
      <c r="E510" s="219" t="s">
        <v>826</v>
      </c>
      <c r="F510" s="220" t="s">
        <v>827</v>
      </c>
      <c r="G510" s="221" t="s">
        <v>310</v>
      </c>
      <c r="H510" s="222">
        <v>299.88</v>
      </c>
      <c r="I510" s="204">
        <v>3.89</v>
      </c>
      <c r="J510" s="205">
        <f>ROUND(I510*H510,2)</f>
        <v>1166.53</v>
      </c>
      <c r="K510" s="206"/>
      <c r="L510" s="207"/>
      <c r="M510" s="208"/>
      <c r="N510" s="209" t="s">
        <v>42</v>
      </c>
      <c r="O510" s="57"/>
      <c r="P510" s="166">
        <f>O510*H510</f>
        <v>0</v>
      </c>
      <c r="Q510" s="166">
        <v>2.0000000000000001E-4</v>
      </c>
      <c r="R510" s="166">
        <f>Q510*H510</f>
        <v>5.9976000000000002E-2</v>
      </c>
      <c r="S510" s="166">
        <v>0</v>
      </c>
      <c r="T510" s="167">
        <f>S510*H510</f>
        <v>0</v>
      </c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R510" s="168" t="s">
        <v>500</v>
      </c>
      <c r="AT510" s="168" t="s">
        <v>313</v>
      </c>
      <c r="AU510" s="168" t="s">
        <v>88</v>
      </c>
      <c r="AY510" s="17" t="s">
        <v>242</v>
      </c>
      <c r="BE510" s="169">
        <f>IF(N510="základná",J510,0)</f>
        <v>0</v>
      </c>
      <c r="BF510" s="169">
        <f>IF(N510="znížená",J510,0)</f>
        <v>1166.53</v>
      </c>
      <c r="BG510" s="169">
        <f>IF(N510="zákl. prenesená",J510,0)</f>
        <v>0</v>
      </c>
      <c r="BH510" s="169">
        <f>IF(N510="zníž. prenesená",J510,0)</f>
        <v>0</v>
      </c>
      <c r="BI510" s="169">
        <f>IF(N510="nulová",J510,0)</f>
        <v>0</v>
      </c>
      <c r="BJ510" s="17" t="s">
        <v>88</v>
      </c>
      <c r="BK510" s="169">
        <f>ROUND(I510*H510,2)</f>
        <v>1166.53</v>
      </c>
      <c r="BL510" s="17" t="s">
        <v>402</v>
      </c>
      <c r="BM510" s="168" t="s">
        <v>828</v>
      </c>
    </row>
    <row r="511" spans="1:65" s="13" customFormat="1">
      <c r="B511" s="178"/>
      <c r="D511" s="171" t="s">
        <v>251</v>
      </c>
      <c r="E511" s="179"/>
      <c r="F511" s="180" t="s">
        <v>523</v>
      </c>
      <c r="H511" s="181">
        <v>294</v>
      </c>
      <c r="I511" s="182"/>
      <c r="L511" s="178"/>
      <c r="M511" s="183"/>
      <c r="N511" s="184"/>
      <c r="O511" s="184"/>
      <c r="P511" s="184"/>
      <c r="Q511" s="184"/>
      <c r="R511" s="184"/>
      <c r="S511" s="184"/>
      <c r="T511" s="185"/>
      <c r="AT511" s="179" t="s">
        <v>251</v>
      </c>
      <c r="AU511" s="179" t="s">
        <v>88</v>
      </c>
      <c r="AV511" s="13" t="s">
        <v>88</v>
      </c>
      <c r="AW511" s="13" t="s">
        <v>32</v>
      </c>
      <c r="AX511" s="13" t="s">
        <v>83</v>
      </c>
      <c r="AY511" s="179" t="s">
        <v>242</v>
      </c>
    </row>
    <row r="512" spans="1:65" s="13" customFormat="1">
      <c r="B512" s="178"/>
      <c r="D512" s="171" t="s">
        <v>251</v>
      </c>
      <c r="F512" s="180" t="s">
        <v>829</v>
      </c>
      <c r="H512" s="181">
        <v>299.88</v>
      </c>
      <c r="I512" s="182"/>
      <c r="L512" s="178"/>
      <c r="M512" s="183"/>
      <c r="N512" s="184"/>
      <c r="O512" s="184"/>
      <c r="P512" s="184"/>
      <c r="Q512" s="184"/>
      <c r="R512" s="184"/>
      <c r="S512" s="184"/>
      <c r="T512" s="185"/>
      <c r="AT512" s="179" t="s">
        <v>251</v>
      </c>
      <c r="AU512" s="179" t="s">
        <v>88</v>
      </c>
      <c r="AV512" s="13" t="s">
        <v>88</v>
      </c>
      <c r="AW512" s="13" t="s">
        <v>2</v>
      </c>
      <c r="AX512" s="13" t="s">
        <v>83</v>
      </c>
      <c r="AY512" s="179" t="s">
        <v>242</v>
      </c>
    </row>
    <row r="513" spans="1:65" s="1" customFormat="1" ht="33" customHeight="1">
      <c r="A513" s="30"/>
      <c r="B513" s="155"/>
      <c r="C513" s="218" t="s">
        <v>830</v>
      </c>
      <c r="D513" s="218" t="s">
        <v>313</v>
      </c>
      <c r="E513" s="219" t="s">
        <v>831</v>
      </c>
      <c r="F513" s="220" t="s">
        <v>832</v>
      </c>
      <c r="G513" s="221" t="s">
        <v>310</v>
      </c>
      <c r="H513" s="222">
        <v>64.260000000000005</v>
      </c>
      <c r="I513" s="204">
        <v>3.89</v>
      </c>
      <c r="J513" s="205">
        <f>ROUND(I513*H513,2)</f>
        <v>249.97</v>
      </c>
      <c r="K513" s="206"/>
      <c r="L513" s="207"/>
      <c r="M513" s="208"/>
      <c r="N513" s="209" t="s">
        <v>42</v>
      </c>
      <c r="O513" s="57"/>
      <c r="P513" s="166">
        <f>O513*H513</f>
        <v>0</v>
      </c>
      <c r="Q513" s="166">
        <v>2.1000000000000001E-4</v>
      </c>
      <c r="R513" s="166">
        <f>Q513*H513</f>
        <v>1.3494600000000002E-2</v>
      </c>
      <c r="S513" s="166">
        <v>0</v>
      </c>
      <c r="T513" s="167">
        <f>S513*H513</f>
        <v>0</v>
      </c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R513" s="168" t="s">
        <v>500</v>
      </c>
      <c r="AT513" s="168" t="s">
        <v>313</v>
      </c>
      <c r="AU513" s="168" t="s">
        <v>88</v>
      </c>
      <c r="AY513" s="17" t="s">
        <v>242</v>
      </c>
      <c r="BE513" s="169">
        <f>IF(N513="základná",J513,0)</f>
        <v>0</v>
      </c>
      <c r="BF513" s="169">
        <f>IF(N513="znížená",J513,0)</f>
        <v>249.97</v>
      </c>
      <c r="BG513" s="169">
        <f>IF(N513="zákl. prenesená",J513,0)</f>
        <v>0</v>
      </c>
      <c r="BH513" s="169">
        <f>IF(N513="zníž. prenesená",J513,0)</f>
        <v>0</v>
      </c>
      <c r="BI513" s="169">
        <f>IF(N513="nulová",J513,0)</f>
        <v>0</v>
      </c>
      <c r="BJ513" s="17" t="s">
        <v>88</v>
      </c>
      <c r="BK513" s="169">
        <f>ROUND(I513*H513,2)</f>
        <v>249.97</v>
      </c>
      <c r="BL513" s="17" t="s">
        <v>402</v>
      </c>
      <c r="BM513" s="168" t="s">
        <v>833</v>
      </c>
    </row>
    <row r="514" spans="1:65" s="13" customFormat="1">
      <c r="B514" s="178"/>
      <c r="D514" s="171" t="s">
        <v>251</v>
      </c>
      <c r="E514" s="179"/>
      <c r="F514" s="180" t="s">
        <v>834</v>
      </c>
      <c r="H514" s="181">
        <v>63</v>
      </c>
      <c r="I514" s="182"/>
      <c r="L514" s="178"/>
      <c r="M514" s="183"/>
      <c r="N514" s="184"/>
      <c r="O514" s="184"/>
      <c r="P514" s="184"/>
      <c r="Q514" s="184"/>
      <c r="R514" s="184"/>
      <c r="S514" s="184"/>
      <c r="T514" s="185"/>
      <c r="AT514" s="179" t="s">
        <v>251</v>
      </c>
      <c r="AU514" s="179" t="s">
        <v>88</v>
      </c>
      <c r="AV514" s="13" t="s">
        <v>88</v>
      </c>
      <c r="AW514" s="13" t="s">
        <v>32</v>
      </c>
      <c r="AX514" s="13" t="s">
        <v>83</v>
      </c>
      <c r="AY514" s="179" t="s">
        <v>242</v>
      </c>
    </row>
    <row r="515" spans="1:65" s="13" customFormat="1">
      <c r="B515" s="178"/>
      <c r="D515" s="171" t="s">
        <v>251</v>
      </c>
      <c r="F515" s="180" t="s">
        <v>835</v>
      </c>
      <c r="H515" s="181">
        <v>64.260000000000005</v>
      </c>
      <c r="I515" s="182"/>
      <c r="L515" s="178"/>
      <c r="M515" s="183"/>
      <c r="N515" s="184"/>
      <c r="O515" s="184"/>
      <c r="P515" s="184"/>
      <c r="Q515" s="184"/>
      <c r="R515" s="184"/>
      <c r="S515" s="184"/>
      <c r="T515" s="185"/>
      <c r="AT515" s="179" t="s">
        <v>251</v>
      </c>
      <c r="AU515" s="179" t="s">
        <v>88</v>
      </c>
      <c r="AV515" s="13" t="s">
        <v>88</v>
      </c>
      <c r="AW515" s="13" t="s">
        <v>2</v>
      </c>
      <c r="AX515" s="13" t="s">
        <v>83</v>
      </c>
      <c r="AY515" s="179" t="s">
        <v>242</v>
      </c>
    </row>
    <row r="516" spans="1:65" s="1" customFormat="1" ht="24.2" customHeight="1">
      <c r="A516" s="30"/>
      <c r="B516" s="155"/>
      <c r="C516" s="194" t="s">
        <v>836</v>
      </c>
      <c r="D516" s="194" t="s">
        <v>245</v>
      </c>
      <c r="E516" s="195" t="s">
        <v>837</v>
      </c>
      <c r="F516" s="196" t="s">
        <v>838</v>
      </c>
      <c r="G516" s="197" t="s">
        <v>718</v>
      </c>
      <c r="H516" s="237">
        <v>15.656000000000001</v>
      </c>
      <c r="I516" s="161">
        <v>0.8</v>
      </c>
      <c r="J516" s="162">
        <f>ROUND(I516*H516,2)</f>
        <v>12.52</v>
      </c>
      <c r="K516" s="163"/>
      <c r="L516" s="31"/>
      <c r="M516" s="164"/>
      <c r="N516" s="165" t="s">
        <v>42</v>
      </c>
      <c r="O516" s="57"/>
      <c r="P516" s="166">
        <f>O516*H516</f>
        <v>0</v>
      </c>
      <c r="Q516" s="166">
        <v>0</v>
      </c>
      <c r="R516" s="166">
        <f>Q516*H516</f>
        <v>0</v>
      </c>
      <c r="S516" s="166">
        <v>0</v>
      </c>
      <c r="T516" s="167">
        <f>S516*H516</f>
        <v>0</v>
      </c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R516" s="168" t="s">
        <v>402</v>
      </c>
      <c r="AT516" s="168" t="s">
        <v>245</v>
      </c>
      <c r="AU516" s="168" t="s">
        <v>88</v>
      </c>
      <c r="AY516" s="17" t="s">
        <v>242</v>
      </c>
      <c r="BE516" s="169">
        <f>IF(N516="základná",J516,0)</f>
        <v>0</v>
      </c>
      <c r="BF516" s="169">
        <f>IF(N516="znížená",J516,0)</f>
        <v>12.52</v>
      </c>
      <c r="BG516" s="169">
        <f>IF(N516="zákl. prenesená",J516,0)</f>
        <v>0</v>
      </c>
      <c r="BH516" s="169">
        <f>IF(N516="zníž. prenesená",J516,0)</f>
        <v>0</v>
      </c>
      <c r="BI516" s="169">
        <f>IF(N516="nulová",J516,0)</f>
        <v>0</v>
      </c>
      <c r="BJ516" s="17" t="s">
        <v>88</v>
      </c>
      <c r="BK516" s="169">
        <f>ROUND(I516*H516,2)</f>
        <v>12.52</v>
      </c>
      <c r="BL516" s="17" t="s">
        <v>402</v>
      </c>
      <c r="BM516" s="168" t="s">
        <v>839</v>
      </c>
    </row>
    <row r="517" spans="1:65" s="11" customFormat="1" ht="22.9" customHeight="1">
      <c r="B517" s="142"/>
      <c r="D517" s="143" t="s">
        <v>75</v>
      </c>
      <c r="E517" s="153" t="s">
        <v>840</v>
      </c>
      <c r="F517" s="153" t="s">
        <v>841</v>
      </c>
      <c r="I517" s="145"/>
      <c r="J517" s="154">
        <f>SUBTOTAL(9,J518:J529)</f>
        <v>10749.859999999999</v>
      </c>
      <c r="L517" s="142"/>
      <c r="M517" s="147"/>
      <c r="N517" s="148"/>
      <c r="O517" s="148"/>
      <c r="P517" s="149">
        <f>SUM(P518:P529)</f>
        <v>0</v>
      </c>
      <c r="Q517" s="148"/>
      <c r="R517" s="149">
        <f>SUM(R518:R529)</f>
        <v>0.30122919999999997</v>
      </c>
      <c r="S517" s="148"/>
      <c r="T517" s="150">
        <f>SUM(T518:T529)</f>
        <v>0</v>
      </c>
      <c r="AR517" s="143" t="s">
        <v>88</v>
      </c>
      <c r="AT517" s="151" t="s">
        <v>75</v>
      </c>
      <c r="AU517" s="151" t="s">
        <v>83</v>
      </c>
      <c r="AY517" s="143" t="s">
        <v>242</v>
      </c>
      <c r="BK517" s="152">
        <f>SUM(BK518:BK529)</f>
        <v>10749.859999999999</v>
      </c>
    </row>
    <row r="518" spans="1:65" s="1" customFormat="1" ht="24.2" customHeight="1">
      <c r="A518" s="30"/>
      <c r="B518" s="155"/>
      <c r="C518" s="194" t="s">
        <v>842</v>
      </c>
      <c r="D518" s="194" t="s">
        <v>245</v>
      </c>
      <c r="E518" s="195" t="s">
        <v>843</v>
      </c>
      <c r="F518" s="196" t="s">
        <v>844</v>
      </c>
      <c r="G518" s="197" t="s">
        <v>281</v>
      </c>
      <c r="H518" s="198">
        <v>92.14</v>
      </c>
      <c r="I518" s="161">
        <v>18.05</v>
      </c>
      <c r="J518" s="162">
        <f>ROUND(I518*H518,2)</f>
        <v>1663.13</v>
      </c>
      <c r="K518" s="163"/>
      <c r="L518" s="31"/>
      <c r="M518" s="164"/>
      <c r="N518" s="165" t="s">
        <v>42</v>
      </c>
      <c r="O518" s="57"/>
      <c r="P518" s="166">
        <f>O518*H518</f>
        <v>0</v>
      </c>
      <c r="Q518" s="166">
        <v>1.2999999999999999E-4</v>
      </c>
      <c r="R518" s="166">
        <f>Q518*H518</f>
        <v>1.19782E-2</v>
      </c>
      <c r="S518" s="166">
        <v>0</v>
      </c>
      <c r="T518" s="167">
        <f>S518*H518</f>
        <v>0</v>
      </c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R518" s="168" t="s">
        <v>402</v>
      </c>
      <c r="AT518" s="168" t="s">
        <v>245</v>
      </c>
      <c r="AU518" s="168" t="s">
        <v>88</v>
      </c>
      <c r="AY518" s="17" t="s">
        <v>242</v>
      </c>
      <c r="BE518" s="169">
        <f>IF(N518="základná",J518,0)</f>
        <v>0</v>
      </c>
      <c r="BF518" s="169">
        <f>IF(N518="znížená",J518,0)</f>
        <v>1663.13</v>
      </c>
      <c r="BG518" s="169">
        <f>IF(N518="zákl. prenesená",J518,0)</f>
        <v>0</v>
      </c>
      <c r="BH518" s="169">
        <f>IF(N518="zníž. prenesená",J518,0)</f>
        <v>0</v>
      </c>
      <c r="BI518" s="169">
        <f>IF(N518="nulová",J518,0)</f>
        <v>0</v>
      </c>
      <c r="BJ518" s="17" t="s">
        <v>88</v>
      </c>
      <c r="BK518" s="169">
        <f>ROUND(I518*H518,2)</f>
        <v>1663.13</v>
      </c>
      <c r="BL518" s="17" t="s">
        <v>402</v>
      </c>
      <c r="BM518" s="168" t="s">
        <v>845</v>
      </c>
    </row>
    <row r="519" spans="1:65" s="12" customFormat="1">
      <c r="B519" s="170"/>
      <c r="D519" s="171" t="s">
        <v>251</v>
      </c>
      <c r="E519" s="172"/>
      <c r="F519" s="173" t="s">
        <v>846</v>
      </c>
      <c r="H519" s="172"/>
      <c r="I519" s="174"/>
      <c r="L519" s="170"/>
      <c r="M519" s="175"/>
      <c r="N519" s="176"/>
      <c r="O519" s="176"/>
      <c r="P519" s="176"/>
      <c r="Q519" s="176"/>
      <c r="R519" s="176"/>
      <c r="S519" s="176"/>
      <c r="T519" s="177"/>
      <c r="AT519" s="172" t="s">
        <v>251</v>
      </c>
      <c r="AU519" s="172" t="s">
        <v>88</v>
      </c>
      <c r="AV519" s="12" t="s">
        <v>83</v>
      </c>
      <c r="AW519" s="12" t="s">
        <v>32</v>
      </c>
      <c r="AX519" s="12" t="s">
        <v>76</v>
      </c>
      <c r="AY519" s="172" t="s">
        <v>242</v>
      </c>
    </row>
    <row r="520" spans="1:65" s="12" customFormat="1">
      <c r="B520" s="170"/>
      <c r="D520" s="171" t="s">
        <v>251</v>
      </c>
      <c r="E520" s="172"/>
      <c r="F520" s="173" t="s">
        <v>847</v>
      </c>
      <c r="H520" s="172"/>
      <c r="I520" s="174"/>
      <c r="L520" s="170"/>
      <c r="M520" s="175"/>
      <c r="N520" s="176"/>
      <c r="O520" s="176"/>
      <c r="P520" s="176"/>
      <c r="Q520" s="176"/>
      <c r="R520" s="176"/>
      <c r="S520" s="176"/>
      <c r="T520" s="177"/>
      <c r="AT520" s="172" t="s">
        <v>251</v>
      </c>
      <c r="AU520" s="172" t="s">
        <v>88</v>
      </c>
      <c r="AV520" s="12" t="s">
        <v>83</v>
      </c>
      <c r="AW520" s="12" t="s">
        <v>32</v>
      </c>
      <c r="AX520" s="12" t="s">
        <v>76</v>
      </c>
      <c r="AY520" s="172" t="s">
        <v>242</v>
      </c>
    </row>
    <row r="521" spans="1:65" s="13" customFormat="1">
      <c r="B521" s="178"/>
      <c r="D521" s="171" t="s">
        <v>251</v>
      </c>
      <c r="E521" s="179"/>
      <c r="F521" s="180" t="s">
        <v>363</v>
      </c>
      <c r="H521" s="181">
        <v>92.14</v>
      </c>
      <c r="I521" s="182"/>
      <c r="L521" s="178"/>
      <c r="M521" s="183"/>
      <c r="N521" s="184"/>
      <c r="O521" s="184"/>
      <c r="P521" s="184"/>
      <c r="Q521" s="184"/>
      <c r="R521" s="184"/>
      <c r="S521" s="184"/>
      <c r="T521" s="185"/>
      <c r="AT521" s="179" t="s">
        <v>251</v>
      </c>
      <c r="AU521" s="179" t="s">
        <v>88</v>
      </c>
      <c r="AV521" s="13" t="s">
        <v>88</v>
      </c>
      <c r="AW521" s="13" t="s">
        <v>32</v>
      </c>
      <c r="AX521" s="13" t="s">
        <v>83</v>
      </c>
      <c r="AY521" s="179" t="s">
        <v>242</v>
      </c>
    </row>
    <row r="522" spans="1:65" s="1" customFormat="1" ht="16.5" customHeight="1">
      <c r="A522" s="30"/>
      <c r="B522" s="155"/>
      <c r="C522" s="218" t="s">
        <v>848</v>
      </c>
      <c r="D522" s="218" t="s">
        <v>313</v>
      </c>
      <c r="E522" s="219" t="s">
        <v>849</v>
      </c>
      <c r="F522" s="220" t="s">
        <v>850</v>
      </c>
      <c r="G522" s="221" t="s">
        <v>689</v>
      </c>
      <c r="H522" s="222">
        <v>921.05</v>
      </c>
      <c r="I522" s="204">
        <v>5.16</v>
      </c>
      <c r="J522" s="205">
        <f>ROUND(I522*H522,2)</f>
        <v>4752.62</v>
      </c>
      <c r="K522" s="206"/>
      <c r="L522" s="207"/>
      <c r="M522" s="208"/>
      <c r="N522" s="209" t="s">
        <v>42</v>
      </c>
      <c r="O522" s="57"/>
      <c r="P522" s="166">
        <f>O522*H522</f>
        <v>0</v>
      </c>
      <c r="Q522" s="166">
        <v>1.4999999999999999E-4</v>
      </c>
      <c r="R522" s="166">
        <f>Q522*H522</f>
        <v>0.13815749999999999</v>
      </c>
      <c r="S522" s="166">
        <v>0</v>
      </c>
      <c r="T522" s="167">
        <f>S522*H522</f>
        <v>0</v>
      </c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R522" s="168" t="s">
        <v>500</v>
      </c>
      <c r="AT522" s="168" t="s">
        <v>313</v>
      </c>
      <c r="AU522" s="168" t="s">
        <v>88</v>
      </c>
      <c r="AY522" s="17" t="s">
        <v>242</v>
      </c>
      <c r="BE522" s="169">
        <f>IF(N522="základná",J522,0)</f>
        <v>0</v>
      </c>
      <c r="BF522" s="169">
        <f>IF(N522="znížená",J522,0)</f>
        <v>4752.62</v>
      </c>
      <c r="BG522" s="169">
        <f>IF(N522="zákl. prenesená",J522,0)</f>
        <v>0</v>
      </c>
      <c r="BH522" s="169">
        <f>IF(N522="zníž. prenesená",J522,0)</f>
        <v>0</v>
      </c>
      <c r="BI522" s="169">
        <f>IF(N522="nulová",J522,0)</f>
        <v>0</v>
      </c>
      <c r="BJ522" s="17" t="s">
        <v>88</v>
      </c>
      <c r="BK522" s="169">
        <f>ROUND(I522*H522,2)</f>
        <v>4752.62</v>
      </c>
      <c r="BL522" s="17" t="s">
        <v>402</v>
      </c>
      <c r="BM522" s="168" t="s">
        <v>851</v>
      </c>
    </row>
    <row r="523" spans="1:65" s="1" customFormat="1" ht="16.5" customHeight="1">
      <c r="A523" s="30"/>
      <c r="B523" s="155"/>
      <c r="C523" s="218" t="s">
        <v>852</v>
      </c>
      <c r="D523" s="218" t="s">
        <v>313</v>
      </c>
      <c r="E523" s="219" t="s">
        <v>853</v>
      </c>
      <c r="F523" s="220" t="s">
        <v>854</v>
      </c>
      <c r="G523" s="221" t="s">
        <v>689</v>
      </c>
      <c r="H523" s="222">
        <v>754.53</v>
      </c>
      <c r="I523" s="204">
        <v>5.16</v>
      </c>
      <c r="J523" s="205">
        <f>ROUND(I523*H523,2)</f>
        <v>3893.37</v>
      </c>
      <c r="K523" s="206"/>
      <c r="L523" s="207"/>
      <c r="M523" s="208"/>
      <c r="N523" s="209" t="s">
        <v>42</v>
      </c>
      <c r="O523" s="57"/>
      <c r="P523" s="166">
        <f>O523*H523</f>
        <v>0</v>
      </c>
      <c r="Q523" s="166">
        <v>1.4999999999999999E-4</v>
      </c>
      <c r="R523" s="166">
        <f>Q523*H523</f>
        <v>0.11317949999999999</v>
      </c>
      <c r="S523" s="166">
        <v>0</v>
      </c>
      <c r="T523" s="167">
        <f>S523*H523</f>
        <v>0</v>
      </c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R523" s="168" t="s">
        <v>500</v>
      </c>
      <c r="AT523" s="168" t="s">
        <v>313</v>
      </c>
      <c r="AU523" s="168" t="s">
        <v>88</v>
      </c>
      <c r="AY523" s="17" t="s">
        <v>242</v>
      </c>
      <c r="BE523" s="169">
        <f>IF(N523="základná",J523,0)</f>
        <v>0</v>
      </c>
      <c r="BF523" s="169">
        <f>IF(N523="znížená",J523,0)</f>
        <v>3893.37</v>
      </c>
      <c r="BG523" s="169">
        <f>IF(N523="zákl. prenesená",J523,0)</f>
        <v>0</v>
      </c>
      <c r="BH523" s="169">
        <f>IF(N523="zníž. prenesená",J523,0)</f>
        <v>0</v>
      </c>
      <c r="BI523" s="169">
        <f>IF(N523="nulová",J523,0)</f>
        <v>0</v>
      </c>
      <c r="BJ523" s="17" t="s">
        <v>88</v>
      </c>
      <c r="BK523" s="169">
        <f>ROUND(I523*H523,2)</f>
        <v>3893.37</v>
      </c>
      <c r="BL523" s="17" t="s">
        <v>402</v>
      </c>
      <c r="BM523" s="168" t="s">
        <v>855</v>
      </c>
    </row>
    <row r="524" spans="1:65" s="13" customFormat="1">
      <c r="B524" s="178"/>
      <c r="D524" s="171" t="s">
        <v>251</v>
      </c>
      <c r="E524" s="179"/>
      <c r="F524" s="180" t="s">
        <v>856</v>
      </c>
      <c r="H524" s="181">
        <v>754.53</v>
      </c>
      <c r="I524" s="182"/>
      <c r="L524" s="178"/>
      <c r="M524" s="183"/>
      <c r="N524" s="184"/>
      <c r="O524" s="184"/>
      <c r="P524" s="184"/>
      <c r="Q524" s="184"/>
      <c r="R524" s="184"/>
      <c r="S524" s="184"/>
      <c r="T524" s="185"/>
      <c r="AT524" s="179" t="s">
        <v>251</v>
      </c>
      <c r="AU524" s="179" t="s">
        <v>88</v>
      </c>
      <c r="AV524" s="13" t="s">
        <v>88</v>
      </c>
      <c r="AW524" s="13" t="s">
        <v>32</v>
      </c>
      <c r="AX524" s="13" t="s">
        <v>83</v>
      </c>
      <c r="AY524" s="179" t="s">
        <v>242</v>
      </c>
    </row>
    <row r="525" spans="1:65" s="1" customFormat="1" ht="16.5" customHeight="1">
      <c r="A525" s="30"/>
      <c r="B525" s="155"/>
      <c r="C525" s="218" t="s">
        <v>857</v>
      </c>
      <c r="D525" s="218" t="s">
        <v>313</v>
      </c>
      <c r="E525" s="219" t="s">
        <v>858</v>
      </c>
      <c r="F525" s="220" t="s">
        <v>859</v>
      </c>
      <c r="G525" s="221" t="s">
        <v>689</v>
      </c>
      <c r="H525" s="222">
        <v>160.93</v>
      </c>
      <c r="I525" s="204">
        <v>1.35</v>
      </c>
      <c r="J525" s="205">
        <f>ROUND(I525*H525,2)</f>
        <v>217.26</v>
      </c>
      <c r="K525" s="206"/>
      <c r="L525" s="207"/>
      <c r="M525" s="208"/>
      <c r="N525" s="209" t="s">
        <v>42</v>
      </c>
      <c r="O525" s="57"/>
      <c r="P525" s="166">
        <f>O525*H525</f>
        <v>0</v>
      </c>
      <c r="Q525" s="166">
        <v>1.4999999999999999E-4</v>
      </c>
      <c r="R525" s="166">
        <f>Q525*H525</f>
        <v>2.4139499999999998E-2</v>
      </c>
      <c r="S525" s="166">
        <v>0</v>
      </c>
      <c r="T525" s="167">
        <f>S525*H525</f>
        <v>0</v>
      </c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R525" s="168" t="s">
        <v>500</v>
      </c>
      <c r="AT525" s="168" t="s">
        <v>313</v>
      </c>
      <c r="AU525" s="168" t="s">
        <v>88</v>
      </c>
      <c r="AY525" s="17" t="s">
        <v>242</v>
      </c>
      <c r="BE525" s="169">
        <f>IF(N525="základná",J525,0)</f>
        <v>0</v>
      </c>
      <c r="BF525" s="169">
        <f>IF(N525="znížená",J525,0)</f>
        <v>217.26</v>
      </c>
      <c r="BG525" s="169">
        <f>IF(N525="zákl. prenesená",J525,0)</f>
        <v>0</v>
      </c>
      <c r="BH525" s="169">
        <f>IF(N525="zníž. prenesená",J525,0)</f>
        <v>0</v>
      </c>
      <c r="BI525" s="169">
        <f>IF(N525="nulová",J525,0)</f>
        <v>0</v>
      </c>
      <c r="BJ525" s="17" t="s">
        <v>88</v>
      </c>
      <c r="BK525" s="169">
        <f>ROUND(I525*H525,2)</f>
        <v>217.26</v>
      </c>
      <c r="BL525" s="17" t="s">
        <v>402</v>
      </c>
      <c r="BM525" s="168" t="s">
        <v>860</v>
      </c>
    </row>
    <row r="526" spans="1:65" s="13" customFormat="1">
      <c r="B526" s="178"/>
      <c r="D526" s="171" t="s">
        <v>251</v>
      </c>
      <c r="E526" s="179"/>
      <c r="F526" s="180" t="s">
        <v>861</v>
      </c>
      <c r="H526" s="181">
        <v>160.93</v>
      </c>
      <c r="I526" s="182"/>
      <c r="L526" s="178"/>
      <c r="M526" s="183"/>
      <c r="N526" s="184"/>
      <c r="O526" s="184"/>
      <c r="P526" s="184"/>
      <c r="Q526" s="184"/>
      <c r="R526" s="184"/>
      <c r="S526" s="184"/>
      <c r="T526" s="185"/>
      <c r="AT526" s="179" t="s">
        <v>251</v>
      </c>
      <c r="AU526" s="179" t="s">
        <v>88</v>
      </c>
      <c r="AV526" s="13" t="s">
        <v>88</v>
      </c>
      <c r="AW526" s="13" t="s">
        <v>32</v>
      </c>
      <c r="AX526" s="13" t="s">
        <v>83</v>
      </c>
      <c r="AY526" s="179" t="s">
        <v>242</v>
      </c>
    </row>
    <row r="527" spans="1:65" s="1" customFormat="1" ht="16.5" customHeight="1">
      <c r="A527" s="30"/>
      <c r="B527" s="155"/>
      <c r="C527" s="218" t="s">
        <v>638</v>
      </c>
      <c r="D527" s="218" t="s">
        <v>313</v>
      </c>
      <c r="E527" s="219" t="s">
        <v>862</v>
      </c>
      <c r="F527" s="220" t="s">
        <v>863</v>
      </c>
      <c r="G527" s="221" t="s">
        <v>689</v>
      </c>
      <c r="H527" s="222">
        <v>91.83</v>
      </c>
      <c r="I527" s="204">
        <v>1.1599999999999999</v>
      </c>
      <c r="J527" s="205">
        <f>ROUND(I527*H527,2)</f>
        <v>106.52</v>
      </c>
      <c r="K527" s="206"/>
      <c r="L527" s="207"/>
      <c r="M527" s="208"/>
      <c r="N527" s="209" t="s">
        <v>42</v>
      </c>
      <c r="O527" s="57"/>
      <c r="P527" s="166">
        <f>O527*H527</f>
        <v>0</v>
      </c>
      <c r="Q527" s="166">
        <v>1.4999999999999999E-4</v>
      </c>
      <c r="R527" s="166">
        <f>Q527*H527</f>
        <v>1.3774499999999999E-2</v>
      </c>
      <c r="S527" s="166">
        <v>0</v>
      </c>
      <c r="T527" s="167">
        <f>S527*H527</f>
        <v>0</v>
      </c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R527" s="168" t="s">
        <v>500</v>
      </c>
      <c r="AT527" s="168" t="s">
        <v>313</v>
      </c>
      <c r="AU527" s="168" t="s">
        <v>88</v>
      </c>
      <c r="AY527" s="17" t="s">
        <v>242</v>
      </c>
      <c r="BE527" s="169">
        <f>IF(N527="základná",J527,0)</f>
        <v>0</v>
      </c>
      <c r="BF527" s="169">
        <f>IF(N527="znížená",J527,0)</f>
        <v>106.52</v>
      </c>
      <c r="BG527" s="169">
        <f>IF(N527="zákl. prenesená",J527,0)</f>
        <v>0</v>
      </c>
      <c r="BH527" s="169">
        <f>IF(N527="zníž. prenesená",J527,0)</f>
        <v>0</v>
      </c>
      <c r="BI527" s="169">
        <f>IF(N527="nulová",J527,0)</f>
        <v>0</v>
      </c>
      <c r="BJ527" s="17" t="s">
        <v>88</v>
      </c>
      <c r="BK527" s="169">
        <f>ROUND(I527*H527,2)</f>
        <v>106.52</v>
      </c>
      <c r="BL527" s="17" t="s">
        <v>402</v>
      </c>
      <c r="BM527" s="168" t="s">
        <v>864</v>
      </c>
    </row>
    <row r="528" spans="1:65" s="13" customFormat="1">
      <c r="B528" s="178"/>
      <c r="D528" s="171" t="s">
        <v>251</v>
      </c>
      <c r="E528" s="179"/>
      <c r="F528" s="180" t="s">
        <v>865</v>
      </c>
      <c r="H528" s="181">
        <v>91.83</v>
      </c>
      <c r="I528" s="182"/>
      <c r="L528" s="178"/>
      <c r="M528" s="183"/>
      <c r="N528" s="184"/>
      <c r="O528" s="184"/>
      <c r="P528" s="184"/>
      <c r="Q528" s="184"/>
      <c r="R528" s="184"/>
      <c r="S528" s="184"/>
      <c r="T528" s="185"/>
      <c r="AT528" s="179" t="s">
        <v>251</v>
      </c>
      <c r="AU528" s="179" t="s">
        <v>88</v>
      </c>
      <c r="AV528" s="13" t="s">
        <v>88</v>
      </c>
      <c r="AW528" s="13" t="s">
        <v>32</v>
      </c>
      <c r="AX528" s="13" t="s">
        <v>83</v>
      </c>
      <c r="AY528" s="179" t="s">
        <v>242</v>
      </c>
    </row>
    <row r="529" spans="1:65" s="1" customFormat="1" ht="24.2" customHeight="1">
      <c r="A529" s="30"/>
      <c r="B529" s="155"/>
      <c r="C529" s="194" t="s">
        <v>866</v>
      </c>
      <c r="D529" s="194" t="s">
        <v>245</v>
      </c>
      <c r="E529" s="195" t="s">
        <v>867</v>
      </c>
      <c r="F529" s="196" t="s">
        <v>868</v>
      </c>
      <c r="G529" s="197" t="s">
        <v>718</v>
      </c>
      <c r="H529" s="237">
        <v>106.32899999999999</v>
      </c>
      <c r="I529" s="161">
        <v>1.1000000000000001</v>
      </c>
      <c r="J529" s="162">
        <f>ROUND(I529*H529,2)</f>
        <v>116.96</v>
      </c>
      <c r="K529" s="163"/>
      <c r="L529" s="31"/>
      <c r="M529" s="164"/>
      <c r="N529" s="165" t="s">
        <v>42</v>
      </c>
      <c r="O529" s="57"/>
      <c r="P529" s="166">
        <f>O529*H529</f>
        <v>0</v>
      </c>
      <c r="Q529" s="166">
        <v>0</v>
      </c>
      <c r="R529" s="166">
        <f>Q529*H529</f>
        <v>0</v>
      </c>
      <c r="S529" s="166">
        <v>0</v>
      </c>
      <c r="T529" s="167">
        <f>S529*H529</f>
        <v>0</v>
      </c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R529" s="168" t="s">
        <v>402</v>
      </c>
      <c r="AT529" s="168" t="s">
        <v>245</v>
      </c>
      <c r="AU529" s="168" t="s">
        <v>88</v>
      </c>
      <c r="AY529" s="17" t="s">
        <v>242</v>
      </c>
      <c r="BE529" s="169">
        <f>IF(N529="základná",J529,0)</f>
        <v>0</v>
      </c>
      <c r="BF529" s="169">
        <f>IF(N529="znížená",J529,0)</f>
        <v>116.96</v>
      </c>
      <c r="BG529" s="169">
        <f>IF(N529="zákl. prenesená",J529,0)</f>
        <v>0</v>
      </c>
      <c r="BH529" s="169">
        <f>IF(N529="zníž. prenesená",J529,0)</f>
        <v>0</v>
      </c>
      <c r="BI529" s="169">
        <f>IF(N529="nulová",J529,0)</f>
        <v>0</v>
      </c>
      <c r="BJ529" s="17" t="s">
        <v>88</v>
      </c>
      <c r="BK529" s="169">
        <f>ROUND(I529*H529,2)</f>
        <v>116.96</v>
      </c>
      <c r="BL529" s="17" t="s">
        <v>402</v>
      </c>
      <c r="BM529" s="168" t="s">
        <v>869</v>
      </c>
    </row>
    <row r="530" spans="1:65" s="11" customFormat="1" ht="22.9" customHeight="1">
      <c r="B530" s="142"/>
      <c r="D530" s="143" t="s">
        <v>75</v>
      </c>
      <c r="E530" s="153" t="s">
        <v>870</v>
      </c>
      <c r="F530" s="153" t="s">
        <v>871</v>
      </c>
      <c r="I530" s="145"/>
      <c r="J530" s="154">
        <f>SUBTOTAL(9,J531:J533)</f>
        <v>210.9</v>
      </c>
      <c r="L530" s="142"/>
      <c r="M530" s="147"/>
      <c r="N530" s="148"/>
      <c r="O530" s="148"/>
      <c r="P530" s="149">
        <f>SUM(P531:P535)</f>
        <v>0</v>
      </c>
      <c r="Q530" s="148"/>
      <c r="R530" s="149">
        <f>SUM(R531:R535)</f>
        <v>4.1624999999999995E-2</v>
      </c>
      <c r="S530" s="148"/>
      <c r="T530" s="150">
        <f>SUM(T531:T535)</f>
        <v>0</v>
      </c>
      <c r="AR530" s="143" t="s">
        <v>88</v>
      </c>
      <c r="AT530" s="151" t="s">
        <v>75</v>
      </c>
      <c r="AU530" s="151" t="s">
        <v>83</v>
      </c>
      <c r="AY530" s="143" t="s">
        <v>242</v>
      </c>
      <c r="BK530" s="152">
        <f>SUM(BK531:BK535)</f>
        <v>210.9</v>
      </c>
    </row>
    <row r="531" spans="1:65" s="1" customFormat="1" ht="24.2" customHeight="1">
      <c r="A531" s="30"/>
      <c r="B531" s="155"/>
      <c r="C531" s="194" t="s">
        <v>872</v>
      </c>
      <c r="D531" s="194" t="s">
        <v>245</v>
      </c>
      <c r="E531" s="195" t="s">
        <v>873</v>
      </c>
      <c r="F531" s="196" t="s">
        <v>874</v>
      </c>
      <c r="G531" s="197" t="s">
        <v>281</v>
      </c>
      <c r="H531" s="198">
        <v>277.5</v>
      </c>
      <c r="I531" s="161">
        <v>0.76</v>
      </c>
      <c r="J531" s="162">
        <f>ROUND(I531*H531,2)</f>
        <v>210.9</v>
      </c>
      <c r="K531" s="163"/>
      <c r="L531" s="31"/>
      <c r="M531" s="164"/>
      <c r="N531" s="165" t="s">
        <v>42</v>
      </c>
      <c r="O531" s="57"/>
      <c r="P531" s="166">
        <f>O531*H531</f>
        <v>0</v>
      </c>
      <c r="Q531" s="166">
        <v>1.4999999999999999E-4</v>
      </c>
      <c r="R531" s="166">
        <f>Q531*H531</f>
        <v>4.1624999999999995E-2</v>
      </c>
      <c r="S531" s="166">
        <v>0</v>
      </c>
      <c r="T531" s="167">
        <f>S531*H531</f>
        <v>0</v>
      </c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R531" s="168" t="s">
        <v>402</v>
      </c>
      <c r="AT531" s="168" t="s">
        <v>245</v>
      </c>
      <c r="AU531" s="168" t="s">
        <v>88</v>
      </c>
      <c r="AY531" s="17" t="s">
        <v>242</v>
      </c>
      <c r="BE531" s="169">
        <f>IF(N531="základná",J531,0)</f>
        <v>0</v>
      </c>
      <c r="BF531" s="169">
        <f>IF(N531="znížená",J531,0)</f>
        <v>210.9</v>
      </c>
      <c r="BG531" s="169">
        <f>IF(N531="zákl. prenesená",J531,0)</f>
        <v>0</v>
      </c>
      <c r="BH531" s="169">
        <f>IF(N531="zníž. prenesená",J531,0)</f>
        <v>0</v>
      </c>
      <c r="BI531" s="169">
        <f>IF(N531="nulová",J531,0)</f>
        <v>0</v>
      </c>
      <c r="BJ531" s="17" t="s">
        <v>88</v>
      </c>
      <c r="BK531" s="169">
        <f>ROUND(I531*H531,2)</f>
        <v>210.9</v>
      </c>
      <c r="BL531" s="17" t="s">
        <v>402</v>
      </c>
      <c r="BM531" s="168" t="s">
        <v>875</v>
      </c>
    </row>
    <row r="532" spans="1:65" s="12" customFormat="1" ht="22.5">
      <c r="B532" s="170"/>
      <c r="D532" s="171" t="s">
        <v>251</v>
      </c>
      <c r="E532" s="172"/>
      <c r="F532" s="173" t="s">
        <v>876</v>
      </c>
      <c r="H532" s="172"/>
      <c r="I532" s="174"/>
      <c r="L532" s="170"/>
      <c r="M532" s="175"/>
      <c r="N532" s="176"/>
      <c r="O532" s="176"/>
      <c r="P532" s="176"/>
      <c r="Q532" s="176"/>
      <c r="R532" s="176"/>
      <c r="S532" s="176"/>
      <c r="T532" s="177"/>
      <c r="AT532" s="172" t="s">
        <v>251</v>
      </c>
      <c r="AU532" s="172" t="s">
        <v>88</v>
      </c>
      <c r="AV532" s="12" t="s">
        <v>83</v>
      </c>
      <c r="AW532" s="12" t="s">
        <v>32</v>
      </c>
      <c r="AX532" s="12" t="s">
        <v>76</v>
      </c>
      <c r="AY532" s="172" t="s">
        <v>242</v>
      </c>
    </row>
    <row r="533" spans="1:65" s="13" customFormat="1">
      <c r="B533" s="178"/>
      <c r="D533" s="171" t="s">
        <v>251</v>
      </c>
      <c r="E533" s="179"/>
      <c r="F533" s="180" t="s">
        <v>877</v>
      </c>
      <c r="H533" s="181">
        <v>61.53</v>
      </c>
      <c r="I533" s="182"/>
      <c r="L533" s="178"/>
      <c r="M533" s="183"/>
      <c r="N533" s="184"/>
      <c r="O533" s="184"/>
      <c r="P533" s="184"/>
      <c r="Q533" s="184"/>
      <c r="R533" s="184"/>
      <c r="S533" s="184"/>
      <c r="T533" s="185"/>
      <c r="AT533" s="179" t="s">
        <v>251</v>
      </c>
      <c r="AU533" s="179" t="s">
        <v>88</v>
      </c>
      <c r="AV533" s="13" t="s">
        <v>88</v>
      </c>
      <c r="AW533" s="13" t="s">
        <v>32</v>
      </c>
      <c r="AX533" s="13" t="s">
        <v>76</v>
      </c>
      <c r="AY533" s="179" t="s">
        <v>242</v>
      </c>
    </row>
    <row r="534" spans="1:65" s="13" customFormat="1">
      <c r="B534" s="178"/>
      <c r="D534" s="171" t="s">
        <v>251</v>
      </c>
      <c r="E534" s="179"/>
      <c r="F534" s="180" t="s">
        <v>878</v>
      </c>
      <c r="H534" s="181">
        <v>215.97</v>
      </c>
      <c r="I534" s="182"/>
      <c r="L534" s="178"/>
      <c r="M534" s="183"/>
      <c r="N534" s="184"/>
      <c r="O534" s="184"/>
      <c r="P534" s="184"/>
      <c r="Q534" s="184"/>
      <c r="R534" s="184"/>
      <c r="S534" s="184"/>
      <c r="T534" s="185"/>
      <c r="AT534" s="179" t="s">
        <v>251</v>
      </c>
      <c r="AU534" s="179" t="s">
        <v>88</v>
      </c>
      <c r="AV534" s="13" t="s">
        <v>88</v>
      </c>
      <c r="AW534" s="13" t="s">
        <v>32</v>
      </c>
      <c r="AX534" s="13" t="s">
        <v>76</v>
      </c>
      <c r="AY534" s="179" t="s">
        <v>242</v>
      </c>
    </row>
    <row r="535" spans="1:65" s="14" customFormat="1">
      <c r="B535" s="186"/>
      <c r="D535" s="171" t="s">
        <v>251</v>
      </c>
      <c r="E535" s="187"/>
      <c r="F535" s="188" t="s">
        <v>254</v>
      </c>
      <c r="H535" s="189">
        <v>277.5</v>
      </c>
      <c r="I535" s="190"/>
      <c r="L535" s="186"/>
      <c r="M535" s="191"/>
      <c r="N535" s="192"/>
      <c r="O535" s="192"/>
      <c r="P535" s="192"/>
      <c r="Q535" s="192"/>
      <c r="R535" s="192"/>
      <c r="S535" s="192"/>
      <c r="T535" s="193"/>
      <c r="AT535" s="187" t="s">
        <v>251</v>
      </c>
      <c r="AU535" s="187" t="s">
        <v>88</v>
      </c>
      <c r="AV535" s="14" t="s">
        <v>249</v>
      </c>
      <c r="AW535" s="14" t="s">
        <v>32</v>
      </c>
      <c r="AX535" s="14" t="s">
        <v>83</v>
      </c>
      <c r="AY535" s="187" t="s">
        <v>242</v>
      </c>
    </row>
    <row r="536" spans="1:65" s="11" customFormat="1" ht="25.9" customHeight="1">
      <c r="B536" s="142"/>
      <c r="D536" s="143" t="s">
        <v>75</v>
      </c>
      <c r="E536" s="144" t="s">
        <v>313</v>
      </c>
      <c r="F536" s="144" t="s">
        <v>879</v>
      </c>
      <c r="I536" s="145"/>
      <c r="J536" s="146">
        <f>SUBTOTAL(9,J537:J540)</f>
        <v>111.12</v>
      </c>
      <c r="L536" s="142"/>
      <c r="M536" s="147"/>
      <c r="N536" s="148"/>
      <c r="O536" s="148"/>
      <c r="P536" s="149">
        <f>P537</f>
        <v>0</v>
      </c>
      <c r="Q536" s="148"/>
      <c r="R536" s="149">
        <f>R537</f>
        <v>1.56E-3</v>
      </c>
      <c r="S536" s="148"/>
      <c r="T536" s="150">
        <f>T537</f>
        <v>0</v>
      </c>
      <c r="AR536" s="143" t="s">
        <v>93</v>
      </c>
      <c r="AT536" s="151" t="s">
        <v>75</v>
      </c>
      <c r="AU536" s="151" t="s">
        <v>76</v>
      </c>
      <c r="AY536" s="143" t="s">
        <v>242</v>
      </c>
      <c r="BK536" s="152">
        <f>BK537</f>
        <v>111.12</v>
      </c>
    </row>
    <row r="537" spans="1:65" s="11" customFormat="1" ht="22.9" customHeight="1">
      <c r="B537" s="142"/>
      <c r="D537" s="143" t="s">
        <v>75</v>
      </c>
      <c r="E537" s="153" t="s">
        <v>880</v>
      </c>
      <c r="F537" s="153" t="s">
        <v>881</v>
      </c>
      <c r="I537" s="145"/>
      <c r="J537" s="154">
        <f>SUBTOTAL(9,J538:J540)</f>
        <v>111.12</v>
      </c>
      <c r="L537" s="142"/>
      <c r="M537" s="147"/>
      <c r="N537" s="148"/>
      <c r="O537" s="148"/>
      <c r="P537" s="149">
        <f>SUM(P538:P540)</f>
        <v>0</v>
      </c>
      <c r="Q537" s="148"/>
      <c r="R537" s="149">
        <f>SUM(R538:R540)</f>
        <v>1.56E-3</v>
      </c>
      <c r="S537" s="148"/>
      <c r="T537" s="150">
        <f>SUM(T538:T540)</f>
        <v>0</v>
      </c>
      <c r="AR537" s="143" t="s">
        <v>93</v>
      </c>
      <c r="AT537" s="151" t="s">
        <v>75</v>
      </c>
      <c r="AU537" s="151" t="s">
        <v>83</v>
      </c>
      <c r="AY537" s="143" t="s">
        <v>242</v>
      </c>
      <c r="BK537" s="152">
        <f>SUM(BK538:BK540)</f>
        <v>111.12</v>
      </c>
    </row>
    <row r="538" spans="1:65" s="1" customFormat="1" ht="24.2" customHeight="1">
      <c r="A538" s="30"/>
      <c r="B538" s="155"/>
      <c r="C538" s="194" t="s">
        <v>882</v>
      </c>
      <c r="D538" s="194" t="s">
        <v>245</v>
      </c>
      <c r="E538" s="195" t="s">
        <v>883</v>
      </c>
      <c r="F538" s="196" t="s">
        <v>884</v>
      </c>
      <c r="G538" s="197" t="s">
        <v>310</v>
      </c>
      <c r="H538" s="198">
        <v>4</v>
      </c>
      <c r="I538" s="161">
        <v>13.5</v>
      </c>
      <c r="J538" s="162">
        <f>ROUND(I538*H538,2)</f>
        <v>54</v>
      </c>
      <c r="K538" s="163"/>
      <c r="L538" s="31"/>
      <c r="M538" s="164"/>
      <c r="N538" s="165" t="s">
        <v>42</v>
      </c>
      <c r="O538" s="57"/>
      <c r="P538" s="166">
        <f>O538*H538</f>
        <v>0</v>
      </c>
      <c r="Q538" s="166">
        <v>0</v>
      </c>
      <c r="R538" s="166">
        <f>Q538*H538</f>
        <v>0</v>
      </c>
      <c r="S538" s="166">
        <v>0</v>
      </c>
      <c r="T538" s="167">
        <f>S538*H538</f>
        <v>0</v>
      </c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R538" s="168" t="s">
        <v>668</v>
      </c>
      <c r="AT538" s="168" t="s">
        <v>245</v>
      </c>
      <c r="AU538" s="168" t="s">
        <v>88</v>
      </c>
      <c r="AY538" s="17" t="s">
        <v>242</v>
      </c>
      <c r="BE538" s="169">
        <f>IF(N538="základná",J538,0)</f>
        <v>0</v>
      </c>
      <c r="BF538" s="169">
        <f>IF(N538="znížená",J538,0)</f>
        <v>54</v>
      </c>
      <c r="BG538" s="169">
        <f>IF(N538="zákl. prenesená",J538,0)</f>
        <v>0</v>
      </c>
      <c r="BH538" s="169">
        <f>IF(N538="zníž. prenesená",J538,0)</f>
        <v>0</v>
      </c>
      <c r="BI538" s="169">
        <f>IF(N538="nulová",J538,0)</f>
        <v>0</v>
      </c>
      <c r="BJ538" s="17" t="s">
        <v>88</v>
      </c>
      <c r="BK538" s="169">
        <f>ROUND(I538*H538,2)</f>
        <v>54</v>
      </c>
      <c r="BL538" s="17" t="s">
        <v>668</v>
      </c>
      <c r="BM538" s="168" t="s">
        <v>885</v>
      </c>
    </row>
    <row r="539" spans="1:65" s="13" customFormat="1">
      <c r="B539" s="178"/>
      <c r="D539" s="171" t="s">
        <v>251</v>
      </c>
      <c r="E539" s="179"/>
      <c r="F539" s="180" t="s">
        <v>886</v>
      </c>
      <c r="H539" s="181">
        <v>4</v>
      </c>
      <c r="I539" s="182"/>
      <c r="L539" s="178"/>
      <c r="M539" s="183"/>
      <c r="N539" s="184"/>
      <c r="O539" s="184"/>
      <c r="P539" s="184"/>
      <c r="Q539" s="184"/>
      <c r="R539" s="184"/>
      <c r="S539" s="184"/>
      <c r="T539" s="185"/>
      <c r="AT539" s="179" t="s">
        <v>251</v>
      </c>
      <c r="AU539" s="179" t="s">
        <v>88</v>
      </c>
      <c r="AV539" s="13" t="s">
        <v>88</v>
      </c>
      <c r="AW539" s="13" t="s">
        <v>32</v>
      </c>
      <c r="AX539" s="13" t="s">
        <v>83</v>
      </c>
      <c r="AY539" s="179" t="s">
        <v>242</v>
      </c>
    </row>
    <row r="540" spans="1:65" s="1" customFormat="1" ht="16.5" customHeight="1">
      <c r="A540" s="30"/>
      <c r="B540" s="155"/>
      <c r="C540" s="218" t="s">
        <v>887</v>
      </c>
      <c r="D540" s="218" t="s">
        <v>313</v>
      </c>
      <c r="E540" s="219" t="s">
        <v>888</v>
      </c>
      <c r="F540" s="220" t="s">
        <v>889</v>
      </c>
      <c r="G540" s="221" t="s">
        <v>310</v>
      </c>
      <c r="H540" s="222">
        <v>4</v>
      </c>
      <c r="I540" s="204">
        <v>14.28</v>
      </c>
      <c r="J540" s="205">
        <f>ROUND(I540*H540,2)</f>
        <v>57.12</v>
      </c>
      <c r="K540" s="206"/>
      <c r="L540" s="207"/>
      <c r="M540" s="238"/>
      <c r="N540" s="239" t="s">
        <v>42</v>
      </c>
      <c r="O540" s="240"/>
      <c r="P540" s="241">
        <f>O540*H540</f>
        <v>0</v>
      </c>
      <c r="Q540" s="241">
        <v>3.8999999999999999E-4</v>
      </c>
      <c r="R540" s="241">
        <f>Q540*H540</f>
        <v>1.56E-3</v>
      </c>
      <c r="S540" s="241">
        <v>0</v>
      </c>
      <c r="T540" s="242">
        <f>S540*H540</f>
        <v>0</v>
      </c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R540" s="168" t="s">
        <v>890</v>
      </c>
      <c r="AT540" s="168" t="s">
        <v>313</v>
      </c>
      <c r="AU540" s="168" t="s">
        <v>88</v>
      </c>
      <c r="AY540" s="17" t="s">
        <v>242</v>
      </c>
      <c r="BE540" s="169">
        <f>IF(N540="základná",J540,0)</f>
        <v>0</v>
      </c>
      <c r="BF540" s="169">
        <f>IF(N540="znížená",J540,0)</f>
        <v>57.12</v>
      </c>
      <c r="BG540" s="169">
        <f>IF(N540="zákl. prenesená",J540,0)</f>
        <v>0</v>
      </c>
      <c r="BH540" s="169">
        <f>IF(N540="zníž. prenesená",J540,0)</f>
        <v>0</v>
      </c>
      <c r="BI540" s="169">
        <f>IF(N540="nulová",J540,0)</f>
        <v>0</v>
      </c>
      <c r="BJ540" s="17" t="s">
        <v>88</v>
      </c>
      <c r="BK540" s="169">
        <f>ROUND(I540*H540,2)</f>
        <v>57.12</v>
      </c>
      <c r="BL540" s="17" t="s">
        <v>890</v>
      </c>
      <c r="BM540" s="168" t="s">
        <v>891</v>
      </c>
    </row>
    <row r="541" spans="1:65" s="1" customFormat="1" ht="6.95" customHeight="1">
      <c r="A541" s="30"/>
      <c r="B541" s="47"/>
      <c r="C541" s="48"/>
      <c r="D541" s="48"/>
      <c r="E541" s="48"/>
      <c r="F541" s="48"/>
      <c r="G541" s="48"/>
      <c r="H541" s="48"/>
      <c r="I541" s="48"/>
      <c r="J541" s="48"/>
      <c r="K541" s="48"/>
      <c r="L541" s="31"/>
      <c r="M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</row>
  </sheetData>
  <autoFilter ref="C141:K540"/>
  <mergeCells count="15">
    <mergeCell ref="E91:H91"/>
    <mergeCell ref="E128:H128"/>
    <mergeCell ref="E130:H130"/>
    <mergeCell ref="E132:H132"/>
    <mergeCell ref="E134:H134"/>
    <mergeCell ref="E22:H22"/>
    <mergeCell ref="E31:H31"/>
    <mergeCell ref="E85:H85"/>
    <mergeCell ref="E87:H87"/>
    <mergeCell ref="E89:H89"/>
    <mergeCell ref="L2:V2"/>
    <mergeCell ref="E7:H7"/>
    <mergeCell ref="E9:H9"/>
    <mergeCell ref="E11:H11"/>
    <mergeCell ref="E13:H13"/>
  </mergeCells>
  <pageMargins left="0.39374999999999999" right="0.39374999999999999" top="0.39374999999999999" bottom="0.39374999999999999" header="0.51180550000000002" footer="0"/>
  <pageSetup paperSize="9" fitToHeight="100" orientation="portrait" horizontalDpi="300" verticalDpi="300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6"/>
  <sheetViews>
    <sheetView showGridLines="0" zoomScaleNormal="100" workbookViewId="0">
      <selection activeCell="E13" sqref="E13:H13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32" max="43" width="8.83203125" customWidth="1"/>
    <col min="44" max="65" width="9.33203125" hidden="1" customWidth="1"/>
    <col min="66" max="1025" width="8.83203125" customWidth="1"/>
  </cols>
  <sheetData>
    <row r="2" spans="1:56" ht="36.950000000000003" customHeight="1">
      <c r="L2" s="280" t="s">
        <v>4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97</v>
      </c>
      <c r="AZ2" s="96" t="s">
        <v>892</v>
      </c>
      <c r="BA2" s="96"/>
      <c r="BB2" s="96"/>
      <c r="BC2" s="96" t="s">
        <v>893</v>
      </c>
      <c r="BD2" s="96" t="s">
        <v>88</v>
      </c>
    </row>
    <row r="3" spans="1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  <c r="AZ3" s="96" t="s">
        <v>894</v>
      </c>
      <c r="BA3" s="96"/>
      <c r="BB3" s="96"/>
      <c r="BC3" s="96" t="s">
        <v>895</v>
      </c>
      <c r="BD3" s="96" t="s">
        <v>88</v>
      </c>
    </row>
    <row r="4" spans="1:56" ht="24.95" customHeight="1">
      <c r="B4" s="20"/>
      <c r="D4" s="21" t="s">
        <v>150</v>
      </c>
      <c r="L4" s="20"/>
      <c r="M4" s="97" t="s">
        <v>8</v>
      </c>
      <c r="AT4" s="17" t="s">
        <v>2</v>
      </c>
      <c r="AZ4" s="96" t="s">
        <v>896</v>
      </c>
      <c r="BA4" s="96"/>
      <c r="BB4" s="96"/>
      <c r="BC4" s="96" t="s">
        <v>897</v>
      </c>
      <c r="BD4" s="96" t="s">
        <v>88</v>
      </c>
    </row>
    <row r="5" spans="1:56" ht="6.95" customHeight="1">
      <c r="B5" s="20"/>
      <c r="L5" s="20"/>
      <c r="AZ5" s="96" t="s">
        <v>898</v>
      </c>
      <c r="BA5" s="96"/>
      <c r="BB5" s="96"/>
      <c r="BC5" s="96" t="s">
        <v>899</v>
      </c>
      <c r="BD5" s="96" t="s">
        <v>88</v>
      </c>
    </row>
    <row r="6" spans="1:56" ht="12" customHeight="1">
      <c r="B6" s="20"/>
      <c r="D6" s="26" t="s">
        <v>14</v>
      </c>
      <c r="L6" s="20"/>
      <c r="AZ6" s="96" t="s">
        <v>900</v>
      </c>
      <c r="BA6" s="96"/>
      <c r="BB6" s="96"/>
      <c r="BC6" s="96" t="s">
        <v>901</v>
      </c>
      <c r="BD6" s="96" t="s">
        <v>88</v>
      </c>
    </row>
    <row r="7" spans="1:56" ht="16.5" customHeight="1">
      <c r="B7" s="20"/>
      <c r="E7" s="310" t="str">
        <f>'Rekapitulácia stavby'!K6</f>
        <v xml:space="preserve"> Bratislava  OO PZ,  Rusovce - rekonštrukcia a modernizácia</v>
      </c>
      <c r="F7" s="310"/>
      <c r="G7" s="310"/>
      <c r="H7" s="310"/>
      <c r="L7" s="20"/>
      <c r="AZ7" s="96" t="s">
        <v>902</v>
      </c>
      <c r="BA7" s="96"/>
      <c r="BB7" s="96"/>
      <c r="BC7" s="96" t="s">
        <v>903</v>
      </c>
      <c r="BD7" s="96" t="s">
        <v>88</v>
      </c>
    </row>
    <row r="8" spans="1:56" ht="12.75">
      <c r="B8" s="20"/>
      <c r="D8" s="26" t="s">
        <v>159</v>
      </c>
      <c r="L8" s="20"/>
      <c r="AZ8" s="96" t="s">
        <v>904</v>
      </c>
      <c r="BA8" s="96"/>
      <c r="BB8" s="96"/>
      <c r="BC8" s="96" t="s">
        <v>905</v>
      </c>
      <c r="BD8" s="96" t="s">
        <v>88</v>
      </c>
    </row>
    <row r="9" spans="1:56" ht="16.5" customHeight="1">
      <c r="B9" s="20"/>
      <c r="E9" s="310" t="s">
        <v>162</v>
      </c>
      <c r="F9" s="310"/>
      <c r="G9" s="310"/>
      <c r="H9" s="310"/>
      <c r="L9" s="20"/>
      <c r="AZ9" s="96" t="s">
        <v>906</v>
      </c>
      <c r="BA9" s="96"/>
      <c r="BB9" s="96"/>
      <c r="BC9" s="96" t="s">
        <v>907</v>
      </c>
      <c r="BD9" s="96" t="s">
        <v>88</v>
      </c>
    </row>
    <row r="10" spans="1:56" ht="12" customHeight="1">
      <c r="B10" s="20"/>
      <c r="D10" s="26" t="s">
        <v>165</v>
      </c>
      <c r="L10" s="20"/>
      <c r="AZ10" s="96" t="s">
        <v>908</v>
      </c>
      <c r="BA10" s="96"/>
      <c r="BB10" s="96"/>
      <c r="BC10" s="96" t="s">
        <v>909</v>
      </c>
      <c r="BD10" s="96" t="s">
        <v>88</v>
      </c>
    </row>
    <row r="11" spans="1:56" s="1" customFormat="1" ht="16.5" customHeight="1">
      <c r="A11" s="30"/>
      <c r="B11" s="31"/>
      <c r="C11" s="30"/>
      <c r="D11" s="30"/>
      <c r="E11" s="311" t="s">
        <v>168</v>
      </c>
      <c r="F11" s="311"/>
      <c r="G11" s="311"/>
      <c r="H11" s="311"/>
      <c r="I11" s="30"/>
      <c r="J11" s="30"/>
      <c r="K11" s="30"/>
      <c r="L11" s="4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Z11" s="96" t="s">
        <v>910</v>
      </c>
      <c r="BA11" s="96"/>
      <c r="BB11" s="96"/>
      <c r="BC11" s="96" t="s">
        <v>911</v>
      </c>
      <c r="BD11" s="96" t="s">
        <v>88</v>
      </c>
    </row>
    <row r="12" spans="1:56" s="1" customFormat="1" ht="12" customHeight="1">
      <c r="A12" s="30"/>
      <c r="B12" s="31"/>
      <c r="C12" s="30"/>
      <c r="D12" s="26" t="s">
        <v>171</v>
      </c>
      <c r="E12" s="30"/>
      <c r="F12" s="30"/>
      <c r="G12" s="30"/>
      <c r="H12" s="30"/>
      <c r="I12" s="30"/>
      <c r="J12" s="30"/>
      <c r="K12" s="30"/>
      <c r="L12" s="4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Z12" s="96" t="s">
        <v>912</v>
      </c>
      <c r="BA12" s="96"/>
      <c r="BB12" s="96"/>
      <c r="BC12" s="96" t="s">
        <v>913</v>
      </c>
      <c r="BD12" s="96" t="s">
        <v>88</v>
      </c>
    </row>
    <row r="13" spans="1:56" s="1" customFormat="1" ht="30" customHeight="1">
      <c r="A13" s="30"/>
      <c r="B13" s="31"/>
      <c r="C13" s="30"/>
      <c r="D13" s="30"/>
      <c r="E13" s="297" t="s">
        <v>914</v>
      </c>
      <c r="F13" s="297"/>
      <c r="G13" s="297"/>
      <c r="H13" s="297"/>
      <c r="I13" s="30"/>
      <c r="J13" s="30"/>
      <c r="K13" s="30"/>
      <c r="L13" s="4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Z13" s="96" t="s">
        <v>915</v>
      </c>
      <c r="BA13" s="96"/>
      <c r="BB13" s="96"/>
      <c r="BC13" s="96" t="s">
        <v>916</v>
      </c>
      <c r="BD13" s="96" t="s">
        <v>88</v>
      </c>
    </row>
    <row r="14" spans="1:56" s="1" customForma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Z14" s="96" t="s">
        <v>917</v>
      </c>
      <c r="BA14" s="96"/>
      <c r="BB14" s="96"/>
      <c r="BC14" s="96" t="s">
        <v>918</v>
      </c>
      <c r="BD14" s="96" t="s">
        <v>88</v>
      </c>
    </row>
    <row r="15" spans="1:56" s="1" customFormat="1" ht="12" customHeight="1">
      <c r="A15" s="30"/>
      <c r="B15" s="31"/>
      <c r="C15" s="30"/>
      <c r="D15" s="26" t="s">
        <v>16</v>
      </c>
      <c r="E15" s="30"/>
      <c r="F15" s="27"/>
      <c r="G15" s="30"/>
      <c r="H15" s="30"/>
      <c r="I15" s="26" t="s">
        <v>17</v>
      </c>
      <c r="J15" s="27"/>
      <c r="K15" s="30"/>
      <c r="L15" s="4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56" s="1" customFormat="1" ht="12" customHeight="1">
      <c r="A16" s="30"/>
      <c r="B16" s="31"/>
      <c r="C16" s="30"/>
      <c r="D16" s="26" t="s">
        <v>18</v>
      </c>
      <c r="E16" s="30"/>
      <c r="F16" s="27" t="s">
        <v>19</v>
      </c>
      <c r="G16" s="30"/>
      <c r="H16" s="30"/>
      <c r="I16" s="26" t="s">
        <v>20</v>
      </c>
      <c r="J16" s="98" t="str">
        <f>'Rekapitulácia stavby'!AN8</f>
        <v>3. 11. 2023</v>
      </c>
      <c r="K16" s="30"/>
      <c r="L16" s="4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2" customHeight="1">
      <c r="A18" s="30"/>
      <c r="B18" s="31"/>
      <c r="C18" s="30"/>
      <c r="D18" s="26" t="s">
        <v>22</v>
      </c>
      <c r="E18" s="30"/>
      <c r="F18" s="30"/>
      <c r="G18" s="30"/>
      <c r="H18" s="30"/>
      <c r="I18" s="26" t="s">
        <v>23</v>
      </c>
      <c r="J18" s="27" t="s">
        <v>24</v>
      </c>
      <c r="K18" s="30"/>
      <c r="L18" s="4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8" customHeight="1">
      <c r="A19" s="30"/>
      <c r="B19" s="31"/>
      <c r="C19" s="30"/>
      <c r="D19" s="30"/>
      <c r="E19" s="27" t="s">
        <v>25</v>
      </c>
      <c r="F19" s="30"/>
      <c r="G19" s="30"/>
      <c r="H19" s="30"/>
      <c r="I19" s="26" t="s">
        <v>26</v>
      </c>
      <c r="J19" s="27"/>
      <c r="K19" s="30"/>
      <c r="L19" s="4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2" customHeight="1">
      <c r="A21" s="30"/>
      <c r="B21" s="31"/>
      <c r="C21" s="30"/>
      <c r="D21" s="26" t="s">
        <v>27</v>
      </c>
      <c r="E21" s="30"/>
      <c r="F21" s="30"/>
      <c r="G21" s="30"/>
      <c r="H21" s="30"/>
      <c r="I21" s="26" t="s">
        <v>23</v>
      </c>
      <c r="J21" s="28"/>
      <c r="K21" s="30"/>
      <c r="L21" s="4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8" customHeight="1">
      <c r="A22" s="30"/>
      <c r="B22" s="31"/>
      <c r="C22" s="30"/>
      <c r="D22" s="30"/>
      <c r="E22" s="312"/>
      <c r="F22" s="312"/>
      <c r="G22" s="312"/>
      <c r="H22" s="312"/>
      <c r="I22" s="26" t="s">
        <v>26</v>
      </c>
      <c r="J22" s="28"/>
      <c r="K22" s="30"/>
      <c r="L22" s="4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2" customHeight="1">
      <c r="A24" s="30"/>
      <c r="B24" s="31"/>
      <c r="C24" s="30"/>
      <c r="D24" s="26" t="s">
        <v>28</v>
      </c>
      <c r="E24" s="30"/>
      <c r="F24" s="30"/>
      <c r="G24" s="30"/>
      <c r="H24" s="30"/>
      <c r="I24" s="26" t="s">
        <v>23</v>
      </c>
      <c r="J24" s="27" t="s">
        <v>29</v>
      </c>
      <c r="K24" s="30"/>
      <c r="L24" s="4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8" customHeight="1">
      <c r="A25" s="30"/>
      <c r="B25" s="31"/>
      <c r="C25" s="30"/>
      <c r="D25" s="30"/>
      <c r="E25" s="27" t="s">
        <v>30</v>
      </c>
      <c r="F25" s="30"/>
      <c r="G25" s="30"/>
      <c r="H25" s="30"/>
      <c r="I25" s="26" t="s">
        <v>26</v>
      </c>
      <c r="J25" s="27" t="s">
        <v>31</v>
      </c>
      <c r="K25" s="30"/>
      <c r="L25" s="4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23</v>
      </c>
      <c r="J27" s="27"/>
      <c r="K27" s="30"/>
      <c r="L27" s="4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8" customHeight="1">
      <c r="A28" s="30"/>
      <c r="B28" s="31"/>
      <c r="C28" s="30"/>
      <c r="D28" s="30"/>
      <c r="E28" s="27" t="s">
        <v>34</v>
      </c>
      <c r="F28" s="30"/>
      <c r="G28" s="30"/>
      <c r="H28" s="30"/>
      <c r="I28" s="26" t="s">
        <v>26</v>
      </c>
      <c r="J28" s="27"/>
      <c r="K28" s="30"/>
      <c r="L28" s="4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4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>
      <c r="A31" s="99"/>
      <c r="B31" s="100"/>
      <c r="C31" s="99"/>
      <c r="D31" s="99"/>
      <c r="E31" s="286"/>
      <c r="F31" s="286"/>
      <c r="G31" s="286"/>
      <c r="H31" s="286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1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95" customHeight="1">
      <c r="A33" s="30"/>
      <c r="B33" s="31"/>
      <c r="C33" s="30"/>
      <c r="D33" s="65"/>
      <c r="E33" s="65"/>
      <c r="F33" s="65"/>
      <c r="G33" s="65"/>
      <c r="H33" s="65"/>
      <c r="I33" s="65"/>
      <c r="J33" s="65"/>
      <c r="K33" s="65"/>
      <c r="L33" s="4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25.35" customHeight="1">
      <c r="A34" s="30"/>
      <c r="B34" s="31"/>
      <c r="C34" s="30"/>
      <c r="D34" s="102" t="s">
        <v>36</v>
      </c>
      <c r="E34" s="30"/>
      <c r="F34" s="30"/>
      <c r="G34" s="30"/>
      <c r="H34" s="30"/>
      <c r="I34" s="30"/>
      <c r="J34" s="103">
        <f>ROUND(J132, 2)</f>
        <v>188050.15</v>
      </c>
      <c r="K34" s="30"/>
      <c r="L34" s="4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6.95" customHeight="1">
      <c r="A35" s="30"/>
      <c r="B35" s="31"/>
      <c r="C35" s="30"/>
      <c r="D35" s="65"/>
      <c r="E35" s="65"/>
      <c r="F35" s="65"/>
      <c r="G35" s="65"/>
      <c r="H35" s="65"/>
      <c r="I35" s="65"/>
      <c r="J35" s="65"/>
      <c r="K35" s="65"/>
      <c r="L35" s="4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45" customHeight="1">
      <c r="A36" s="30"/>
      <c r="B36" s="31"/>
      <c r="C36" s="30"/>
      <c r="D36" s="30"/>
      <c r="E36" s="30"/>
      <c r="F36" s="104" t="s">
        <v>38</v>
      </c>
      <c r="G36" s="30"/>
      <c r="H36" s="30"/>
      <c r="I36" s="104" t="s">
        <v>37</v>
      </c>
      <c r="J36" s="104" t="s">
        <v>39</v>
      </c>
      <c r="K36" s="30"/>
      <c r="L36" s="4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45" customHeight="1">
      <c r="A37" s="30"/>
      <c r="B37" s="31"/>
      <c r="C37" s="30"/>
      <c r="D37" s="105" t="s">
        <v>40</v>
      </c>
      <c r="E37" s="35" t="s">
        <v>41</v>
      </c>
      <c r="F37" s="106">
        <f>ROUND((SUM(BE132:BE315)),  2)</f>
        <v>0</v>
      </c>
      <c r="G37" s="107"/>
      <c r="H37" s="107"/>
      <c r="I37" s="108">
        <v>0.2</v>
      </c>
      <c r="J37" s="106">
        <f>ROUND(((SUM(BE132:BE315))*I37),  2)</f>
        <v>0</v>
      </c>
      <c r="K37" s="30"/>
      <c r="L37" s="4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45" customHeight="1">
      <c r="A38" s="30"/>
      <c r="B38" s="31"/>
      <c r="C38" s="30"/>
      <c r="D38" s="30"/>
      <c r="E38" s="266" t="s">
        <v>42</v>
      </c>
      <c r="F38" s="267">
        <f>ROUND((SUM(BF132:BF315)),  2)</f>
        <v>188050.15</v>
      </c>
      <c r="G38" s="268"/>
      <c r="H38" s="268"/>
      <c r="I38" s="269">
        <v>0.2</v>
      </c>
      <c r="J38" s="267">
        <f>ROUND(((SUM(BF132:BF315))*I38),  2)</f>
        <v>37610.03</v>
      </c>
      <c r="K38" s="30"/>
      <c r="L38" s="4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45" hidden="1" customHeight="1">
      <c r="A39" s="30"/>
      <c r="B39" s="31"/>
      <c r="C39" s="30"/>
      <c r="D39" s="30"/>
      <c r="E39" s="26" t="s">
        <v>43</v>
      </c>
      <c r="F39" s="109">
        <f>ROUND((SUM(BG132:BG315)),  2)</f>
        <v>0</v>
      </c>
      <c r="G39" s="30"/>
      <c r="H39" s="30"/>
      <c r="I39" s="110">
        <v>0.2</v>
      </c>
      <c r="J39" s="109">
        <f>0</f>
        <v>0</v>
      </c>
      <c r="K39" s="30"/>
      <c r="L39" s="4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45" hidden="1" customHeight="1">
      <c r="A40" s="30"/>
      <c r="B40" s="31"/>
      <c r="C40" s="30"/>
      <c r="D40" s="30"/>
      <c r="E40" s="26" t="s">
        <v>44</v>
      </c>
      <c r="F40" s="109">
        <f>ROUND((SUM(BH132:BH315)),  2)</f>
        <v>0</v>
      </c>
      <c r="G40" s="30"/>
      <c r="H40" s="30"/>
      <c r="I40" s="110">
        <v>0.2</v>
      </c>
      <c r="J40" s="109">
        <f>0</f>
        <v>0</v>
      </c>
      <c r="K40" s="30"/>
      <c r="L40" s="4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A41" s="30"/>
      <c r="B41" s="31"/>
      <c r="C41" s="30"/>
      <c r="D41" s="30"/>
      <c r="E41" s="35" t="s">
        <v>45</v>
      </c>
      <c r="F41" s="106">
        <f>ROUND((SUM(BI132:BI315)),  2)</f>
        <v>0</v>
      </c>
      <c r="G41" s="107"/>
      <c r="H41" s="107"/>
      <c r="I41" s="108">
        <v>0</v>
      </c>
      <c r="J41" s="106">
        <f>0</f>
        <v>0</v>
      </c>
      <c r="K41" s="30"/>
      <c r="L41" s="4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25.35" customHeight="1">
      <c r="A43" s="30"/>
      <c r="B43" s="31"/>
      <c r="C43" s="111"/>
      <c r="D43" s="112" t="s">
        <v>46</v>
      </c>
      <c r="E43" s="59"/>
      <c r="F43" s="59"/>
      <c r="G43" s="113" t="s">
        <v>47</v>
      </c>
      <c r="H43" s="114" t="s">
        <v>48</v>
      </c>
      <c r="I43" s="59"/>
      <c r="J43" s="115">
        <f>SUM(J34:J41)</f>
        <v>225660.18</v>
      </c>
      <c r="K43" s="116"/>
      <c r="L43" s="4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1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1" customFormat="1" ht="12.75">
      <c r="A61" s="30"/>
      <c r="B61" s="31"/>
      <c r="C61" s="30"/>
      <c r="D61" s="45" t="s">
        <v>51</v>
      </c>
      <c r="E61" s="33"/>
      <c r="F61" s="117" t="s">
        <v>52</v>
      </c>
      <c r="G61" s="45" t="s">
        <v>51</v>
      </c>
      <c r="H61" s="33"/>
      <c r="I61" s="33"/>
      <c r="J61" s="118" t="s">
        <v>52</v>
      </c>
      <c r="K61" s="33"/>
      <c r="L61" s="4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1" customFormat="1" ht="12.75">
      <c r="A65" s="30"/>
      <c r="B65" s="31"/>
      <c r="C65" s="30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1" customFormat="1" ht="12.75">
      <c r="A76" s="30"/>
      <c r="B76" s="31"/>
      <c r="C76" s="30"/>
      <c r="D76" s="45" t="s">
        <v>51</v>
      </c>
      <c r="E76" s="33"/>
      <c r="F76" s="117" t="s">
        <v>52</v>
      </c>
      <c r="G76" s="45" t="s">
        <v>51</v>
      </c>
      <c r="H76" s="33"/>
      <c r="I76" s="33"/>
      <c r="J76" s="118" t="s">
        <v>52</v>
      </c>
      <c r="K76" s="33"/>
      <c r="L76" s="4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45" customHeight="1">
      <c r="A77" s="30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95" customHeight="1">
      <c r="A81" s="30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95" customHeight="1">
      <c r="A82" s="30"/>
      <c r="B82" s="31"/>
      <c r="C82" s="21" t="s">
        <v>205</v>
      </c>
      <c r="D82" s="30"/>
      <c r="E82" s="30"/>
      <c r="F82" s="30"/>
      <c r="G82" s="30"/>
      <c r="H82" s="30"/>
      <c r="I82" s="30"/>
      <c r="J82" s="30"/>
      <c r="K82" s="30"/>
      <c r="L82" s="4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6" t="s">
        <v>14</v>
      </c>
      <c r="D84" s="30"/>
      <c r="E84" s="30"/>
      <c r="F84" s="30"/>
      <c r="G84" s="30"/>
      <c r="H84" s="30"/>
      <c r="I84" s="30"/>
      <c r="J84" s="30"/>
      <c r="K84" s="30"/>
      <c r="L84" s="4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0"/>
      <c r="D85" s="30"/>
      <c r="E85" s="310" t="str">
        <f>E7</f>
        <v xml:space="preserve"> Bratislava  OO PZ,  Rusovce - rekonštrukcia a modernizácia</v>
      </c>
      <c r="F85" s="310"/>
      <c r="G85" s="310"/>
      <c r="H85" s="310"/>
      <c r="I85" s="30"/>
      <c r="J85" s="30"/>
      <c r="K85" s="30"/>
      <c r="L85" s="4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ht="12" customHeight="1">
      <c r="B86" s="20"/>
      <c r="C86" s="26" t="s">
        <v>159</v>
      </c>
      <c r="L86" s="20"/>
    </row>
    <row r="87" spans="1:31" ht="16.5" customHeight="1">
      <c r="B87" s="20"/>
      <c r="E87" s="310" t="s">
        <v>162</v>
      </c>
      <c r="F87" s="310"/>
      <c r="G87" s="310"/>
      <c r="H87" s="310"/>
      <c r="L87" s="20"/>
    </row>
    <row r="88" spans="1:31" ht="12" customHeight="1">
      <c r="B88" s="20"/>
      <c r="C88" s="26" t="s">
        <v>165</v>
      </c>
      <c r="L88" s="20"/>
    </row>
    <row r="89" spans="1:31" s="1" customFormat="1" ht="16.5" customHeight="1">
      <c r="A89" s="30"/>
      <c r="B89" s="31"/>
      <c r="C89" s="30"/>
      <c r="D89" s="30"/>
      <c r="E89" s="311" t="s">
        <v>168</v>
      </c>
      <c r="F89" s="311"/>
      <c r="G89" s="311"/>
      <c r="H89" s="311"/>
      <c r="I89" s="30"/>
      <c r="J89" s="30"/>
      <c r="K89" s="30"/>
      <c r="L89" s="4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12" customHeight="1">
      <c r="A90" s="30"/>
      <c r="B90" s="31"/>
      <c r="C90" s="26" t="s">
        <v>171</v>
      </c>
      <c r="D90" s="30"/>
      <c r="E90" s="30"/>
      <c r="F90" s="30"/>
      <c r="G90" s="30"/>
      <c r="H90" s="30"/>
      <c r="I90" s="30"/>
      <c r="J90" s="30"/>
      <c r="K90" s="30"/>
      <c r="L90" s="4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30" customHeight="1">
      <c r="A91" s="30"/>
      <c r="B91" s="31"/>
      <c r="C91" s="30"/>
      <c r="D91" s="30"/>
      <c r="E91" s="297" t="str">
        <f>E13</f>
        <v>E1.1.b) 01.1 - architektúra a stavebná časť -zateplenie strešného plášťa</v>
      </c>
      <c r="F91" s="297"/>
      <c r="G91" s="297"/>
      <c r="H91" s="297"/>
      <c r="I91" s="30"/>
      <c r="J91" s="30"/>
      <c r="K91" s="30"/>
      <c r="L91" s="4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12" customHeight="1">
      <c r="A93" s="30"/>
      <c r="B93" s="31"/>
      <c r="C93" s="26" t="s">
        <v>18</v>
      </c>
      <c r="D93" s="30"/>
      <c r="E93" s="30"/>
      <c r="F93" s="27" t="str">
        <f>F16</f>
        <v>Rusovce</v>
      </c>
      <c r="G93" s="30"/>
      <c r="H93" s="30"/>
      <c r="I93" s="26" t="s">
        <v>20</v>
      </c>
      <c r="J93" s="98" t="str">
        <f>IF(J16="","",J16)</f>
        <v>3. 11. 2023</v>
      </c>
      <c r="K93" s="30"/>
      <c r="L93" s="4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40.15" customHeight="1">
      <c r="A95" s="30"/>
      <c r="B95" s="31"/>
      <c r="C95" s="26" t="s">
        <v>22</v>
      </c>
      <c r="D95" s="30"/>
      <c r="E95" s="30"/>
      <c r="F95" s="27" t="str">
        <f>E19</f>
        <v>Ministerstvo vnútra SR, Pribinova 2, Bratislava</v>
      </c>
      <c r="G95" s="30"/>
      <c r="H95" s="30"/>
      <c r="I95" s="26" t="s">
        <v>28</v>
      </c>
      <c r="J95" s="119" t="str">
        <f>E25</f>
        <v>A+D Projekta, s.r.o., Pod Orešinou 226/2,  Nitra</v>
      </c>
      <c r="K95" s="30"/>
      <c r="L95" s="4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1" customFormat="1" ht="15.2" customHeight="1">
      <c r="A96" s="30"/>
      <c r="B96" s="31"/>
      <c r="C96" s="26" t="s">
        <v>27</v>
      </c>
      <c r="D96" s="30"/>
      <c r="E96" s="30"/>
      <c r="F96" s="27" t="str">
        <f>IF(E22="","",E22)</f>
        <v/>
      </c>
      <c r="G96" s="30"/>
      <c r="H96" s="30"/>
      <c r="I96" s="26" t="s">
        <v>33</v>
      </c>
      <c r="J96" s="119" t="str">
        <f>E28</f>
        <v>Ing.Igor Janečka</v>
      </c>
      <c r="K96" s="30"/>
      <c r="L96" s="4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1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1" customFormat="1" ht="29.25" customHeight="1">
      <c r="A98" s="30"/>
      <c r="B98" s="31"/>
      <c r="C98" s="120" t="s">
        <v>206</v>
      </c>
      <c r="D98" s="111"/>
      <c r="E98" s="111"/>
      <c r="F98" s="111"/>
      <c r="G98" s="111"/>
      <c r="H98" s="111"/>
      <c r="I98" s="111"/>
      <c r="J98" s="121" t="s">
        <v>207</v>
      </c>
      <c r="K98" s="111"/>
      <c r="L98" s="4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47" s="1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1" customFormat="1" ht="22.9" customHeight="1">
      <c r="A100" s="30"/>
      <c r="B100" s="31"/>
      <c r="C100" s="122" t="s">
        <v>208</v>
      </c>
      <c r="D100" s="30"/>
      <c r="E100" s="30"/>
      <c r="F100" s="30"/>
      <c r="G100" s="30"/>
      <c r="H100" s="30"/>
      <c r="I100" s="30"/>
      <c r="J100" s="103">
        <f>J132</f>
        <v>188050.15</v>
      </c>
      <c r="K100" s="30"/>
      <c r="L100" s="4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7" t="s">
        <v>209</v>
      </c>
    </row>
    <row r="101" spans="1:47" s="8" customFormat="1" ht="24.95" customHeight="1">
      <c r="B101" s="123"/>
      <c r="D101" s="124" t="s">
        <v>210</v>
      </c>
      <c r="E101" s="125"/>
      <c r="F101" s="125"/>
      <c r="G101" s="125"/>
      <c r="H101" s="125"/>
      <c r="I101" s="125"/>
      <c r="J101" s="126">
        <f>J133</f>
        <v>72432.030000000013</v>
      </c>
      <c r="L101" s="123"/>
    </row>
    <row r="102" spans="1:47" s="9" customFormat="1" ht="19.899999999999999" customHeight="1">
      <c r="B102" s="127"/>
      <c r="D102" s="128" t="s">
        <v>215</v>
      </c>
      <c r="E102" s="129"/>
      <c r="F102" s="129"/>
      <c r="G102" s="129"/>
      <c r="H102" s="129"/>
      <c r="I102" s="129"/>
      <c r="J102" s="130">
        <f>J134</f>
        <v>71133.460000000006</v>
      </c>
      <c r="L102" s="127"/>
    </row>
    <row r="103" spans="1:47" s="9" customFormat="1" ht="19.899999999999999" customHeight="1">
      <c r="B103" s="127"/>
      <c r="D103" s="128" t="s">
        <v>217</v>
      </c>
      <c r="E103" s="129"/>
      <c r="F103" s="129"/>
      <c r="G103" s="129"/>
      <c r="H103" s="129"/>
      <c r="I103" s="129"/>
      <c r="J103" s="130">
        <f>J143</f>
        <v>1298.57</v>
      </c>
      <c r="L103" s="127"/>
    </row>
    <row r="104" spans="1:47" s="8" customFormat="1" ht="24.95" customHeight="1">
      <c r="B104" s="123"/>
      <c r="D104" s="124" t="s">
        <v>218</v>
      </c>
      <c r="E104" s="125"/>
      <c r="F104" s="125"/>
      <c r="G104" s="125"/>
      <c r="H104" s="125"/>
      <c r="I104" s="125"/>
      <c r="J104" s="126">
        <f>J145</f>
        <v>115618.11999999998</v>
      </c>
      <c r="L104" s="123"/>
    </row>
    <row r="105" spans="1:47" s="9" customFormat="1" ht="19.899999999999999" customHeight="1">
      <c r="B105" s="127"/>
      <c r="D105" s="128" t="s">
        <v>919</v>
      </c>
      <c r="E105" s="129"/>
      <c r="F105" s="129"/>
      <c r="G105" s="129"/>
      <c r="H105" s="129"/>
      <c r="I105" s="129"/>
      <c r="J105" s="130">
        <f>J146</f>
        <v>46337.999999999993</v>
      </c>
      <c r="L105" s="127"/>
    </row>
    <row r="106" spans="1:47" s="9" customFormat="1" ht="19.899999999999999" customHeight="1">
      <c r="B106" s="127"/>
      <c r="D106" s="128" t="s">
        <v>221</v>
      </c>
      <c r="E106" s="129"/>
      <c r="F106" s="129"/>
      <c r="G106" s="129"/>
      <c r="H106" s="129"/>
      <c r="I106" s="129"/>
      <c r="J106" s="130">
        <f>J224</f>
        <v>64827.409999999989</v>
      </c>
      <c r="L106" s="127"/>
    </row>
    <row r="107" spans="1:47" s="9" customFormat="1" ht="19.899999999999999" customHeight="1">
      <c r="B107" s="127"/>
      <c r="D107" s="128" t="s">
        <v>920</v>
      </c>
      <c r="E107" s="129"/>
      <c r="F107" s="129"/>
      <c r="G107" s="129"/>
      <c r="H107" s="129"/>
      <c r="I107" s="129"/>
      <c r="J107" s="130">
        <f>J303</f>
        <v>1940.4099999999999</v>
      </c>
      <c r="L107" s="127"/>
    </row>
    <row r="108" spans="1:47" s="9" customFormat="1" ht="19.899999999999999" customHeight="1">
      <c r="B108" s="127"/>
      <c r="D108" s="128" t="s">
        <v>224</v>
      </c>
      <c r="E108" s="129"/>
      <c r="F108" s="129"/>
      <c r="G108" s="129"/>
      <c r="H108" s="129"/>
      <c r="I108" s="129"/>
      <c r="J108" s="130">
        <f>J311</f>
        <v>2512.3000000000002</v>
      </c>
      <c r="L108" s="127"/>
    </row>
    <row r="109" spans="1:47" s="1" customFormat="1" ht="21.75" customHeight="1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2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47" s="1" customFormat="1" ht="6.95" customHeight="1">
      <c r="A110" s="30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4" spans="1:31" s="1" customFormat="1" ht="6.95" customHeight="1">
      <c r="A114" s="30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1" customFormat="1" ht="24.95" customHeight="1">
      <c r="A115" s="30"/>
      <c r="B115" s="31"/>
      <c r="C115" s="21" t="s">
        <v>228</v>
      </c>
      <c r="D115" s="30"/>
      <c r="E115" s="30"/>
      <c r="F115" s="30"/>
      <c r="G115" s="30"/>
      <c r="H115" s="30"/>
      <c r="I115" s="30"/>
      <c r="J115" s="30"/>
      <c r="K115" s="30"/>
      <c r="L115" s="4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1" customFormat="1" ht="6.9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" customFormat="1" ht="12" customHeight="1">
      <c r="A117" s="30"/>
      <c r="B117" s="31"/>
      <c r="C117" s="26" t="s">
        <v>14</v>
      </c>
      <c r="D117" s="30"/>
      <c r="E117" s="30"/>
      <c r="F117" s="30"/>
      <c r="G117" s="30"/>
      <c r="H117" s="30"/>
      <c r="I117" s="30"/>
      <c r="J117" s="30"/>
      <c r="K117" s="30"/>
      <c r="L117" s="42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" customFormat="1" ht="16.5" customHeight="1">
      <c r="A118" s="30"/>
      <c r="B118" s="31"/>
      <c r="C118" s="30"/>
      <c r="D118" s="30"/>
      <c r="E118" s="310" t="str">
        <f>E7</f>
        <v xml:space="preserve"> Bratislava  OO PZ,  Rusovce - rekonštrukcia a modernizácia</v>
      </c>
      <c r="F118" s="310"/>
      <c r="G118" s="310"/>
      <c r="H118" s="310"/>
      <c r="I118" s="30"/>
      <c r="J118" s="30"/>
      <c r="K118" s="30"/>
      <c r="L118" s="4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ht="12" customHeight="1">
      <c r="B119" s="20"/>
      <c r="C119" s="26" t="s">
        <v>159</v>
      </c>
      <c r="L119" s="20"/>
    </row>
    <row r="120" spans="1:31" ht="16.5" customHeight="1">
      <c r="B120" s="20"/>
      <c r="E120" s="310" t="s">
        <v>162</v>
      </c>
      <c r="F120" s="310"/>
      <c r="G120" s="310"/>
      <c r="H120" s="310"/>
      <c r="L120" s="20"/>
    </row>
    <row r="121" spans="1:31" ht="12" customHeight="1">
      <c r="B121" s="20"/>
      <c r="C121" s="26" t="s">
        <v>165</v>
      </c>
      <c r="L121" s="20"/>
    </row>
    <row r="122" spans="1:31" s="1" customFormat="1" ht="16.5" customHeight="1">
      <c r="A122" s="30"/>
      <c r="B122" s="31"/>
      <c r="C122" s="30"/>
      <c r="D122" s="30"/>
      <c r="E122" s="311" t="s">
        <v>168</v>
      </c>
      <c r="F122" s="311"/>
      <c r="G122" s="311"/>
      <c r="H122" s="311"/>
      <c r="I122" s="30"/>
      <c r="J122" s="30"/>
      <c r="K122" s="30"/>
      <c r="L122" s="4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" customFormat="1" ht="12" customHeight="1">
      <c r="A123" s="30"/>
      <c r="B123" s="31"/>
      <c r="C123" s="26" t="s">
        <v>171</v>
      </c>
      <c r="D123" s="30"/>
      <c r="E123" s="30"/>
      <c r="F123" s="30"/>
      <c r="G123" s="30"/>
      <c r="H123" s="30"/>
      <c r="I123" s="30"/>
      <c r="J123" s="30"/>
      <c r="K123" s="30"/>
      <c r="L123" s="4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" customFormat="1" ht="30" customHeight="1">
      <c r="A124" s="30"/>
      <c r="B124" s="31"/>
      <c r="C124" s="30"/>
      <c r="D124" s="30"/>
      <c r="E124" s="297" t="str">
        <f>E13</f>
        <v>E1.1.b) 01.1 - architektúra a stavebná časť -zateplenie strešného plášťa</v>
      </c>
      <c r="F124" s="297"/>
      <c r="G124" s="297"/>
      <c r="H124" s="297"/>
      <c r="I124" s="30"/>
      <c r="J124" s="30"/>
      <c r="K124" s="30"/>
      <c r="L124" s="4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" customFormat="1" ht="6.9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" customFormat="1" ht="12" customHeight="1">
      <c r="A126" s="30"/>
      <c r="B126" s="31"/>
      <c r="C126" s="26" t="s">
        <v>18</v>
      </c>
      <c r="D126" s="30"/>
      <c r="E126" s="30"/>
      <c r="F126" s="27" t="str">
        <f>F16</f>
        <v>Rusovce</v>
      </c>
      <c r="G126" s="30"/>
      <c r="H126" s="30"/>
      <c r="I126" s="26" t="s">
        <v>20</v>
      </c>
      <c r="J126" s="98" t="str">
        <f>IF(J16="","",J16)</f>
        <v>3. 11. 2023</v>
      </c>
      <c r="K126" s="30"/>
      <c r="L126" s="4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" customFormat="1" ht="6.9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2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" customFormat="1" ht="40.15" customHeight="1">
      <c r="A128" s="30"/>
      <c r="B128" s="31"/>
      <c r="C128" s="26" t="s">
        <v>22</v>
      </c>
      <c r="D128" s="30"/>
      <c r="E128" s="30"/>
      <c r="F128" s="27" t="str">
        <f>E19</f>
        <v>Ministerstvo vnútra SR, Pribinova 2, Bratislava</v>
      </c>
      <c r="G128" s="30"/>
      <c r="H128" s="30"/>
      <c r="I128" s="26" t="s">
        <v>28</v>
      </c>
      <c r="J128" s="119" t="str">
        <f>E25</f>
        <v>A+D Projekta, s.r.o., Pod Orešinou 226/2,  Nitra</v>
      </c>
      <c r="K128" s="30"/>
      <c r="L128" s="42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1" customFormat="1" ht="15.2" customHeight="1">
      <c r="A129" s="30"/>
      <c r="B129" s="31"/>
      <c r="C129" s="26" t="s">
        <v>27</v>
      </c>
      <c r="D129" s="30"/>
      <c r="E129" s="30"/>
      <c r="F129" s="27" t="str">
        <f>IF(E22="","",E22)</f>
        <v/>
      </c>
      <c r="G129" s="30"/>
      <c r="H129" s="30"/>
      <c r="I129" s="26" t="s">
        <v>33</v>
      </c>
      <c r="J129" s="119" t="str">
        <f>E28</f>
        <v>Ing.Igor Janečka</v>
      </c>
      <c r="K129" s="30"/>
      <c r="L129" s="42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1" customFormat="1" ht="10.35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2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10" customFormat="1" ht="29.25" customHeight="1">
      <c r="A131" s="131"/>
      <c r="B131" s="132"/>
      <c r="C131" s="133" t="s">
        <v>229</v>
      </c>
      <c r="D131" s="134" t="s">
        <v>61</v>
      </c>
      <c r="E131" s="134" t="s">
        <v>57</v>
      </c>
      <c r="F131" s="134" t="s">
        <v>58</v>
      </c>
      <c r="G131" s="134" t="s">
        <v>230</v>
      </c>
      <c r="H131" s="134" t="s">
        <v>231</v>
      </c>
      <c r="I131" s="134" t="s">
        <v>232</v>
      </c>
      <c r="J131" s="135" t="s">
        <v>207</v>
      </c>
      <c r="K131" s="136" t="s">
        <v>233</v>
      </c>
      <c r="L131" s="137"/>
      <c r="M131" s="61"/>
      <c r="N131" s="62" t="s">
        <v>40</v>
      </c>
      <c r="O131" s="62" t="s">
        <v>234</v>
      </c>
      <c r="P131" s="62" t="s">
        <v>235</v>
      </c>
      <c r="Q131" s="62" t="s">
        <v>236</v>
      </c>
      <c r="R131" s="62" t="s">
        <v>237</v>
      </c>
      <c r="S131" s="62" t="s">
        <v>238</v>
      </c>
      <c r="T131" s="63" t="s">
        <v>239</v>
      </c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</row>
    <row r="132" spans="1:65" s="1" customFormat="1" ht="22.9" customHeight="1">
      <c r="A132" s="30"/>
      <c r="B132" s="31"/>
      <c r="C132" s="68" t="s">
        <v>208</v>
      </c>
      <c r="D132" s="30"/>
      <c r="E132" s="30"/>
      <c r="F132" s="30"/>
      <c r="G132" s="30"/>
      <c r="H132" s="30"/>
      <c r="I132" s="30"/>
      <c r="J132" s="138">
        <f>BK132</f>
        <v>188050.15</v>
      </c>
      <c r="K132" s="30"/>
      <c r="L132" s="31"/>
      <c r="M132" s="64"/>
      <c r="N132" s="55"/>
      <c r="O132" s="65"/>
      <c r="P132" s="139">
        <f>P133+P145</f>
        <v>0</v>
      </c>
      <c r="Q132" s="65"/>
      <c r="R132" s="139">
        <f>R133+R145</f>
        <v>118.0934941</v>
      </c>
      <c r="S132" s="65"/>
      <c r="T132" s="140">
        <f>T133+T145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T132" s="17" t="s">
        <v>75</v>
      </c>
      <c r="AU132" s="17" t="s">
        <v>209</v>
      </c>
      <c r="BK132" s="141">
        <f>BK133+BK145</f>
        <v>188050.15</v>
      </c>
    </row>
    <row r="133" spans="1:65" s="11" customFormat="1" ht="25.9" customHeight="1">
      <c r="B133" s="142"/>
      <c r="D133" s="143" t="s">
        <v>75</v>
      </c>
      <c r="E133" s="144" t="s">
        <v>240</v>
      </c>
      <c r="F133" s="144" t="s">
        <v>241</v>
      </c>
      <c r="I133" s="145"/>
      <c r="J133" s="146">
        <f>BK133</f>
        <v>72432.030000000013</v>
      </c>
      <c r="L133" s="142"/>
      <c r="M133" s="147"/>
      <c r="N133" s="148"/>
      <c r="O133" s="148"/>
      <c r="P133" s="149">
        <f>P134+P143</f>
        <v>0</v>
      </c>
      <c r="Q133" s="148"/>
      <c r="R133" s="149">
        <f>R134+R143</f>
        <v>94.510224829999999</v>
      </c>
      <c r="S133" s="148"/>
      <c r="T133" s="150">
        <f>T134+T143</f>
        <v>0</v>
      </c>
      <c r="AR133" s="143" t="s">
        <v>83</v>
      </c>
      <c r="AT133" s="151" t="s">
        <v>75</v>
      </c>
      <c r="AU133" s="151" t="s">
        <v>76</v>
      </c>
      <c r="AY133" s="143" t="s">
        <v>242</v>
      </c>
      <c r="BK133" s="152">
        <f>BK134+BK143</f>
        <v>72432.030000000013</v>
      </c>
    </row>
    <row r="134" spans="1:65" s="11" customFormat="1" ht="22.9" customHeight="1">
      <c r="B134" s="142"/>
      <c r="D134" s="143" t="s">
        <v>75</v>
      </c>
      <c r="E134" s="153" t="s">
        <v>318</v>
      </c>
      <c r="F134" s="153" t="s">
        <v>319</v>
      </c>
      <c r="I134" s="145"/>
      <c r="J134" s="154">
        <f>BK134</f>
        <v>71133.460000000006</v>
      </c>
      <c r="L134" s="142"/>
      <c r="M134" s="147"/>
      <c r="N134" s="148"/>
      <c r="O134" s="148"/>
      <c r="P134" s="149">
        <f>SUM(P135:P142)</f>
        <v>0</v>
      </c>
      <c r="Q134" s="148"/>
      <c r="R134" s="149">
        <f>SUM(R135:R142)</f>
        <v>94.510224829999999</v>
      </c>
      <c r="S134" s="148"/>
      <c r="T134" s="150">
        <f>SUM(T135:T142)</f>
        <v>0</v>
      </c>
      <c r="AR134" s="143" t="s">
        <v>83</v>
      </c>
      <c r="AT134" s="151" t="s">
        <v>75</v>
      </c>
      <c r="AU134" s="151" t="s">
        <v>83</v>
      </c>
      <c r="AY134" s="143" t="s">
        <v>242</v>
      </c>
      <c r="BK134" s="152">
        <f>SUM(BK135:BK142)</f>
        <v>71133.460000000006</v>
      </c>
    </row>
    <row r="135" spans="1:65" s="1" customFormat="1" ht="24.2" customHeight="1">
      <c r="A135" s="30"/>
      <c r="B135" s="155"/>
      <c r="C135" s="194" t="s">
        <v>83</v>
      </c>
      <c r="D135" s="194" t="s">
        <v>245</v>
      </c>
      <c r="E135" s="195" t="s">
        <v>921</v>
      </c>
      <c r="F135" s="196" t="s">
        <v>922</v>
      </c>
      <c r="G135" s="197" t="s">
        <v>281</v>
      </c>
      <c r="H135" s="198">
        <v>879.35599999999999</v>
      </c>
      <c r="I135" s="161">
        <v>0.53</v>
      </c>
      <c r="J135" s="162">
        <f>ROUND(I135*H135,2)</f>
        <v>466.06</v>
      </c>
      <c r="K135" s="163"/>
      <c r="L135" s="31"/>
      <c r="M135" s="164"/>
      <c r="N135" s="165" t="s">
        <v>42</v>
      </c>
      <c r="O135" s="57"/>
      <c r="P135" s="166">
        <f>O135*H135</f>
        <v>0</v>
      </c>
      <c r="Q135" s="166">
        <v>0</v>
      </c>
      <c r="R135" s="166">
        <f>Q135*H135</f>
        <v>0</v>
      </c>
      <c r="S135" s="166">
        <v>0</v>
      </c>
      <c r="T135" s="167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8" t="s">
        <v>249</v>
      </c>
      <c r="AT135" s="168" t="s">
        <v>245</v>
      </c>
      <c r="AU135" s="168" t="s">
        <v>88</v>
      </c>
      <c r="AY135" s="17" t="s">
        <v>242</v>
      </c>
      <c r="BE135" s="169">
        <f>IF(N135="základná",J135,0)</f>
        <v>0</v>
      </c>
      <c r="BF135" s="169">
        <f>IF(N135="znížená",J135,0)</f>
        <v>466.06</v>
      </c>
      <c r="BG135" s="169">
        <f>IF(N135="zákl. prenesená",J135,0)</f>
        <v>0</v>
      </c>
      <c r="BH135" s="169">
        <f>IF(N135="zníž. prenesená",J135,0)</f>
        <v>0</v>
      </c>
      <c r="BI135" s="169">
        <f>IF(N135="nulová",J135,0)</f>
        <v>0</v>
      </c>
      <c r="BJ135" s="17" t="s">
        <v>88</v>
      </c>
      <c r="BK135" s="169">
        <f>ROUND(I135*H135,2)</f>
        <v>466.06</v>
      </c>
      <c r="BL135" s="17" t="s">
        <v>249</v>
      </c>
      <c r="BM135" s="168" t="s">
        <v>923</v>
      </c>
    </row>
    <row r="136" spans="1:65" s="12" customFormat="1">
      <c r="B136" s="170"/>
      <c r="D136" s="171" t="s">
        <v>251</v>
      </c>
      <c r="E136" s="172"/>
      <c r="F136" s="173" t="s">
        <v>387</v>
      </c>
      <c r="H136" s="172"/>
      <c r="I136" s="174"/>
      <c r="L136" s="170"/>
      <c r="M136" s="175"/>
      <c r="N136" s="176"/>
      <c r="O136" s="176"/>
      <c r="P136" s="176"/>
      <c r="Q136" s="176"/>
      <c r="R136" s="176"/>
      <c r="S136" s="176"/>
      <c r="T136" s="177"/>
      <c r="AT136" s="172" t="s">
        <v>251</v>
      </c>
      <c r="AU136" s="172" t="s">
        <v>88</v>
      </c>
      <c r="AV136" s="12" t="s">
        <v>83</v>
      </c>
      <c r="AW136" s="12" t="s">
        <v>32</v>
      </c>
      <c r="AX136" s="12" t="s">
        <v>76</v>
      </c>
      <c r="AY136" s="172" t="s">
        <v>242</v>
      </c>
    </row>
    <row r="137" spans="1:65" s="13" customFormat="1">
      <c r="B137" s="178"/>
      <c r="D137" s="171" t="s">
        <v>251</v>
      </c>
      <c r="E137" s="179"/>
      <c r="F137" s="180" t="s">
        <v>924</v>
      </c>
      <c r="H137" s="181">
        <v>879.35599999999999</v>
      </c>
      <c r="I137" s="182"/>
      <c r="L137" s="178"/>
      <c r="M137" s="183"/>
      <c r="N137" s="184"/>
      <c r="O137" s="184"/>
      <c r="P137" s="184"/>
      <c r="Q137" s="184"/>
      <c r="R137" s="184"/>
      <c r="S137" s="184"/>
      <c r="T137" s="185"/>
      <c r="AT137" s="179" t="s">
        <v>251</v>
      </c>
      <c r="AU137" s="179" t="s">
        <v>88</v>
      </c>
      <c r="AV137" s="13" t="s">
        <v>88</v>
      </c>
      <c r="AW137" s="13" t="s">
        <v>32</v>
      </c>
      <c r="AX137" s="13" t="s">
        <v>83</v>
      </c>
      <c r="AY137" s="179" t="s">
        <v>242</v>
      </c>
    </row>
    <row r="138" spans="1:65" s="1" customFormat="1" ht="37.9" customHeight="1">
      <c r="A138" s="30"/>
      <c r="B138" s="155"/>
      <c r="C138" s="218" t="s">
        <v>88</v>
      </c>
      <c r="D138" s="218" t="s">
        <v>313</v>
      </c>
      <c r="E138" s="219" t="s">
        <v>925</v>
      </c>
      <c r="F138" s="220" t="s">
        <v>926</v>
      </c>
      <c r="G138" s="221" t="s">
        <v>689</v>
      </c>
      <c r="H138" s="222">
        <v>2037.9079999999999</v>
      </c>
      <c r="I138" s="204">
        <v>1.05</v>
      </c>
      <c r="J138" s="205">
        <f>ROUND(I138*H138,2)</f>
        <v>2139.8000000000002</v>
      </c>
      <c r="K138" s="206"/>
      <c r="L138" s="207"/>
      <c r="M138" s="208"/>
      <c r="N138" s="209" t="s">
        <v>42</v>
      </c>
      <c r="O138" s="57"/>
      <c r="P138" s="166">
        <f>O138*H138</f>
        <v>0</v>
      </c>
      <c r="Q138" s="166">
        <v>1E-3</v>
      </c>
      <c r="R138" s="166">
        <f>Q138*H138</f>
        <v>2.0379079999999998</v>
      </c>
      <c r="S138" s="166">
        <v>0</v>
      </c>
      <c r="T138" s="167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8" t="s">
        <v>316</v>
      </c>
      <c r="AT138" s="168" t="s">
        <v>313</v>
      </c>
      <c r="AU138" s="168" t="s">
        <v>88</v>
      </c>
      <c r="AY138" s="17" t="s">
        <v>242</v>
      </c>
      <c r="BE138" s="169">
        <f>IF(N138="základná",J138,0)</f>
        <v>0</v>
      </c>
      <c r="BF138" s="169">
        <f>IF(N138="znížená",J138,0)</f>
        <v>2139.8000000000002</v>
      </c>
      <c r="BG138" s="169">
        <f>IF(N138="zákl. prenesená",J138,0)</f>
        <v>0</v>
      </c>
      <c r="BH138" s="169">
        <f>IF(N138="zníž. prenesená",J138,0)</f>
        <v>0</v>
      </c>
      <c r="BI138" s="169">
        <f>IF(N138="nulová",J138,0)</f>
        <v>0</v>
      </c>
      <c r="BJ138" s="17" t="s">
        <v>88</v>
      </c>
      <c r="BK138" s="169">
        <f>ROUND(I138*H138,2)</f>
        <v>2139.8000000000002</v>
      </c>
      <c r="BL138" s="17" t="s">
        <v>249</v>
      </c>
      <c r="BM138" s="168" t="s">
        <v>927</v>
      </c>
    </row>
    <row r="139" spans="1:65" s="1" customFormat="1" ht="24.2" customHeight="1">
      <c r="A139" s="30"/>
      <c r="B139" s="155"/>
      <c r="C139" s="194" t="s">
        <v>93</v>
      </c>
      <c r="D139" s="194" t="s">
        <v>245</v>
      </c>
      <c r="E139" s="195" t="s">
        <v>921</v>
      </c>
      <c r="F139" s="196" t="s">
        <v>922</v>
      </c>
      <c r="G139" s="197" t="s">
        <v>281</v>
      </c>
      <c r="H139" s="198">
        <v>879.35900000000004</v>
      </c>
      <c r="I139" s="161">
        <v>0.53</v>
      </c>
      <c r="J139" s="162">
        <f>ROUND(I139*H139,2)</f>
        <v>466.06</v>
      </c>
      <c r="K139" s="163"/>
      <c r="L139" s="31"/>
      <c r="M139" s="164"/>
      <c r="N139" s="165" t="s">
        <v>42</v>
      </c>
      <c r="O139" s="57"/>
      <c r="P139" s="166">
        <f>O139*H139</f>
        <v>0</v>
      </c>
      <c r="Q139" s="166">
        <v>0</v>
      </c>
      <c r="R139" s="166">
        <f>Q139*H139</f>
        <v>0</v>
      </c>
      <c r="S139" s="166">
        <v>0</v>
      </c>
      <c r="T139" s="167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8" t="s">
        <v>249</v>
      </c>
      <c r="AT139" s="168" t="s">
        <v>245</v>
      </c>
      <c r="AU139" s="168" t="s">
        <v>88</v>
      </c>
      <c r="AY139" s="17" t="s">
        <v>242</v>
      </c>
      <c r="BE139" s="169">
        <f>IF(N139="základná",J139,0)</f>
        <v>0</v>
      </c>
      <c r="BF139" s="169">
        <f>IF(N139="znížená",J139,0)</f>
        <v>466.06</v>
      </c>
      <c r="BG139" s="169">
        <f>IF(N139="zákl. prenesená",J139,0)</f>
        <v>0</v>
      </c>
      <c r="BH139" s="169">
        <f>IF(N139="zníž. prenesená",J139,0)</f>
        <v>0</v>
      </c>
      <c r="BI139" s="169">
        <f>IF(N139="nulová",J139,0)</f>
        <v>0</v>
      </c>
      <c r="BJ139" s="17" t="s">
        <v>88</v>
      </c>
      <c r="BK139" s="169">
        <f>ROUND(I139*H139,2)</f>
        <v>466.06</v>
      </c>
      <c r="BL139" s="17" t="s">
        <v>249</v>
      </c>
      <c r="BM139" s="168" t="s">
        <v>928</v>
      </c>
    </row>
    <row r="140" spans="1:65" s="1" customFormat="1" ht="37.9" customHeight="1">
      <c r="A140" s="30"/>
      <c r="B140" s="155"/>
      <c r="C140" s="218" t="s">
        <v>249</v>
      </c>
      <c r="D140" s="218" t="s">
        <v>313</v>
      </c>
      <c r="E140" s="219" t="s">
        <v>929</v>
      </c>
      <c r="F140" s="220" t="s">
        <v>930</v>
      </c>
      <c r="G140" s="221" t="s">
        <v>931</v>
      </c>
      <c r="H140" s="222">
        <v>135.86099999999999</v>
      </c>
      <c r="I140" s="204">
        <v>3.62</v>
      </c>
      <c r="J140" s="205">
        <f>ROUND(I140*H140,2)</f>
        <v>491.82</v>
      </c>
      <c r="K140" s="206"/>
      <c r="L140" s="207"/>
      <c r="M140" s="208"/>
      <c r="N140" s="209" t="s">
        <v>42</v>
      </c>
      <c r="O140" s="57"/>
      <c r="P140" s="166">
        <f>O140*H140</f>
        <v>0</v>
      </c>
      <c r="Q140" s="166">
        <v>1.0300000000000001E-3</v>
      </c>
      <c r="R140" s="166">
        <f>Q140*H140</f>
        <v>0.13993683000000001</v>
      </c>
      <c r="S140" s="166">
        <v>0</v>
      </c>
      <c r="T140" s="167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8" t="s">
        <v>316</v>
      </c>
      <c r="AT140" s="168" t="s">
        <v>313</v>
      </c>
      <c r="AU140" s="168" t="s">
        <v>88</v>
      </c>
      <c r="AY140" s="17" t="s">
        <v>242</v>
      </c>
      <c r="BE140" s="169">
        <f>IF(N140="základná",J140,0)</f>
        <v>0</v>
      </c>
      <c r="BF140" s="169">
        <f>IF(N140="znížená",J140,0)</f>
        <v>491.82</v>
      </c>
      <c r="BG140" s="169">
        <f>IF(N140="zákl. prenesená",J140,0)</f>
        <v>0</v>
      </c>
      <c r="BH140" s="169">
        <f>IF(N140="zníž. prenesená",J140,0)</f>
        <v>0</v>
      </c>
      <c r="BI140" s="169">
        <f>IF(N140="nulová",J140,0)</f>
        <v>0</v>
      </c>
      <c r="BJ140" s="17" t="s">
        <v>88</v>
      </c>
      <c r="BK140" s="169">
        <f>ROUND(I140*H140,2)</f>
        <v>491.82</v>
      </c>
      <c r="BL140" s="17" t="s">
        <v>249</v>
      </c>
      <c r="BM140" s="168" t="s">
        <v>932</v>
      </c>
    </row>
    <row r="141" spans="1:65" s="1" customFormat="1" ht="37.9" customHeight="1">
      <c r="A141" s="30"/>
      <c r="B141" s="155"/>
      <c r="C141" s="194" t="s">
        <v>338</v>
      </c>
      <c r="D141" s="194" t="s">
        <v>245</v>
      </c>
      <c r="E141" s="195" t="s">
        <v>933</v>
      </c>
      <c r="F141" s="196" t="s">
        <v>934</v>
      </c>
      <c r="G141" s="197" t="s">
        <v>281</v>
      </c>
      <c r="H141" s="198">
        <v>879.35599999999999</v>
      </c>
      <c r="I141" s="161">
        <v>76.84</v>
      </c>
      <c r="J141" s="162">
        <f>ROUND(I141*H141,2)</f>
        <v>67569.72</v>
      </c>
      <c r="K141" s="163"/>
      <c r="L141" s="31"/>
      <c r="M141" s="164"/>
      <c r="N141" s="165" t="s">
        <v>42</v>
      </c>
      <c r="O141" s="57"/>
      <c r="P141" s="166">
        <f>O141*H141</f>
        <v>0</v>
      </c>
      <c r="Q141" s="166">
        <v>0.105</v>
      </c>
      <c r="R141" s="166">
        <f>Q141*H141</f>
        <v>92.332380000000001</v>
      </c>
      <c r="S141" s="166">
        <v>0</v>
      </c>
      <c r="T141" s="167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8" t="s">
        <v>249</v>
      </c>
      <c r="AT141" s="168" t="s">
        <v>245</v>
      </c>
      <c r="AU141" s="168" t="s">
        <v>88</v>
      </c>
      <c r="AY141" s="17" t="s">
        <v>242</v>
      </c>
      <c r="BE141" s="169">
        <f>IF(N141="základná",J141,0)</f>
        <v>0</v>
      </c>
      <c r="BF141" s="169">
        <f>IF(N141="znížená",J141,0)</f>
        <v>67569.72</v>
      </c>
      <c r="BG141" s="169">
        <f>IF(N141="zákl. prenesená",J141,0)</f>
        <v>0</v>
      </c>
      <c r="BH141" s="169">
        <f>IF(N141="zníž. prenesená",J141,0)</f>
        <v>0</v>
      </c>
      <c r="BI141" s="169">
        <f>IF(N141="nulová",J141,0)</f>
        <v>0</v>
      </c>
      <c r="BJ141" s="17" t="s">
        <v>88</v>
      </c>
      <c r="BK141" s="169">
        <f>ROUND(I141*H141,2)</f>
        <v>67569.72</v>
      </c>
      <c r="BL141" s="17" t="s">
        <v>249</v>
      </c>
      <c r="BM141" s="168" t="s">
        <v>935</v>
      </c>
    </row>
    <row r="142" spans="1:65" s="13" customFormat="1">
      <c r="B142" s="178"/>
      <c r="D142" s="171" t="s">
        <v>251</v>
      </c>
      <c r="E142" s="179"/>
      <c r="F142" s="180" t="s">
        <v>924</v>
      </c>
      <c r="H142" s="181">
        <v>879.35599999999999</v>
      </c>
      <c r="I142" s="182"/>
      <c r="L142" s="178"/>
      <c r="M142" s="183"/>
      <c r="N142" s="184"/>
      <c r="O142" s="184"/>
      <c r="P142" s="184"/>
      <c r="Q142" s="184"/>
      <c r="R142" s="184"/>
      <c r="S142" s="184"/>
      <c r="T142" s="185"/>
      <c r="AT142" s="179" t="s">
        <v>251</v>
      </c>
      <c r="AU142" s="179" t="s">
        <v>88</v>
      </c>
      <c r="AV142" s="13" t="s">
        <v>88</v>
      </c>
      <c r="AW142" s="13" t="s">
        <v>32</v>
      </c>
      <c r="AX142" s="13" t="s">
        <v>83</v>
      </c>
      <c r="AY142" s="179" t="s">
        <v>242</v>
      </c>
    </row>
    <row r="143" spans="1:65" s="11" customFormat="1" ht="22.9" customHeight="1">
      <c r="B143" s="142"/>
      <c r="D143" s="143" t="s">
        <v>75</v>
      </c>
      <c r="E143" s="153" t="s">
        <v>638</v>
      </c>
      <c r="F143" s="153" t="s">
        <v>639</v>
      </c>
      <c r="I143" s="145"/>
      <c r="J143" s="154">
        <f>BK143</f>
        <v>1298.57</v>
      </c>
      <c r="L143" s="142"/>
      <c r="M143" s="147"/>
      <c r="N143" s="148"/>
      <c r="O143" s="148"/>
      <c r="P143" s="149">
        <f>P144</f>
        <v>0</v>
      </c>
      <c r="Q143" s="148"/>
      <c r="R143" s="149">
        <f>R144</f>
        <v>0</v>
      </c>
      <c r="S143" s="148"/>
      <c r="T143" s="150">
        <f>T144</f>
        <v>0</v>
      </c>
      <c r="AR143" s="143" t="s">
        <v>83</v>
      </c>
      <c r="AT143" s="151" t="s">
        <v>75</v>
      </c>
      <c r="AU143" s="151" t="s">
        <v>83</v>
      </c>
      <c r="AY143" s="143" t="s">
        <v>242</v>
      </c>
      <c r="BK143" s="152">
        <f>BK144</f>
        <v>1298.57</v>
      </c>
    </row>
    <row r="144" spans="1:65" s="1" customFormat="1" ht="24.2" customHeight="1">
      <c r="A144" s="30"/>
      <c r="B144" s="155"/>
      <c r="C144" s="194" t="s">
        <v>318</v>
      </c>
      <c r="D144" s="194" t="s">
        <v>245</v>
      </c>
      <c r="E144" s="195" t="s">
        <v>641</v>
      </c>
      <c r="F144" s="196" t="s">
        <v>642</v>
      </c>
      <c r="G144" s="197" t="s">
        <v>291</v>
      </c>
      <c r="H144" s="198">
        <v>94.51</v>
      </c>
      <c r="I144" s="161">
        <v>13.74</v>
      </c>
      <c r="J144" s="162">
        <f>ROUND(I144*H144,2)</f>
        <v>1298.57</v>
      </c>
      <c r="K144" s="163"/>
      <c r="L144" s="31"/>
      <c r="M144" s="164"/>
      <c r="N144" s="165" t="s">
        <v>42</v>
      </c>
      <c r="O144" s="57"/>
      <c r="P144" s="166">
        <f>O144*H144</f>
        <v>0</v>
      </c>
      <c r="Q144" s="166">
        <v>0</v>
      </c>
      <c r="R144" s="166">
        <f>Q144*H144</f>
        <v>0</v>
      </c>
      <c r="S144" s="166">
        <v>0</v>
      </c>
      <c r="T144" s="167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8" t="s">
        <v>249</v>
      </c>
      <c r="AT144" s="168" t="s">
        <v>245</v>
      </c>
      <c r="AU144" s="168" t="s">
        <v>88</v>
      </c>
      <c r="AY144" s="17" t="s">
        <v>242</v>
      </c>
      <c r="BE144" s="169">
        <f>IF(N144="základná",J144,0)</f>
        <v>0</v>
      </c>
      <c r="BF144" s="169">
        <f>IF(N144="znížená",J144,0)</f>
        <v>1298.57</v>
      </c>
      <c r="BG144" s="169">
        <f>IF(N144="zákl. prenesená",J144,0)</f>
        <v>0</v>
      </c>
      <c r="BH144" s="169">
        <f>IF(N144="zníž. prenesená",J144,0)</f>
        <v>0</v>
      </c>
      <c r="BI144" s="169">
        <f>IF(N144="nulová",J144,0)</f>
        <v>0</v>
      </c>
      <c r="BJ144" s="17" t="s">
        <v>88</v>
      </c>
      <c r="BK144" s="169">
        <f>ROUND(I144*H144,2)</f>
        <v>1298.57</v>
      </c>
      <c r="BL144" s="17" t="s">
        <v>249</v>
      </c>
      <c r="BM144" s="168" t="s">
        <v>936</v>
      </c>
    </row>
    <row r="145" spans="1:65" s="11" customFormat="1" ht="25.9" customHeight="1">
      <c r="B145" s="142"/>
      <c r="D145" s="143" t="s">
        <v>75</v>
      </c>
      <c r="E145" s="144" t="s">
        <v>644</v>
      </c>
      <c r="F145" s="144" t="s">
        <v>645</v>
      </c>
      <c r="I145" s="145"/>
      <c r="J145" s="146">
        <f>BK145</f>
        <v>115618.11999999998</v>
      </c>
      <c r="L145" s="142"/>
      <c r="M145" s="147"/>
      <c r="N145" s="148"/>
      <c r="O145" s="148"/>
      <c r="P145" s="149">
        <f>P146+P224+P303+P311</f>
        <v>0</v>
      </c>
      <c r="Q145" s="148"/>
      <c r="R145" s="149">
        <f>R146+R224+R303+R311</f>
        <v>23.583269269999999</v>
      </c>
      <c r="S145" s="148"/>
      <c r="T145" s="150">
        <f>T146+T224+T303+T311</f>
        <v>0</v>
      </c>
      <c r="AR145" s="143" t="s">
        <v>88</v>
      </c>
      <c r="AT145" s="151" t="s">
        <v>75</v>
      </c>
      <c r="AU145" s="151" t="s">
        <v>76</v>
      </c>
      <c r="AY145" s="143" t="s">
        <v>242</v>
      </c>
      <c r="BK145" s="152">
        <f>BK146+BK224+BK303+BK311</f>
        <v>115618.11999999998</v>
      </c>
    </row>
    <row r="146" spans="1:65" s="11" customFormat="1" ht="22.9" customHeight="1">
      <c r="B146" s="142"/>
      <c r="D146" s="143" t="s">
        <v>75</v>
      </c>
      <c r="E146" s="153" t="s">
        <v>720</v>
      </c>
      <c r="F146" s="153" t="s">
        <v>937</v>
      </c>
      <c r="I146" s="145"/>
      <c r="J146" s="154">
        <f>BK146</f>
        <v>46337.999999999993</v>
      </c>
      <c r="L146" s="142"/>
      <c r="M146" s="147"/>
      <c r="N146" s="148"/>
      <c r="O146" s="148"/>
      <c r="P146" s="149">
        <f>SUM(P147:P223)</f>
        <v>0</v>
      </c>
      <c r="Q146" s="148"/>
      <c r="R146" s="149">
        <f>SUM(R147:R223)</f>
        <v>9.4156340800000002</v>
      </c>
      <c r="S146" s="148"/>
      <c r="T146" s="150">
        <f>SUM(T147:T223)</f>
        <v>0</v>
      </c>
      <c r="AR146" s="143" t="s">
        <v>88</v>
      </c>
      <c r="AT146" s="151" t="s">
        <v>75</v>
      </c>
      <c r="AU146" s="151" t="s">
        <v>83</v>
      </c>
      <c r="AY146" s="143" t="s">
        <v>242</v>
      </c>
      <c r="BK146" s="152">
        <f>SUM(BK147:BK223)</f>
        <v>46337.999999999993</v>
      </c>
    </row>
    <row r="147" spans="1:65" s="1" customFormat="1" ht="24.2" customHeight="1">
      <c r="A147" s="30"/>
      <c r="B147" s="155"/>
      <c r="C147" s="194" t="s">
        <v>348</v>
      </c>
      <c r="D147" s="194" t="s">
        <v>245</v>
      </c>
      <c r="E147" s="195" t="s">
        <v>938</v>
      </c>
      <c r="F147" s="196" t="s">
        <v>939</v>
      </c>
      <c r="G147" s="197" t="s">
        <v>281</v>
      </c>
      <c r="H147" s="198">
        <v>1194.4000000000001</v>
      </c>
      <c r="I147" s="161">
        <v>3.8</v>
      </c>
      <c r="J147" s="162">
        <f>ROUND(I147*H147,2)</f>
        <v>4538.72</v>
      </c>
      <c r="K147" s="163"/>
      <c r="L147" s="31"/>
      <c r="M147" s="164"/>
      <c r="N147" s="165" t="s">
        <v>42</v>
      </c>
      <c r="O147" s="57"/>
      <c r="P147" s="166">
        <f>O147*H147</f>
        <v>0</v>
      </c>
      <c r="Q147" s="166">
        <v>0</v>
      </c>
      <c r="R147" s="166">
        <f>Q147*H147</f>
        <v>0</v>
      </c>
      <c r="S147" s="166">
        <v>0</v>
      </c>
      <c r="T147" s="167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8" t="s">
        <v>402</v>
      </c>
      <c r="AT147" s="168" t="s">
        <v>245</v>
      </c>
      <c r="AU147" s="168" t="s">
        <v>88</v>
      </c>
      <c r="AY147" s="17" t="s">
        <v>242</v>
      </c>
      <c r="BE147" s="169">
        <f>IF(N147="základná",J147,0)</f>
        <v>0</v>
      </c>
      <c r="BF147" s="169">
        <f>IF(N147="znížená",J147,0)</f>
        <v>4538.72</v>
      </c>
      <c r="BG147" s="169">
        <f>IF(N147="zákl. prenesená",J147,0)</f>
        <v>0</v>
      </c>
      <c r="BH147" s="169">
        <f>IF(N147="zníž. prenesená",J147,0)</f>
        <v>0</v>
      </c>
      <c r="BI147" s="169">
        <f>IF(N147="nulová",J147,0)</f>
        <v>0</v>
      </c>
      <c r="BJ147" s="17" t="s">
        <v>88</v>
      </c>
      <c r="BK147" s="169">
        <f>ROUND(I147*H147,2)</f>
        <v>4538.72</v>
      </c>
      <c r="BL147" s="17" t="s">
        <v>402</v>
      </c>
      <c r="BM147" s="168" t="s">
        <v>940</v>
      </c>
    </row>
    <row r="148" spans="1:65" s="13" customFormat="1">
      <c r="B148" s="178"/>
      <c r="D148" s="171" t="s">
        <v>251</v>
      </c>
      <c r="E148" s="179"/>
      <c r="F148" s="180" t="s">
        <v>941</v>
      </c>
      <c r="H148" s="181">
        <v>1194.4000000000001</v>
      </c>
      <c r="I148" s="182"/>
      <c r="L148" s="178"/>
      <c r="M148" s="183"/>
      <c r="N148" s="184"/>
      <c r="O148" s="184"/>
      <c r="P148" s="184"/>
      <c r="Q148" s="184"/>
      <c r="R148" s="184"/>
      <c r="S148" s="184"/>
      <c r="T148" s="185"/>
      <c r="AT148" s="179" t="s">
        <v>251</v>
      </c>
      <c r="AU148" s="179" t="s">
        <v>88</v>
      </c>
      <c r="AV148" s="13" t="s">
        <v>88</v>
      </c>
      <c r="AW148" s="13" t="s">
        <v>32</v>
      </c>
      <c r="AX148" s="13" t="s">
        <v>76</v>
      </c>
      <c r="AY148" s="179" t="s">
        <v>242</v>
      </c>
    </row>
    <row r="149" spans="1:65" s="14" customFormat="1">
      <c r="B149" s="186"/>
      <c r="D149" s="171" t="s">
        <v>251</v>
      </c>
      <c r="E149" s="187" t="s">
        <v>900</v>
      </c>
      <c r="F149" s="188" t="s">
        <v>254</v>
      </c>
      <c r="H149" s="189">
        <v>1194.4000000000001</v>
      </c>
      <c r="I149" s="190"/>
      <c r="L149" s="186"/>
      <c r="M149" s="191"/>
      <c r="N149" s="192"/>
      <c r="O149" s="192"/>
      <c r="P149" s="192"/>
      <c r="Q149" s="192"/>
      <c r="R149" s="192"/>
      <c r="S149" s="192"/>
      <c r="T149" s="193"/>
      <c r="AT149" s="187" t="s">
        <v>251</v>
      </c>
      <c r="AU149" s="187" t="s">
        <v>88</v>
      </c>
      <c r="AV149" s="14" t="s">
        <v>249</v>
      </c>
      <c r="AW149" s="14" t="s">
        <v>32</v>
      </c>
      <c r="AX149" s="14" t="s">
        <v>83</v>
      </c>
      <c r="AY149" s="187" t="s">
        <v>242</v>
      </c>
    </row>
    <row r="150" spans="1:65" s="1" customFormat="1" ht="24.2" customHeight="1">
      <c r="A150" s="30"/>
      <c r="B150" s="155"/>
      <c r="C150" s="218" t="s">
        <v>316</v>
      </c>
      <c r="D150" s="218" t="s">
        <v>313</v>
      </c>
      <c r="E150" s="219" t="s">
        <v>942</v>
      </c>
      <c r="F150" s="220" t="s">
        <v>943</v>
      </c>
      <c r="G150" s="221" t="s">
        <v>281</v>
      </c>
      <c r="H150" s="222">
        <v>1373.56</v>
      </c>
      <c r="I150" s="204">
        <v>5.45</v>
      </c>
      <c r="J150" s="205">
        <f>ROUND(I150*H150,2)</f>
        <v>7485.9</v>
      </c>
      <c r="K150" s="206"/>
      <c r="L150" s="207"/>
      <c r="M150" s="208"/>
      <c r="N150" s="209" t="s">
        <v>42</v>
      </c>
      <c r="O150" s="57"/>
      <c r="P150" s="166">
        <f>O150*H150</f>
        <v>0</v>
      </c>
      <c r="Q150" s="166">
        <v>2E-3</v>
      </c>
      <c r="R150" s="166">
        <f>Q150*H150</f>
        <v>2.7471199999999998</v>
      </c>
      <c r="S150" s="166">
        <v>0</v>
      </c>
      <c r="T150" s="167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8" t="s">
        <v>500</v>
      </c>
      <c r="AT150" s="168" t="s">
        <v>313</v>
      </c>
      <c r="AU150" s="168" t="s">
        <v>88</v>
      </c>
      <c r="AY150" s="17" t="s">
        <v>242</v>
      </c>
      <c r="BE150" s="169">
        <f>IF(N150="základná",J150,0)</f>
        <v>0</v>
      </c>
      <c r="BF150" s="169">
        <f>IF(N150="znížená",J150,0)</f>
        <v>7485.9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7" t="s">
        <v>88</v>
      </c>
      <c r="BK150" s="169">
        <f>ROUND(I150*H150,2)</f>
        <v>7485.9</v>
      </c>
      <c r="BL150" s="17" t="s">
        <v>402</v>
      </c>
      <c r="BM150" s="168" t="s">
        <v>944</v>
      </c>
    </row>
    <row r="151" spans="1:65" s="13" customFormat="1">
      <c r="B151" s="178"/>
      <c r="D151" s="171" t="s">
        <v>251</v>
      </c>
      <c r="E151" s="179"/>
      <c r="F151" s="180" t="s">
        <v>900</v>
      </c>
      <c r="H151" s="181">
        <v>1194.4000000000001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79" t="s">
        <v>251</v>
      </c>
      <c r="AU151" s="179" t="s">
        <v>88</v>
      </c>
      <c r="AV151" s="13" t="s">
        <v>88</v>
      </c>
      <c r="AW151" s="13" t="s">
        <v>32</v>
      </c>
      <c r="AX151" s="13" t="s">
        <v>83</v>
      </c>
      <c r="AY151" s="179" t="s">
        <v>242</v>
      </c>
    </row>
    <row r="152" spans="1:65" s="13" customFormat="1">
      <c r="B152" s="178"/>
      <c r="D152" s="171" t="s">
        <v>251</v>
      </c>
      <c r="F152" s="180" t="s">
        <v>945</v>
      </c>
      <c r="H152" s="181">
        <v>1373.56</v>
      </c>
      <c r="I152" s="182"/>
      <c r="L152" s="178"/>
      <c r="M152" s="183"/>
      <c r="N152" s="184"/>
      <c r="O152" s="184"/>
      <c r="P152" s="184"/>
      <c r="Q152" s="184"/>
      <c r="R152" s="184"/>
      <c r="S152" s="184"/>
      <c r="T152" s="185"/>
      <c r="AT152" s="179" t="s">
        <v>251</v>
      </c>
      <c r="AU152" s="179" t="s">
        <v>88</v>
      </c>
      <c r="AV152" s="13" t="s">
        <v>88</v>
      </c>
      <c r="AW152" s="13" t="s">
        <v>2</v>
      </c>
      <c r="AX152" s="13" t="s">
        <v>83</v>
      </c>
      <c r="AY152" s="179" t="s">
        <v>242</v>
      </c>
    </row>
    <row r="153" spans="1:65" s="1" customFormat="1" ht="37.9" customHeight="1">
      <c r="A153" s="30"/>
      <c r="B153" s="155"/>
      <c r="C153" s="194" t="s">
        <v>358</v>
      </c>
      <c r="D153" s="194" t="s">
        <v>245</v>
      </c>
      <c r="E153" s="195" t="s">
        <v>946</v>
      </c>
      <c r="F153" s="196" t="s">
        <v>947</v>
      </c>
      <c r="G153" s="197" t="s">
        <v>281</v>
      </c>
      <c r="H153" s="198">
        <v>879.35599999999999</v>
      </c>
      <c r="I153" s="161">
        <v>1.1399999999999999</v>
      </c>
      <c r="J153" s="162">
        <f>ROUND(I153*H153,2)</f>
        <v>1002.47</v>
      </c>
      <c r="K153" s="163"/>
      <c r="L153" s="31"/>
      <c r="M153" s="164"/>
      <c r="N153" s="165" t="s">
        <v>42</v>
      </c>
      <c r="O153" s="57"/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8" t="s">
        <v>402</v>
      </c>
      <c r="AT153" s="168" t="s">
        <v>245</v>
      </c>
      <c r="AU153" s="168" t="s">
        <v>88</v>
      </c>
      <c r="AY153" s="17" t="s">
        <v>242</v>
      </c>
      <c r="BE153" s="169">
        <f>IF(N153="základná",J153,0)</f>
        <v>0</v>
      </c>
      <c r="BF153" s="169">
        <f>IF(N153="znížená",J153,0)</f>
        <v>1002.47</v>
      </c>
      <c r="BG153" s="169">
        <f>IF(N153="zákl. prenesená",J153,0)</f>
        <v>0</v>
      </c>
      <c r="BH153" s="169">
        <f>IF(N153="zníž. prenesená",J153,0)</f>
        <v>0</v>
      </c>
      <c r="BI153" s="169">
        <f>IF(N153="nulová",J153,0)</f>
        <v>0</v>
      </c>
      <c r="BJ153" s="17" t="s">
        <v>88</v>
      </c>
      <c r="BK153" s="169">
        <f>ROUND(I153*H153,2)</f>
        <v>1002.47</v>
      </c>
      <c r="BL153" s="17" t="s">
        <v>402</v>
      </c>
      <c r="BM153" s="168" t="s">
        <v>948</v>
      </c>
    </row>
    <row r="154" spans="1:65" s="13" customFormat="1">
      <c r="B154" s="178"/>
      <c r="D154" s="171" t="s">
        <v>251</v>
      </c>
      <c r="E154" s="179"/>
      <c r="F154" s="180" t="s">
        <v>924</v>
      </c>
      <c r="H154" s="181">
        <v>879.35599999999999</v>
      </c>
      <c r="I154" s="182"/>
      <c r="L154" s="178"/>
      <c r="M154" s="183"/>
      <c r="N154" s="184"/>
      <c r="O154" s="184"/>
      <c r="P154" s="184"/>
      <c r="Q154" s="184"/>
      <c r="R154" s="184"/>
      <c r="S154" s="184"/>
      <c r="T154" s="185"/>
      <c r="AT154" s="179" t="s">
        <v>251</v>
      </c>
      <c r="AU154" s="179" t="s">
        <v>88</v>
      </c>
      <c r="AV154" s="13" t="s">
        <v>88</v>
      </c>
      <c r="AW154" s="13" t="s">
        <v>32</v>
      </c>
      <c r="AX154" s="13" t="s">
        <v>83</v>
      </c>
      <c r="AY154" s="179" t="s">
        <v>242</v>
      </c>
    </row>
    <row r="155" spans="1:65" s="1" customFormat="1" ht="37.9" customHeight="1">
      <c r="A155" s="30"/>
      <c r="B155" s="155"/>
      <c r="C155" s="194" t="s">
        <v>364</v>
      </c>
      <c r="D155" s="194" t="s">
        <v>245</v>
      </c>
      <c r="E155" s="195" t="s">
        <v>949</v>
      </c>
      <c r="F155" s="196" t="s">
        <v>950</v>
      </c>
      <c r="G155" s="197" t="s">
        <v>281</v>
      </c>
      <c r="H155" s="198">
        <v>879.35599999999999</v>
      </c>
      <c r="I155" s="161">
        <v>4.91</v>
      </c>
      <c r="J155" s="162">
        <f>ROUND(I155*H155,2)</f>
        <v>4317.6400000000003</v>
      </c>
      <c r="K155" s="163"/>
      <c r="L155" s="31"/>
      <c r="M155" s="164"/>
      <c r="N155" s="165" t="s">
        <v>42</v>
      </c>
      <c r="O155" s="57"/>
      <c r="P155" s="166">
        <f>O155*H155</f>
        <v>0</v>
      </c>
      <c r="Q155" s="166">
        <v>0</v>
      </c>
      <c r="R155" s="166">
        <f>Q155*H155</f>
        <v>0</v>
      </c>
      <c r="S155" s="166">
        <v>0</v>
      </c>
      <c r="T155" s="167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8" t="s">
        <v>402</v>
      </c>
      <c r="AT155" s="168" t="s">
        <v>245</v>
      </c>
      <c r="AU155" s="168" t="s">
        <v>88</v>
      </c>
      <c r="AY155" s="17" t="s">
        <v>242</v>
      </c>
      <c r="BE155" s="169">
        <f>IF(N155="základná",J155,0)</f>
        <v>0</v>
      </c>
      <c r="BF155" s="169">
        <f>IF(N155="znížená",J155,0)</f>
        <v>4317.6400000000003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7" t="s">
        <v>88</v>
      </c>
      <c r="BK155" s="169">
        <f>ROUND(I155*H155,2)</f>
        <v>4317.6400000000003</v>
      </c>
      <c r="BL155" s="17" t="s">
        <v>402</v>
      </c>
      <c r="BM155" s="168" t="s">
        <v>951</v>
      </c>
    </row>
    <row r="156" spans="1:65" s="12" customFormat="1">
      <c r="B156" s="170"/>
      <c r="D156" s="171" t="s">
        <v>251</v>
      </c>
      <c r="E156" s="172"/>
      <c r="F156" s="173" t="s">
        <v>952</v>
      </c>
      <c r="H156" s="172"/>
      <c r="I156" s="174"/>
      <c r="L156" s="170"/>
      <c r="M156" s="175"/>
      <c r="N156" s="176"/>
      <c r="O156" s="176"/>
      <c r="P156" s="176"/>
      <c r="Q156" s="176"/>
      <c r="R156" s="176"/>
      <c r="S156" s="176"/>
      <c r="T156" s="177"/>
      <c r="AT156" s="172" t="s">
        <v>251</v>
      </c>
      <c r="AU156" s="172" t="s">
        <v>88</v>
      </c>
      <c r="AV156" s="12" t="s">
        <v>83</v>
      </c>
      <c r="AW156" s="12" t="s">
        <v>32</v>
      </c>
      <c r="AX156" s="12" t="s">
        <v>76</v>
      </c>
      <c r="AY156" s="172" t="s">
        <v>242</v>
      </c>
    </row>
    <row r="157" spans="1:65" s="13" customFormat="1">
      <c r="B157" s="178"/>
      <c r="D157" s="171" t="s">
        <v>251</v>
      </c>
      <c r="E157" s="179"/>
      <c r="F157" s="180" t="s">
        <v>953</v>
      </c>
      <c r="H157" s="181">
        <v>269.33</v>
      </c>
      <c r="I157" s="182"/>
      <c r="L157" s="178"/>
      <c r="M157" s="183"/>
      <c r="N157" s="184"/>
      <c r="O157" s="184"/>
      <c r="P157" s="184"/>
      <c r="Q157" s="184"/>
      <c r="R157" s="184"/>
      <c r="S157" s="184"/>
      <c r="T157" s="185"/>
      <c r="AT157" s="179" t="s">
        <v>251</v>
      </c>
      <c r="AU157" s="179" t="s">
        <v>88</v>
      </c>
      <c r="AV157" s="13" t="s">
        <v>88</v>
      </c>
      <c r="AW157" s="13" t="s">
        <v>32</v>
      </c>
      <c r="AX157" s="13" t="s">
        <v>76</v>
      </c>
      <c r="AY157" s="179" t="s">
        <v>242</v>
      </c>
    </row>
    <row r="158" spans="1:65" s="13" customFormat="1">
      <c r="B158" s="178"/>
      <c r="D158" s="171" t="s">
        <v>251</v>
      </c>
      <c r="E158" s="179"/>
      <c r="F158" s="180" t="s">
        <v>954</v>
      </c>
      <c r="H158" s="181">
        <v>-10.768000000000001</v>
      </c>
      <c r="I158" s="182"/>
      <c r="L158" s="178"/>
      <c r="M158" s="183"/>
      <c r="N158" s="184"/>
      <c r="O158" s="184"/>
      <c r="P158" s="184"/>
      <c r="Q158" s="184"/>
      <c r="R158" s="184"/>
      <c r="S158" s="184"/>
      <c r="T158" s="185"/>
      <c r="AT158" s="179" t="s">
        <v>251</v>
      </c>
      <c r="AU158" s="179" t="s">
        <v>88</v>
      </c>
      <c r="AV158" s="13" t="s">
        <v>88</v>
      </c>
      <c r="AW158" s="13" t="s">
        <v>32</v>
      </c>
      <c r="AX158" s="13" t="s">
        <v>76</v>
      </c>
      <c r="AY158" s="179" t="s">
        <v>242</v>
      </c>
    </row>
    <row r="159" spans="1:65" s="13" customFormat="1">
      <c r="B159" s="178"/>
      <c r="D159" s="171" t="s">
        <v>251</v>
      </c>
      <c r="E159" s="179"/>
      <c r="F159" s="180" t="s">
        <v>955</v>
      </c>
      <c r="H159" s="181">
        <v>-45.36</v>
      </c>
      <c r="I159" s="182"/>
      <c r="L159" s="178"/>
      <c r="M159" s="183"/>
      <c r="N159" s="184"/>
      <c r="O159" s="184"/>
      <c r="P159" s="184"/>
      <c r="Q159" s="184"/>
      <c r="R159" s="184"/>
      <c r="S159" s="184"/>
      <c r="T159" s="185"/>
      <c r="AT159" s="179" t="s">
        <v>251</v>
      </c>
      <c r="AU159" s="179" t="s">
        <v>88</v>
      </c>
      <c r="AV159" s="13" t="s">
        <v>88</v>
      </c>
      <c r="AW159" s="13" t="s">
        <v>32</v>
      </c>
      <c r="AX159" s="13" t="s">
        <v>76</v>
      </c>
      <c r="AY159" s="179" t="s">
        <v>242</v>
      </c>
    </row>
    <row r="160" spans="1:65" s="15" customFormat="1">
      <c r="B160" s="210"/>
      <c r="D160" s="171" t="s">
        <v>251</v>
      </c>
      <c r="E160" s="211" t="s">
        <v>906</v>
      </c>
      <c r="F160" s="212" t="s">
        <v>333</v>
      </c>
      <c r="H160" s="213">
        <v>213.202</v>
      </c>
      <c r="I160" s="214"/>
      <c r="L160" s="210"/>
      <c r="M160" s="215"/>
      <c r="N160" s="216"/>
      <c r="O160" s="216"/>
      <c r="P160" s="216"/>
      <c r="Q160" s="216"/>
      <c r="R160" s="216"/>
      <c r="S160" s="216"/>
      <c r="T160" s="217"/>
      <c r="AT160" s="211" t="s">
        <v>251</v>
      </c>
      <c r="AU160" s="211" t="s">
        <v>88</v>
      </c>
      <c r="AV160" s="15" t="s">
        <v>93</v>
      </c>
      <c r="AW160" s="15" t="s">
        <v>32</v>
      </c>
      <c r="AX160" s="15" t="s">
        <v>76</v>
      </c>
      <c r="AY160" s="211" t="s">
        <v>242</v>
      </c>
    </row>
    <row r="161" spans="1:65" s="12" customFormat="1">
      <c r="B161" s="170"/>
      <c r="D161" s="171" t="s">
        <v>251</v>
      </c>
      <c r="E161" s="172"/>
      <c r="F161" s="173" t="s">
        <v>956</v>
      </c>
      <c r="H161" s="172"/>
      <c r="I161" s="174"/>
      <c r="L161" s="170"/>
      <c r="M161" s="175"/>
      <c r="N161" s="176"/>
      <c r="O161" s="176"/>
      <c r="P161" s="176"/>
      <c r="Q161" s="176"/>
      <c r="R161" s="176"/>
      <c r="S161" s="176"/>
      <c r="T161" s="177"/>
      <c r="AT161" s="172" t="s">
        <v>251</v>
      </c>
      <c r="AU161" s="172" t="s">
        <v>88</v>
      </c>
      <c r="AV161" s="12" t="s">
        <v>83</v>
      </c>
      <c r="AW161" s="12" t="s">
        <v>32</v>
      </c>
      <c r="AX161" s="12" t="s">
        <v>76</v>
      </c>
      <c r="AY161" s="172" t="s">
        <v>242</v>
      </c>
    </row>
    <row r="162" spans="1:65" s="13" customFormat="1">
      <c r="B162" s="178"/>
      <c r="D162" s="171" t="s">
        <v>251</v>
      </c>
      <c r="E162" s="179"/>
      <c r="F162" s="180" t="s">
        <v>957</v>
      </c>
      <c r="H162" s="181">
        <v>10.768000000000001</v>
      </c>
      <c r="I162" s="182"/>
      <c r="L162" s="178"/>
      <c r="M162" s="183"/>
      <c r="N162" s="184"/>
      <c r="O162" s="184"/>
      <c r="P162" s="184"/>
      <c r="Q162" s="184"/>
      <c r="R162" s="184"/>
      <c r="S162" s="184"/>
      <c r="T162" s="185"/>
      <c r="AT162" s="179" t="s">
        <v>251</v>
      </c>
      <c r="AU162" s="179" t="s">
        <v>88</v>
      </c>
      <c r="AV162" s="13" t="s">
        <v>88</v>
      </c>
      <c r="AW162" s="13" t="s">
        <v>32</v>
      </c>
      <c r="AX162" s="13" t="s">
        <v>76</v>
      </c>
      <c r="AY162" s="179" t="s">
        <v>242</v>
      </c>
    </row>
    <row r="163" spans="1:65" s="13" customFormat="1">
      <c r="B163" s="178"/>
      <c r="D163" s="171" t="s">
        <v>251</v>
      </c>
      <c r="E163" s="179"/>
      <c r="F163" s="180" t="s">
        <v>958</v>
      </c>
      <c r="H163" s="181">
        <v>45.36</v>
      </c>
      <c r="I163" s="182"/>
      <c r="L163" s="178"/>
      <c r="M163" s="183"/>
      <c r="N163" s="184"/>
      <c r="O163" s="184"/>
      <c r="P163" s="184"/>
      <c r="Q163" s="184"/>
      <c r="R163" s="184"/>
      <c r="S163" s="184"/>
      <c r="T163" s="185"/>
      <c r="AT163" s="179" t="s">
        <v>251</v>
      </c>
      <c r="AU163" s="179" t="s">
        <v>88</v>
      </c>
      <c r="AV163" s="13" t="s">
        <v>88</v>
      </c>
      <c r="AW163" s="13" t="s">
        <v>32</v>
      </c>
      <c r="AX163" s="13" t="s">
        <v>76</v>
      </c>
      <c r="AY163" s="179" t="s">
        <v>242</v>
      </c>
    </row>
    <row r="164" spans="1:65" s="13" customFormat="1">
      <c r="B164" s="178"/>
      <c r="D164" s="171" t="s">
        <v>251</v>
      </c>
      <c r="E164" s="179"/>
      <c r="F164" s="180" t="s">
        <v>959</v>
      </c>
      <c r="H164" s="181">
        <v>-1.224</v>
      </c>
      <c r="I164" s="182"/>
      <c r="L164" s="178"/>
      <c r="M164" s="183"/>
      <c r="N164" s="184"/>
      <c r="O164" s="184"/>
      <c r="P164" s="184"/>
      <c r="Q164" s="184"/>
      <c r="R164" s="184"/>
      <c r="S164" s="184"/>
      <c r="T164" s="185"/>
      <c r="AT164" s="179" t="s">
        <v>251</v>
      </c>
      <c r="AU164" s="179" t="s">
        <v>88</v>
      </c>
      <c r="AV164" s="13" t="s">
        <v>88</v>
      </c>
      <c r="AW164" s="13" t="s">
        <v>32</v>
      </c>
      <c r="AX164" s="13" t="s">
        <v>76</v>
      </c>
      <c r="AY164" s="179" t="s">
        <v>242</v>
      </c>
    </row>
    <row r="165" spans="1:65" s="15" customFormat="1">
      <c r="B165" s="210"/>
      <c r="D165" s="171" t="s">
        <v>251</v>
      </c>
      <c r="E165" s="211" t="s">
        <v>908</v>
      </c>
      <c r="F165" s="212" t="s">
        <v>333</v>
      </c>
      <c r="H165" s="213">
        <v>54.904000000000003</v>
      </c>
      <c r="I165" s="214"/>
      <c r="L165" s="210"/>
      <c r="M165" s="215"/>
      <c r="N165" s="216"/>
      <c r="O165" s="216"/>
      <c r="P165" s="216"/>
      <c r="Q165" s="216"/>
      <c r="R165" s="216"/>
      <c r="S165" s="216"/>
      <c r="T165" s="217"/>
      <c r="AT165" s="211" t="s">
        <v>251</v>
      </c>
      <c r="AU165" s="211" t="s">
        <v>88</v>
      </c>
      <c r="AV165" s="15" t="s">
        <v>93</v>
      </c>
      <c r="AW165" s="15" t="s">
        <v>32</v>
      </c>
      <c r="AX165" s="15" t="s">
        <v>76</v>
      </c>
      <c r="AY165" s="211" t="s">
        <v>242</v>
      </c>
    </row>
    <row r="166" spans="1:65" s="12" customFormat="1">
      <c r="B166" s="170"/>
      <c r="D166" s="171" t="s">
        <v>251</v>
      </c>
      <c r="E166" s="172"/>
      <c r="F166" s="173" t="s">
        <v>960</v>
      </c>
      <c r="H166" s="172"/>
      <c r="I166" s="174"/>
      <c r="L166" s="170"/>
      <c r="M166" s="175"/>
      <c r="N166" s="176"/>
      <c r="O166" s="176"/>
      <c r="P166" s="176"/>
      <c r="Q166" s="176"/>
      <c r="R166" s="176"/>
      <c r="S166" s="176"/>
      <c r="T166" s="177"/>
      <c r="AT166" s="172" t="s">
        <v>251</v>
      </c>
      <c r="AU166" s="172" t="s">
        <v>88</v>
      </c>
      <c r="AV166" s="12" t="s">
        <v>83</v>
      </c>
      <c r="AW166" s="12" t="s">
        <v>32</v>
      </c>
      <c r="AX166" s="12" t="s">
        <v>76</v>
      </c>
      <c r="AY166" s="172" t="s">
        <v>242</v>
      </c>
    </row>
    <row r="167" spans="1:65" s="13" customFormat="1">
      <c r="B167" s="178"/>
      <c r="D167" s="171" t="s">
        <v>251</v>
      </c>
      <c r="E167" s="179"/>
      <c r="F167" s="180" t="s">
        <v>911</v>
      </c>
      <c r="H167" s="181">
        <v>611.25</v>
      </c>
      <c r="I167" s="182"/>
      <c r="L167" s="178"/>
      <c r="M167" s="183"/>
      <c r="N167" s="184"/>
      <c r="O167" s="184"/>
      <c r="P167" s="184"/>
      <c r="Q167" s="184"/>
      <c r="R167" s="184"/>
      <c r="S167" s="184"/>
      <c r="T167" s="185"/>
      <c r="AT167" s="179" t="s">
        <v>251</v>
      </c>
      <c r="AU167" s="179" t="s">
        <v>88</v>
      </c>
      <c r="AV167" s="13" t="s">
        <v>88</v>
      </c>
      <c r="AW167" s="13" t="s">
        <v>32</v>
      </c>
      <c r="AX167" s="13" t="s">
        <v>76</v>
      </c>
      <c r="AY167" s="179" t="s">
        <v>242</v>
      </c>
    </row>
    <row r="168" spans="1:65" s="15" customFormat="1">
      <c r="B168" s="210"/>
      <c r="D168" s="171" t="s">
        <v>251</v>
      </c>
      <c r="E168" s="211" t="s">
        <v>910</v>
      </c>
      <c r="F168" s="212" t="s">
        <v>333</v>
      </c>
      <c r="H168" s="213">
        <v>611.25</v>
      </c>
      <c r="I168" s="214"/>
      <c r="L168" s="210"/>
      <c r="M168" s="215"/>
      <c r="N168" s="216"/>
      <c r="O168" s="216"/>
      <c r="P168" s="216"/>
      <c r="Q168" s="216"/>
      <c r="R168" s="216"/>
      <c r="S168" s="216"/>
      <c r="T168" s="217"/>
      <c r="AT168" s="211" t="s">
        <v>251</v>
      </c>
      <c r="AU168" s="211" t="s">
        <v>88</v>
      </c>
      <c r="AV168" s="15" t="s">
        <v>93</v>
      </c>
      <c r="AW168" s="15" t="s">
        <v>32</v>
      </c>
      <c r="AX168" s="15" t="s">
        <v>76</v>
      </c>
      <c r="AY168" s="211" t="s">
        <v>242</v>
      </c>
    </row>
    <row r="169" spans="1:65" s="14" customFormat="1">
      <c r="B169" s="186"/>
      <c r="D169" s="171" t="s">
        <v>251</v>
      </c>
      <c r="E169" s="187"/>
      <c r="F169" s="188" t="s">
        <v>254</v>
      </c>
      <c r="H169" s="189">
        <v>879.35599999999999</v>
      </c>
      <c r="I169" s="190"/>
      <c r="L169" s="186"/>
      <c r="M169" s="191"/>
      <c r="N169" s="192"/>
      <c r="O169" s="192"/>
      <c r="P169" s="192"/>
      <c r="Q169" s="192"/>
      <c r="R169" s="192"/>
      <c r="S169" s="192"/>
      <c r="T169" s="193"/>
      <c r="AT169" s="187" t="s">
        <v>251</v>
      </c>
      <c r="AU169" s="187" t="s">
        <v>88</v>
      </c>
      <c r="AV169" s="14" t="s">
        <v>249</v>
      </c>
      <c r="AW169" s="14" t="s">
        <v>32</v>
      </c>
      <c r="AX169" s="14" t="s">
        <v>83</v>
      </c>
      <c r="AY169" s="187" t="s">
        <v>242</v>
      </c>
    </row>
    <row r="170" spans="1:65" s="1" customFormat="1" ht="24.2" customHeight="1">
      <c r="A170" s="30"/>
      <c r="B170" s="155"/>
      <c r="C170" s="218" t="s">
        <v>369</v>
      </c>
      <c r="D170" s="218" t="s">
        <v>313</v>
      </c>
      <c r="E170" s="219" t="s">
        <v>961</v>
      </c>
      <c r="F170" s="220" t="s">
        <v>962</v>
      </c>
      <c r="G170" s="221" t="s">
        <v>281</v>
      </c>
      <c r="H170" s="222">
        <v>1011.259</v>
      </c>
      <c r="I170" s="204">
        <v>7.88</v>
      </c>
      <c r="J170" s="205">
        <f>ROUND(I170*H170,2)</f>
        <v>7968.72</v>
      </c>
      <c r="K170" s="206"/>
      <c r="L170" s="207"/>
      <c r="M170" s="208"/>
      <c r="N170" s="209" t="s">
        <v>42</v>
      </c>
      <c r="O170" s="57"/>
      <c r="P170" s="166">
        <f>O170*H170</f>
        <v>0</v>
      </c>
      <c r="Q170" s="166">
        <v>1.9E-3</v>
      </c>
      <c r="R170" s="166">
        <f>Q170*H170</f>
        <v>1.9213921</v>
      </c>
      <c r="S170" s="166">
        <v>0</v>
      </c>
      <c r="T170" s="167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8" t="s">
        <v>500</v>
      </c>
      <c r="AT170" s="168" t="s">
        <v>313</v>
      </c>
      <c r="AU170" s="168" t="s">
        <v>88</v>
      </c>
      <c r="AY170" s="17" t="s">
        <v>242</v>
      </c>
      <c r="BE170" s="169">
        <f>IF(N170="základná",J170,0)</f>
        <v>0</v>
      </c>
      <c r="BF170" s="169">
        <f>IF(N170="znížená",J170,0)</f>
        <v>7968.72</v>
      </c>
      <c r="BG170" s="169">
        <f>IF(N170="zákl. prenesená",J170,0)</f>
        <v>0</v>
      </c>
      <c r="BH170" s="169">
        <f>IF(N170="zníž. prenesená",J170,0)</f>
        <v>0</v>
      </c>
      <c r="BI170" s="169">
        <f>IF(N170="nulová",J170,0)</f>
        <v>0</v>
      </c>
      <c r="BJ170" s="17" t="s">
        <v>88</v>
      </c>
      <c r="BK170" s="169">
        <f>ROUND(I170*H170,2)</f>
        <v>7968.72</v>
      </c>
      <c r="BL170" s="17" t="s">
        <v>402</v>
      </c>
      <c r="BM170" s="168" t="s">
        <v>963</v>
      </c>
    </row>
    <row r="171" spans="1:65" s="1" customFormat="1" ht="16.5" customHeight="1">
      <c r="A171" s="30"/>
      <c r="B171" s="155"/>
      <c r="C171" s="218" t="s">
        <v>379</v>
      </c>
      <c r="D171" s="218" t="s">
        <v>313</v>
      </c>
      <c r="E171" s="219" t="s">
        <v>964</v>
      </c>
      <c r="F171" s="220" t="s">
        <v>965</v>
      </c>
      <c r="G171" s="221" t="s">
        <v>310</v>
      </c>
      <c r="H171" s="222">
        <v>2761.1779999999999</v>
      </c>
      <c r="I171" s="204">
        <v>0.19</v>
      </c>
      <c r="J171" s="205">
        <f>ROUND(I171*H171,2)</f>
        <v>524.62</v>
      </c>
      <c r="K171" s="206"/>
      <c r="L171" s="207"/>
      <c r="M171" s="208"/>
      <c r="N171" s="209" t="s">
        <v>42</v>
      </c>
      <c r="O171" s="57"/>
      <c r="P171" s="166">
        <f>O171*H171</f>
        <v>0</v>
      </c>
      <c r="Q171" s="166">
        <v>4.0000000000000002E-4</v>
      </c>
      <c r="R171" s="166">
        <f>Q171*H171</f>
        <v>1.1044712000000001</v>
      </c>
      <c r="S171" s="166">
        <v>0</v>
      </c>
      <c r="T171" s="167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8" t="s">
        <v>500</v>
      </c>
      <c r="AT171" s="168" t="s">
        <v>313</v>
      </c>
      <c r="AU171" s="168" t="s">
        <v>88</v>
      </c>
      <c r="AY171" s="17" t="s">
        <v>242</v>
      </c>
      <c r="BE171" s="169">
        <f>IF(N171="základná",J171,0)</f>
        <v>0</v>
      </c>
      <c r="BF171" s="169">
        <f>IF(N171="znížená",J171,0)</f>
        <v>524.62</v>
      </c>
      <c r="BG171" s="169">
        <f>IF(N171="zákl. prenesená",J171,0)</f>
        <v>0</v>
      </c>
      <c r="BH171" s="169">
        <f>IF(N171="zníž. prenesená",J171,0)</f>
        <v>0</v>
      </c>
      <c r="BI171" s="169">
        <f>IF(N171="nulová",J171,0)</f>
        <v>0</v>
      </c>
      <c r="BJ171" s="17" t="s">
        <v>88</v>
      </c>
      <c r="BK171" s="169">
        <f>ROUND(I171*H171,2)</f>
        <v>524.62</v>
      </c>
      <c r="BL171" s="17" t="s">
        <v>402</v>
      </c>
      <c r="BM171" s="168" t="s">
        <v>966</v>
      </c>
    </row>
    <row r="172" spans="1:65" s="1" customFormat="1" ht="37.9" customHeight="1">
      <c r="A172" s="30"/>
      <c r="B172" s="155"/>
      <c r="C172" s="194" t="s">
        <v>383</v>
      </c>
      <c r="D172" s="194" t="s">
        <v>245</v>
      </c>
      <c r="E172" s="195" t="s">
        <v>967</v>
      </c>
      <c r="F172" s="196" t="s">
        <v>968</v>
      </c>
      <c r="G172" s="197" t="s">
        <v>281</v>
      </c>
      <c r="H172" s="198">
        <v>879.35599999999999</v>
      </c>
      <c r="I172" s="161">
        <v>0.96</v>
      </c>
      <c r="J172" s="162">
        <f>ROUND(I172*H172,2)</f>
        <v>844.18</v>
      </c>
      <c r="K172" s="163"/>
      <c r="L172" s="31"/>
      <c r="M172" s="164"/>
      <c r="N172" s="165" t="s">
        <v>42</v>
      </c>
      <c r="O172" s="57"/>
      <c r="P172" s="166">
        <f>O172*H172</f>
        <v>0</v>
      </c>
      <c r="Q172" s="166">
        <v>0</v>
      </c>
      <c r="R172" s="166">
        <f>Q172*H172</f>
        <v>0</v>
      </c>
      <c r="S172" s="166">
        <v>0</v>
      </c>
      <c r="T172" s="167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8" t="s">
        <v>402</v>
      </c>
      <c r="AT172" s="168" t="s">
        <v>245</v>
      </c>
      <c r="AU172" s="168" t="s">
        <v>88</v>
      </c>
      <c r="AY172" s="17" t="s">
        <v>242</v>
      </c>
      <c r="BE172" s="169">
        <f>IF(N172="základná",J172,0)</f>
        <v>0</v>
      </c>
      <c r="BF172" s="169">
        <f>IF(N172="znížená",J172,0)</f>
        <v>844.18</v>
      </c>
      <c r="BG172" s="169">
        <f>IF(N172="zákl. prenesená",J172,0)</f>
        <v>0</v>
      </c>
      <c r="BH172" s="169">
        <f>IF(N172="zníž. prenesená",J172,0)</f>
        <v>0</v>
      </c>
      <c r="BI172" s="169">
        <f>IF(N172="nulová",J172,0)</f>
        <v>0</v>
      </c>
      <c r="BJ172" s="17" t="s">
        <v>88</v>
      </c>
      <c r="BK172" s="169">
        <f>ROUND(I172*H172,2)</f>
        <v>844.18</v>
      </c>
      <c r="BL172" s="17" t="s">
        <v>402</v>
      </c>
      <c r="BM172" s="168" t="s">
        <v>969</v>
      </c>
    </row>
    <row r="173" spans="1:65" s="13" customFormat="1">
      <c r="B173" s="178"/>
      <c r="D173" s="171" t="s">
        <v>251</v>
      </c>
      <c r="E173" s="179"/>
      <c r="F173" s="180" t="s">
        <v>924</v>
      </c>
      <c r="H173" s="181">
        <v>879.35599999999999</v>
      </c>
      <c r="I173" s="182"/>
      <c r="L173" s="178"/>
      <c r="M173" s="183"/>
      <c r="N173" s="184"/>
      <c r="O173" s="184"/>
      <c r="P173" s="184"/>
      <c r="Q173" s="184"/>
      <c r="R173" s="184"/>
      <c r="S173" s="184"/>
      <c r="T173" s="185"/>
      <c r="AT173" s="179" t="s">
        <v>251</v>
      </c>
      <c r="AU173" s="179" t="s">
        <v>88</v>
      </c>
      <c r="AV173" s="13" t="s">
        <v>88</v>
      </c>
      <c r="AW173" s="13" t="s">
        <v>32</v>
      </c>
      <c r="AX173" s="13" t="s">
        <v>83</v>
      </c>
      <c r="AY173" s="179" t="s">
        <v>242</v>
      </c>
    </row>
    <row r="174" spans="1:65" s="1" customFormat="1" ht="44.25" customHeight="1">
      <c r="A174" s="30"/>
      <c r="B174" s="155"/>
      <c r="C174" s="194" t="s">
        <v>392</v>
      </c>
      <c r="D174" s="194" t="s">
        <v>245</v>
      </c>
      <c r="E174" s="195" t="s">
        <v>970</v>
      </c>
      <c r="F174" s="196" t="s">
        <v>971</v>
      </c>
      <c r="G174" s="197" t="s">
        <v>281</v>
      </c>
      <c r="H174" s="198">
        <v>315.04399999999998</v>
      </c>
      <c r="I174" s="161">
        <v>8.23</v>
      </c>
      <c r="J174" s="162">
        <f>ROUND(I174*H174,2)</f>
        <v>2592.81</v>
      </c>
      <c r="K174" s="163"/>
      <c r="L174" s="31"/>
      <c r="M174" s="164"/>
      <c r="N174" s="165" t="s">
        <v>42</v>
      </c>
      <c r="O174" s="57"/>
      <c r="P174" s="166">
        <f>O174*H174</f>
        <v>0</v>
      </c>
      <c r="Q174" s="166">
        <v>0</v>
      </c>
      <c r="R174" s="166">
        <f>Q174*H174</f>
        <v>0</v>
      </c>
      <c r="S174" s="166">
        <v>0</v>
      </c>
      <c r="T174" s="167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68" t="s">
        <v>402</v>
      </c>
      <c r="AT174" s="168" t="s">
        <v>245</v>
      </c>
      <c r="AU174" s="168" t="s">
        <v>88</v>
      </c>
      <c r="AY174" s="17" t="s">
        <v>242</v>
      </c>
      <c r="BE174" s="169">
        <f>IF(N174="základná",J174,0)</f>
        <v>0</v>
      </c>
      <c r="BF174" s="169">
        <f>IF(N174="znížená",J174,0)</f>
        <v>2592.81</v>
      </c>
      <c r="BG174" s="169">
        <f>IF(N174="zákl. prenesená",J174,0)</f>
        <v>0</v>
      </c>
      <c r="BH174" s="169">
        <f>IF(N174="zníž. prenesená",J174,0)</f>
        <v>0</v>
      </c>
      <c r="BI174" s="169">
        <f>IF(N174="nulová",J174,0)</f>
        <v>0</v>
      </c>
      <c r="BJ174" s="17" t="s">
        <v>88</v>
      </c>
      <c r="BK174" s="169">
        <f>ROUND(I174*H174,2)</f>
        <v>2592.81</v>
      </c>
      <c r="BL174" s="17" t="s">
        <v>402</v>
      </c>
      <c r="BM174" s="168" t="s">
        <v>972</v>
      </c>
    </row>
    <row r="175" spans="1:65" s="12" customFormat="1">
      <c r="B175" s="170"/>
      <c r="D175" s="171" t="s">
        <v>251</v>
      </c>
      <c r="E175" s="172"/>
      <c r="F175" s="173" t="s">
        <v>973</v>
      </c>
      <c r="H175" s="172"/>
      <c r="I175" s="174"/>
      <c r="L175" s="170"/>
      <c r="M175" s="175"/>
      <c r="N175" s="176"/>
      <c r="O175" s="176"/>
      <c r="P175" s="176"/>
      <c r="Q175" s="176"/>
      <c r="R175" s="176"/>
      <c r="S175" s="176"/>
      <c r="T175" s="177"/>
      <c r="AT175" s="172" t="s">
        <v>251</v>
      </c>
      <c r="AU175" s="172" t="s">
        <v>88</v>
      </c>
      <c r="AV175" s="12" t="s">
        <v>83</v>
      </c>
      <c r="AW175" s="12" t="s">
        <v>32</v>
      </c>
      <c r="AX175" s="12" t="s">
        <v>76</v>
      </c>
      <c r="AY175" s="172" t="s">
        <v>242</v>
      </c>
    </row>
    <row r="176" spans="1:65" s="12" customFormat="1">
      <c r="B176" s="170"/>
      <c r="D176" s="171" t="s">
        <v>251</v>
      </c>
      <c r="E176" s="172"/>
      <c r="F176" s="173" t="s">
        <v>974</v>
      </c>
      <c r="H176" s="172"/>
      <c r="I176" s="174"/>
      <c r="L176" s="170"/>
      <c r="M176" s="175"/>
      <c r="N176" s="176"/>
      <c r="O176" s="176"/>
      <c r="P176" s="176"/>
      <c r="Q176" s="176"/>
      <c r="R176" s="176"/>
      <c r="S176" s="176"/>
      <c r="T176" s="177"/>
      <c r="AT176" s="172" t="s">
        <v>251</v>
      </c>
      <c r="AU176" s="172" t="s">
        <v>88</v>
      </c>
      <c r="AV176" s="12" t="s">
        <v>83</v>
      </c>
      <c r="AW176" s="12" t="s">
        <v>32</v>
      </c>
      <c r="AX176" s="12" t="s">
        <v>76</v>
      </c>
      <c r="AY176" s="172" t="s">
        <v>242</v>
      </c>
    </row>
    <row r="177" spans="1:65" s="13" customFormat="1">
      <c r="B177" s="178"/>
      <c r="D177" s="171" t="s">
        <v>251</v>
      </c>
      <c r="E177" s="179"/>
      <c r="F177" s="180" t="s">
        <v>975</v>
      </c>
      <c r="H177" s="181">
        <v>104.482</v>
      </c>
      <c r="I177" s="182"/>
      <c r="L177" s="178"/>
      <c r="M177" s="183"/>
      <c r="N177" s="184"/>
      <c r="O177" s="184"/>
      <c r="P177" s="184"/>
      <c r="Q177" s="184"/>
      <c r="R177" s="184"/>
      <c r="S177" s="184"/>
      <c r="T177" s="185"/>
      <c r="AT177" s="179" t="s">
        <v>251</v>
      </c>
      <c r="AU177" s="179" t="s">
        <v>88</v>
      </c>
      <c r="AV177" s="13" t="s">
        <v>88</v>
      </c>
      <c r="AW177" s="13" t="s">
        <v>32</v>
      </c>
      <c r="AX177" s="13" t="s">
        <v>76</v>
      </c>
      <c r="AY177" s="179" t="s">
        <v>242</v>
      </c>
    </row>
    <row r="178" spans="1:65" s="13" customFormat="1">
      <c r="B178" s="178"/>
      <c r="D178" s="171" t="s">
        <v>251</v>
      </c>
      <c r="E178" s="179"/>
      <c r="F178" s="180" t="s">
        <v>976</v>
      </c>
      <c r="H178" s="181">
        <v>7.0380000000000003</v>
      </c>
      <c r="I178" s="182"/>
      <c r="L178" s="178"/>
      <c r="M178" s="183"/>
      <c r="N178" s="184"/>
      <c r="O178" s="184"/>
      <c r="P178" s="184"/>
      <c r="Q178" s="184"/>
      <c r="R178" s="184"/>
      <c r="S178" s="184"/>
      <c r="T178" s="185"/>
      <c r="AT178" s="179" t="s">
        <v>251</v>
      </c>
      <c r="AU178" s="179" t="s">
        <v>88</v>
      </c>
      <c r="AV178" s="13" t="s">
        <v>88</v>
      </c>
      <c r="AW178" s="13" t="s">
        <v>32</v>
      </c>
      <c r="AX178" s="13" t="s">
        <v>76</v>
      </c>
      <c r="AY178" s="179" t="s">
        <v>242</v>
      </c>
    </row>
    <row r="179" spans="1:65" s="13" customFormat="1">
      <c r="B179" s="178"/>
      <c r="D179" s="171" t="s">
        <v>251</v>
      </c>
      <c r="E179" s="179"/>
      <c r="F179" s="180" t="s">
        <v>977</v>
      </c>
      <c r="H179" s="181">
        <v>3.4079999999999999</v>
      </c>
      <c r="I179" s="182"/>
      <c r="L179" s="178"/>
      <c r="M179" s="183"/>
      <c r="N179" s="184"/>
      <c r="O179" s="184"/>
      <c r="P179" s="184"/>
      <c r="Q179" s="184"/>
      <c r="R179" s="184"/>
      <c r="S179" s="184"/>
      <c r="T179" s="185"/>
      <c r="AT179" s="179" t="s">
        <v>251</v>
      </c>
      <c r="AU179" s="179" t="s">
        <v>88</v>
      </c>
      <c r="AV179" s="13" t="s">
        <v>88</v>
      </c>
      <c r="AW179" s="13" t="s">
        <v>32</v>
      </c>
      <c r="AX179" s="13" t="s">
        <v>76</v>
      </c>
      <c r="AY179" s="179" t="s">
        <v>242</v>
      </c>
    </row>
    <row r="180" spans="1:65" s="12" customFormat="1">
      <c r="B180" s="170"/>
      <c r="D180" s="171" t="s">
        <v>251</v>
      </c>
      <c r="E180" s="172"/>
      <c r="F180" s="173" t="s">
        <v>960</v>
      </c>
      <c r="H180" s="172"/>
      <c r="I180" s="174"/>
      <c r="L180" s="170"/>
      <c r="M180" s="175"/>
      <c r="N180" s="176"/>
      <c r="O180" s="176"/>
      <c r="P180" s="176"/>
      <c r="Q180" s="176"/>
      <c r="R180" s="176"/>
      <c r="S180" s="176"/>
      <c r="T180" s="177"/>
      <c r="AT180" s="172" t="s">
        <v>251</v>
      </c>
      <c r="AU180" s="172" t="s">
        <v>88</v>
      </c>
      <c r="AV180" s="12" t="s">
        <v>83</v>
      </c>
      <c r="AW180" s="12" t="s">
        <v>32</v>
      </c>
      <c r="AX180" s="12" t="s">
        <v>76</v>
      </c>
      <c r="AY180" s="172" t="s">
        <v>242</v>
      </c>
    </row>
    <row r="181" spans="1:65" s="13" customFormat="1">
      <c r="B181" s="178"/>
      <c r="D181" s="171" t="s">
        <v>251</v>
      </c>
      <c r="E181" s="179"/>
      <c r="F181" s="180" t="s">
        <v>978</v>
      </c>
      <c r="H181" s="181">
        <v>193.041</v>
      </c>
      <c r="I181" s="182"/>
      <c r="L181" s="178"/>
      <c r="M181" s="183"/>
      <c r="N181" s="184"/>
      <c r="O181" s="184"/>
      <c r="P181" s="184"/>
      <c r="Q181" s="184"/>
      <c r="R181" s="184"/>
      <c r="S181" s="184"/>
      <c r="T181" s="185"/>
      <c r="AT181" s="179" t="s">
        <v>251</v>
      </c>
      <c r="AU181" s="179" t="s">
        <v>88</v>
      </c>
      <c r="AV181" s="13" t="s">
        <v>88</v>
      </c>
      <c r="AW181" s="13" t="s">
        <v>32</v>
      </c>
      <c r="AX181" s="13" t="s">
        <v>76</v>
      </c>
      <c r="AY181" s="179" t="s">
        <v>242</v>
      </c>
    </row>
    <row r="182" spans="1:65" s="13" customFormat="1">
      <c r="B182" s="178"/>
      <c r="D182" s="171" t="s">
        <v>251</v>
      </c>
      <c r="E182" s="179"/>
      <c r="F182" s="180" t="s">
        <v>979</v>
      </c>
      <c r="H182" s="181">
        <v>3.5</v>
      </c>
      <c r="I182" s="182"/>
      <c r="L182" s="178"/>
      <c r="M182" s="183"/>
      <c r="N182" s="184"/>
      <c r="O182" s="184"/>
      <c r="P182" s="184"/>
      <c r="Q182" s="184"/>
      <c r="R182" s="184"/>
      <c r="S182" s="184"/>
      <c r="T182" s="185"/>
      <c r="AT182" s="179" t="s">
        <v>251</v>
      </c>
      <c r="AU182" s="179" t="s">
        <v>88</v>
      </c>
      <c r="AV182" s="13" t="s">
        <v>88</v>
      </c>
      <c r="AW182" s="13" t="s">
        <v>32</v>
      </c>
      <c r="AX182" s="13" t="s">
        <v>76</v>
      </c>
      <c r="AY182" s="179" t="s">
        <v>242</v>
      </c>
    </row>
    <row r="183" spans="1:65" s="13" customFormat="1">
      <c r="B183" s="178"/>
      <c r="D183" s="171" t="s">
        <v>251</v>
      </c>
      <c r="E183" s="179"/>
      <c r="F183" s="180" t="s">
        <v>980</v>
      </c>
      <c r="H183" s="181">
        <v>2.766</v>
      </c>
      <c r="I183" s="182"/>
      <c r="L183" s="178"/>
      <c r="M183" s="183"/>
      <c r="N183" s="184"/>
      <c r="O183" s="184"/>
      <c r="P183" s="184"/>
      <c r="Q183" s="184"/>
      <c r="R183" s="184"/>
      <c r="S183" s="184"/>
      <c r="T183" s="185"/>
      <c r="AT183" s="179" t="s">
        <v>251</v>
      </c>
      <c r="AU183" s="179" t="s">
        <v>88</v>
      </c>
      <c r="AV183" s="13" t="s">
        <v>88</v>
      </c>
      <c r="AW183" s="13" t="s">
        <v>32</v>
      </c>
      <c r="AX183" s="13" t="s">
        <v>76</v>
      </c>
      <c r="AY183" s="179" t="s">
        <v>242</v>
      </c>
    </row>
    <row r="184" spans="1:65" s="13" customFormat="1">
      <c r="B184" s="178"/>
      <c r="D184" s="171" t="s">
        <v>251</v>
      </c>
      <c r="E184" s="179"/>
      <c r="F184" s="180" t="s">
        <v>981</v>
      </c>
      <c r="H184" s="181">
        <v>0.80900000000000005</v>
      </c>
      <c r="I184" s="182"/>
      <c r="L184" s="178"/>
      <c r="M184" s="183"/>
      <c r="N184" s="184"/>
      <c r="O184" s="184"/>
      <c r="P184" s="184"/>
      <c r="Q184" s="184"/>
      <c r="R184" s="184"/>
      <c r="S184" s="184"/>
      <c r="T184" s="185"/>
      <c r="AT184" s="179" t="s">
        <v>251</v>
      </c>
      <c r="AU184" s="179" t="s">
        <v>88</v>
      </c>
      <c r="AV184" s="13" t="s">
        <v>88</v>
      </c>
      <c r="AW184" s="13" t="s">
        <v>32</v>
      </c>
      <c r="AX184" s="13" t="s">
        <v>76</v>
      </c>
      <c r="AY184" s="179" t="s">
        <v>242</v>
      </c>
    </row>
    <row r="185" spans="1:65" s="14" customFormat="1">
      <c r="B185" s="186"/>
      <c r="D185" s="171" t="s">
        <v>251</v>
      </c>
      <c r="E185" s="187" t="s">
        <v>904</v>
      </c>
      <c r="F185" s="188" t="s">
        <v>254</v>
      </c>
      <c r="H185" s="189">
        <v>315.04399999999998</v>
      </c>
      <c r="I185" s="190"/>
      <c r="L185" s="186"/>
      <c r="M185" s="191"/>
      <c r="N185" s="192"/>
      <c r="O185" s="192"/>
      <c r="P185" s="192"/>
      <c r="Q185" s="192"/>
      <c r="R185" s="192"/>
      <c r="S185" s="192"/>
      <c r="T185" s="193"/>
      <c r="AT185" s="187" t="s">
        <v>251</v>
      </c>
      <c r="AU185" s="187" t="s">
        <v>88</v>
      </c>
      <c r="AV185" s="14" t="s">
        <v>249</v>
      </c>
      <c r="AW185" s="14" t="s">
        <v>32</v>
      </c>
      <c r="AX185" s="14" t="s">
        <v>83</v>
      </c>
      <c r="AY185" s="187" t="s">
        <v>242</v>
      </c>
    </row>
    <row r="186" spans="1:65" s="1" customFormat="1" ht="24.2" customHeight="1">
      <c r="A186" s="30"/>
      <c r="B186" s="155"/>
      <c r="C186" s="218" t="s">
        <v>397</v>
      </c>
      <c r="D186" s="218" t="s">
        <v>313</v>
      </c>
      <c r="E186" s="219" t="s">
        <v>961</v>
      </c>
      <c r="F186" s="220" t="s">
        <v>962</v>
      </c>
      <c r="G186" s="221" t="s">
        <v>281</v>
      </c>
      <c r="H186" s="222">
        <v>362.30099999999999</v>
      </c>
      <c r="I186" s="204">
        <v>7.88</v>
      </c>
      <c r="J186" s="205">
        <f>ROUND(I186*H186,2)</f>
        <v>2854.93</v>
      </c>
      <c r="K186" s="206"/>
      <c r="L186" s="207"/>
      <c r="M186" s="208"/>
      <c r="N186" s="209" t="s">
        <v>42</v>
      </c>
      <c r="O186" s="57"/>
      <c r="P186" s="166">
        <f>O186*H186</f>
        <v>0</v>
      </c>
      <c r="Q186" s="166">
        <v>1.9E-3</v>
      </c>
      <c r="R186" s="166">
        <f>Q186*H186</f>
        <v>0.68837189999999993</v>
      </c>
      <c r="S186" s="166">
        <v>0</v>
      </c>
      <c r="T186" s="167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68" t="s">
        <v>500</v>
      </c>
      <c r="AT186" s="168" t="s">
        <v>313</v>
      </c>
      <c r="AU186" s="168" t="s">
        <v>88</v>
      </c>
      <c r="AY186" s="17" t="s">
        <v>242</v>
      </c>
      <c r="BE186" s="169">
        <f>IF(N186="základná",J186,0)</f>
        <v>0</v>
      </c>
      <c r="BF186" s="169">
        <f>IF(N186="znížená",J186,0)</f>
        <v>2854.93</v>
      </c>
      <c r="BG186" s="169">
        <f>IF(N186="zákl. prenesená",J186,0)</f>
        <v>0</v>
      </c>
      <c r="BH186" s="169">
        <f>IF(N186="zníž. prenesená",J186,0)</f>
        <v>0</v>
      </c>
      <c r="BI186" s="169">
        <f>IF(N186="nulová",J186,0)</f>
        <v>0</v>
      </c>
      <c r="BJ186" s="17" t="s">
        <v>88</v>
      </c>
      <c r="BK186" s="169">
        <f>ROUND(I186*H186,2)</f>
        <v>2854.93</v>
      </c>
      <c r="BL186" s="17" t="s">
        <v>402</v>
      </c>
      <c r="BM186" s="168" t="s">
        <v>982</v>
      </c>
    </row>
    <row r="187" spans="1:65" s="1" customFormat="1" ht="16.5" customHeight="1">
      <c r="A187" s="30"/>
      <c r="B187" s="155"/>
      <c r="C187" s="218" t="s">
        <v>402</v>
      </c>
      <c r="D187" s="218" t="s">
        <v>313</v>
      </c>
      <c r="E187" s="219" t="s">
        <v>964</v>
      </c>
      <c r="F187" s="220" t="s">
        <v>965</v>
      </c>
      <c r="G187" s="221" t="s">
        <v>310</v>
      </c>
      <c r="H187" s="222">
        <v>1282.2280000000001</v>
      </c>
      <c r="I187" s="204">
        <v>0.19</v>
      </c>
      <c r="J187" s="205">
        <f>ROUND(I187*H187,2)</f>
        <v>243.62</v>
      </c>
      <c r="K187" s="206"/>
      <c r="L187" s="207"/>
      <c r="M187" s="208"/>
      <c r="N187" s="209" t="s">
        <v>42</v>
      </c>
      <c r="O187" s="57"/>
      <c r="P187" s="166">
        <f>O187*H187</f>
        <v>0</v>
      </c>
      <c r="Q187" s="166">
        <v>4.0000000000000002E-4</v>
      </c>
      <c r="R187" s="166">
        <f>Q187*H187</f>
        <v>0.5128912000000001</v>
      </c>
      <c r="S187" s="166">
        <v>0</v>
      </c>
      <c r="T187" s="167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68" t="s">
        <v>500</v>
      </c>
      <c r="AT187" s="168" t="s">
        <v>313</v>
      </c>
      <c r="AU187" s="168" t="s">
        <v>88</v>
      </c>
      <c r="AY187" s="17" t="s">
        <v>242</v>
      </c>
      <c r="BE187" s="169">
        <f>IF(N187="základná",J187,0)</f>
        <v>0</v>
      </c>
      <c r="BF187" s="169">
        <f>IF(N187="znížená",J187,0)</f>
        <v>243.62</v>
      </c>
      <c r="BG187" s="169">
        <f>IF(N187="zákl. prenesená",J187,0)</f>
        <v>0</v>
      </c>
      <c r="BH187" s="169">
        <f>IF(N187="zníž. prenesená",J187,0)</f>
        <v>0</v>
      </c>
      <c r="BI187" s="169">
        <f>IF(N187="nulová",J187,0)</f>
        <v>0</v>
      </c>
      <c r="BJ187" s="17" t="s">
        <v>88</v>
      </c>
      <c r="BK187" s="169">
        <f>ROUND(I187*H187,2)</f>
        <v>243.62</v>
      </c>
      <c r="BL187" s="17" t="s">
        <v>402</v>
      </c>
      <c r="BM187" s="168" t="s">
        <v>983</v>
      </c>
    </row>
    <row r="188" spans="1:65" s="1" customFormat="1" ht="37.9" customHeight="1">
      <c r="A188" s="30"/>
      <c r="B188" s="155"/>
      <c r="C188" s="194" t="s">
        <v>410</v>
      </c>
      <c r="D188" s="194" t="s">
        <v>245</v>
      </c>
      <c r="E188" s="195" t="s">
        <v>984</v>
      </c>
      <c r="F188" s="196" t="s">
        <v>985</v>
      </c>
      <c r="G188" s="197" t="s">
        <v>310</v>
      </c>
      <c r="H188" s="198">
        <v>32</v>
      </c>
      <c r="I188" s="161">
        <v>42.19</v>
      </c>
      <c r="J188" s="162">
        <f>ROUND(I188*H188,2)</f>
        <v>1350.08</v>
      </c>
      <c r="K188" s="163"/>
      <c r="L188" s="31"/>
      <c r="M188" s="164"/>
      <c r="N188" s="165" t="s">
        <v>42</v>
      </c>
      <c r="O188" s="57"/>
      <c r="P188" s="166">
        <f>O188*H188</f>
        <v>0</v>
      </c>
      <c r="Q188" s="166">
        <v>1.0000000000000001E-5</v>
      </c>
      <c r="R188" s="166">
        <f>Q188*H188</f>
        <v>3.2000000000000003E-4</v>
      </c>
      <c r="S188" s="166">
        <v>0</v>
      </c>
      <c r="T188" s="167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68" t="s">
        <v>402</v>
      </c>
      <c r="AT188" s="168" t="s">
        <v>245</v>
      </c>
      <c r="AU188" s="168" t="s">
        <v>88</v>
      </c>
      <c r="AY188" s="17" t="s">
        <v>242</v>
      </c>
      <c r="BE188" s="169">
        <f>IF(N188="základná",J188,0)</f>
        <v>0</v>
      </c>
      <c r="BF188" s="169">
        <f>IF(N188="znížená",J188,0)</f>
        <v>1350.08</v>
      </c>
      <c r="BG188" s="169">
        <f>IF(N188="zákl. prenesená",J188,0)</f>
        <v>0</v>
      </c>
      <c r="BH188" s="169">
        <f>IF(N188="zníž. prenesená",J188,0)</f>
        <v>0</v>
      </c>
      <c r="BI188" s="169">
        <f>IF(N188="nulová",J188,0)</f>
        <v>0</v>
      </c>
      <c r="BJ188" s="17" t="s">
        <v>88</v>
      </c>
      <c r="BK188" s="169">
        <f>ROUND(I188*H188,2)</f>
        <v>1350.08</v>
      </c>
      <c r="BL188" s="17" t="s">
        <v>402</v>
      </c>
      <c r="BM188" s="168" t="s">
        <v>986</v>
      </c>
    </row>
    <row r="189" spans="1:65" s="1" customFormat="1" ht="21.75" customHeight="1">
      <c r="A189" s="30"/>
      <c r="B189" s="155"/>
      <c r="C189" s="194" t="s">
        <v>414</v>
      </c>
      <c r="D189" s="194" t="s">
        <v>245</v>
      </c>
      <c r="E189" s="195" t="s">
        <v>987</v>
      </c>
      <c r="F189" s="196" t="s">
        <v>988</v>
      </c>
      <c r="G189" s="197" t="s">
        <v>310</v>
      </c>
      <c r="H189" s="198">
        <v>20</v>
      </c>
      <c r="I189" s="161">
        <v>5.75</v>
      </c>
      <c r="J189" s="162">
        <f>ROUND(I189*H189,2)</f>
        <v>115</v>
      </c>
      <c r="K189" s="163"/>
      <c r="L189" s="31"/>
      <c r="M189" s="164"/>
      <c r="N189" s="165" t="s">
        <v>42</v>
      </c>
      <c r="O189" s="57"/>
      <c r="P189" s="166">
        <f>O189*H189</f>
        <v>0</v>
      </c>
      <c r="Q189" s="166">
        <v>6.0000000000000002E-5</v>
      </c>
      <c r="R189" s="166">
        <f>Q189*H189</f>
        <v>1.2000000000000001E-3</v>
      </c>
      <c r="S189" s="166">
        <v>0</v>
      </c>
      <c r="T189" s="167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68" t="s">
        <v>402</v>
      </c>
      <c r="AT189" s="168" t="s">
        <v>245</v>
      </c>
      <c r="AU189" s="168" t="s">
        <v>88</v>
      </c>
      <c r="AY189" s="17" t="s">
        <v>242</v>
      </c>
      <c r="BE189" s="169">
        <f>IF(N189="základná",J189,0)</f>
        <v>0</v>
      </c>
      <c r="BF189" s="169">
        <f>IF(N189="znížená",J189,0)</f>
        <v>115</v>
      </c>
      <c r="BG189" s="169">
        <f>IF(N189="zákl. prenesená",J189,0)</f>
        <v>0</v>
      </c>
      <c r="BH189" s="169">
        <f>IF(N189="zníž. prenesená",J189,0)</f>
        <v>0</v>
      </c>
      <c r="BI189" s="169">
        <f>IF(N189="nulová",J189,0)</f>
        <v>0</v>
      </c>
      <c r="BJ189" s="17" t="s">
        <v>88</v>
      </c>
      <c r="BK189" s="169">
        <f>ROUND(I189*H189,2)</f>
        <v>115</v>
      </c>
      <c r="BL189" s="17" t="s">
        <v>402</v>
      </c>
      <c r="BM189" s="168" t="s">
        <v>989</v>
      </c>
    </row>
    <row r="190" spans="1:65" s="13" customFormat="1">
      <c r="B190" s="178"/>
      <c r="D190" s="171" t="s">
        <v>251</v>
      </c>
      <c r="E190" s="179"/>
      <c r="F190" s="180" t="s">
        <v>990</v>
      </c>
      <c r="H190" s="181">
        <v>11</v>
      </c>
      <c r="I190" s="182"/>
      <c r="L190" s="178"/>
      <c r="M190" s="183"/>
      <c r="N190" s="184"/>
      <c r="O190" s="184"/>
      <c r="P190" s="184"/>
      <c r="Q190" s="184"/>
      <c r="R190" s="184"/>
      <c r="S190" s="184"/>
      <c r="T190" s="185"/>
      <c r="AT190" s="179" t="s">
        <v>251</v>
      </c>
      <c r="AU190" s="179" t="s">
        <v>88</v>
      </c>
      <c r="AV190" s="13" t="s">
        <v>88</v>
      </c>
      <c r="AW190" s="13" t="s">
        <v>32</v>
      </c>
      <c r="AX190" s="13" t="s">
        <v>76</v>
      </c>
      <c r="AY190" s="179" t="s">
        <v>242</v>
      </c>
    </row>
    <row r="191" spans="1:65" s="13" customFormat="1">
      <c r="B191" s="178"/>
      <c r="D191" s="171" t="s">
        <v>251</v>
      </c>
      <c r="E191" s="179"/>
      <c r="F191" s="180" t="s">
        <v>991</v>
      </c>
      <c r="H191" s="181">
        <v>7</v>
      </c>
      <c r="I191" s="182"/>
      <c r="L191" s="178"/>
      <c r="M191" s="183"/>
      <c r="N191" s="184"/>
      <c r="O191" s="184"/>
      <c r="P191" s="184"/>
      <c r="Q191" s="184"/>
      <c r="R191" s="184"/>
      <c r="S191" s="184"/>
      <c r="T191" s="185"/>
      <c r="AT191" s="179" t="s">
        <v>251</v>
      </c>
      <c r="AU191" s="179" t="s">
        <v>88</v>
      </c>
      <c r="AV191" s="13" t="s">
        <v>88</v>
      </c>
      <c r="AW191" s="13" t="s">
        <v>32</v>
      </c>
      <c r="AX191" s="13" t="s">
        <v>76</v>
      </c>
      <c r="AY191" s="179" t="s">
        <v>242</v>
      </c>
    </row>
    <row r="192" spans="1:65" s="13" customFormat="1">
      <c r="B192" s="178"/>
      <c r="D192" s="171" t="s">
        <v>251</v>
      </c>
      <c r="E192" s="179"/>
      <c r="F192" s="180" t="s">
        <v>992</v>
      </c>
      <c r="H192" s="181">
        <v>2</v>
      </c>
      <c r="I192" s="182"/>
      <c r="L192" s="178"/>
      <c r="M192" s="183"/>
      <c r="N192" s="184"/>
      <c r="O192" s="184"/>
      <c r="P192" s="184"/>
      <c r="Q192" s="184"/>
      <c r="R192" s="184"/>
      <c r="S192" s="184"/>
      <c r="T192" s="185"/>
      <c r="AT192" s="179" t="s">
        <v>251</v>
      </c>
      <c r="AU192" s="179" t="s">
        <v>88</v>
      </c>
      <c r="AV192" s="13" t="s">
        <v>88</v>
      </c>
      <c r="AW192" s="13" t="s">
        <v>32</v>
      </c>
      <c r="AX192" s="13" t="s">
        <v>76</v>
      </c>
      <c r="AY192" s="179" t="s">
        <v>242</v>
      </c>
    </row>
    <row r="193" spans="1:65" s="14" customFormat="1">
      <c r="B193" s="186"/>
      <c r="D193" s="171" t="s">
        <v>251</v>
      </c>
      <c r="E193" s="187"/>
      <c r="F193" s="188" t="s">
        <v>254</v>
      </c>
      <c r="H193" s="189">
        <v>20</v>
      </c>
      <c r="I193" s="190"/>
      <c r="L193" s="186"/>
      <c r="M193" s="191"/>
      <c r="N193" s="192"/>
      <c r="O193" s="192"/>
      <c r="P193" s="192"/>
      <c r="Q193" s="192"/>
      <c r="R193" s="192"/>
      <c r="S193" s="192"/>
      <c r="T193" s="193"/>
      <c r="AT193" s="187" t="s">
        <v>251</v>
      </c>
      <c r="AU193" s="187" t="s">
        <v>88</v>
      </c>
      <c r="AV193" s="14" t="s">
        <v>249</v>
      </c>
      <c r="AW193" s="14" t="s">
        <v>32</v>
      </c>
      <c r="AX193" s="14" t="s">
        <v>83</v>
      </c>
      <c r="AY193" s="187" t="s">
        <v>242</v>
      </c>
    </row>
    <row r="194" spans="1:65" s="1" customFormat="1" ht="16.5" customHeight="1">
      <c r="A194" s="30"/>
      <c r="B194" s="155"/>
      <c r="C194" s="218" t="s">
        <v>418</v>
      </c>
      <c r="D194" s="218" t="s">
        <v>313</v>
      </c>
      <c r="E194" s="219" t="s">
        <v>993</v>
      </c>
      <c r="F194" s="220" t="s">
        <v>994</v>
      </c>
      <c r="G194" s="221" t="s">
        <v>310</v>
      </c>
      <c r="H194" s="222">
        <v>95</v>
      </c>
      <c r="I194" s="204">
        <v>0.11</v>
      </c>
      <c r="J194" s="205">
        <f>ROUND(I194*H194,2)</f>
        <v>10.45</v>
      </c>
      <c r="K194" s="206"/>
      <c r="L194" s="207"/>
      <c r="M194" s="208"/>
      <c r="N194" s="209" t="s">
        <v>42</v>
      </c>
      <c r="O194" s="57"/>
      <c r="P194" s="166">
        <f>O194*H194</f>
        <v>0</v>
      </c>
      <c r="Q194" s="166">
        <v>3.5E-4</v>
      </c>
      <c r="R194" s="166">
        <f>Q194*H194</f>
        <v>3.3250000000000002E-2</v>
      </c>
      <c r="S194" s="166">
        <v>0</v>
      </c>
      <c r="T194" s="167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68" t="s">
        <v>500</v>
      </c>
      <c r="AT194" s="168" t="s">
        <v>313</v>
      </c>
      <c r="AU194" s="168" t="s">
        <v>88</v>
      </c>
      <c r="AY194" s="17" t="s">
        <v>242</v>
      </c>
      <c r="BE194" s="169">
        <f>IF(N194="základná",J194,0)</f>
        <v>0</v>
      </c>
      <c r="BF194" s="169">
        <f>IF(N194="znížená",J194,0)</f>
        <v>10.45</v>
      </c>
      <c r="BG194" s="169">
        <f>IF(N194="zákl. prenesená",J194,0)</f>
        <v>0</v>
      </c>
      <c r="BH194" s="169">
        <f>IF(N194="zníž. prenesená",J194,0)</f>
        <v>0</v>
      </c>
      <c r="BI194" s="169">
        <f>IF(N194="nulová",J194,0)</f>
        <v>0</v>
      </c>
      <c r="BJ194" s="17" t="s">
        <v>88</v>
      </c>
      <c r="BK194" s="169">
        <f>ROUND(I194*H194,2)</f>
        <v>10.45</v>
      </c>
      <c r="BL194" s="17" t="s">
        <v>402</v>
      </c>
      <c r="BM194" s="168" t="s">
        <v>995</v>
      </c>
    </row>
    <row r="195" spans="1:65" s="1" customFormat="1" ht="21.75" customHeight="1">
      <c r="A195" s="30"/>
      <c r="B195" s="155"/>
      <c r="C195" s="218" t="s">
        <v>6</v>
      </c>
      <c r="D195" s="218" t="s">
        <v>313</v>
      </c>
      <c r="E195" s="219" t="s">
        <v>996</v>
      </c>
      <c r="F195" s="220" t="s">
        <v>997</v>
      </c>
      <c r="G195" s="221" t="s">
        <v>310</v>
      </c>
      <c r="H195" s="222">
        <v>11</v>
      </c>
      <c r="I195" s="204">
        <v>65.94</v>
      </c>
      <c r="J195" s="205">
        <f>ROUND(I195*H195,2)</f>
        <v>725.34</v>
      </c>
      <c r="K195" s="206"/>
      <c r="L195" s="207"/>
      <c r="M195" s="208"/>
      <c r="N195" s="209" t="s">
        <v>42</v>
      </c>
      <c r="O195" s="57"/>
      <c r="P195" s="166">
        <f>O195*H195</f>
        <v>0</v>
      </c>
      <c r="Q195" s="166">
        <v>0</v>
      </c>
      <c r="R195" s="166">
        <f>Q195*H195</f>
        <v>0</v>
      </c>
      <c r="S195" s="166">
        <v>0</v>
      </c>
      <c r="T195" s="167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68" t="s">
        <v>500</v>
      </c>
      <c r="AT195" s="168" t="s">
        <v>313</v>
      </c>
      <c r="AU195" s="168" t="s">
        <v>88</v>
      </c>
      <c r="AY195" s="17" t="s">
        <v>242</v>
      </c>
      <c r="BE195" s="169">
        <f>IF(N195="základná",J195,0)</f>
        <v>0</v>
      </c>
      <c r="BF195" s="169">
        <f>IF(N195="znížená",J195,0)</f>
        <v>725.34</v>
      </c>
      <c r="BG195" s="169">
        <f>IF(N195="zákl. prenesená",J195,0)</f>
        <v>0</v>
      </c>
      <c r="BH195" s="169">
        <f>IF(N195="zníž. prenesená",J195,0)</f>
        <v>0</v>
      </c>
      <c r="BI195" s="169">
        <f>IF(N195="nulová",J195,0)</f>
        <v>0</v>
      </c>
      <c r="BJ195" s="17" t="s">
        <v>88</v>
      </c>
      <c r="BK195" s="169">
        <f>ROUND(I195*H195,2)</f>
        <v>725.34</v>
      </c>
      <c r="BL195" s="17" t="s">
        <v>402</v>
      </c>
      <c r="BM195" s="168" t="s">
        <v>998</v>
      </c>
    </row>
    <row r="196" spans="1:65" s="1" customFormat="1" ht="33" customHeight="1">
      <c r="A196" s="30"/>
      <c r="B196" s="155"/>
      <c r="C196" s="218" t="s">
        <v>425</v>
      </c>
      <c r="D196" s="218" t="s">
        <v>313</v>
      </c>
      <c r="E196" s="219" t="s">
        <v>999</v>
      </c>
      <c r="F196" s="220" t="s">
        <v>1000</v>
      </c>
      <c r="G196" s="221" t="s">
        <v>310</v>
      </c>
      <c r="H196" s="222">
        <v>7</v>
      </c>
      <c r="I196" s="204">
        <v>147.19</v>
      </c>
      <c r="J196" s="205">
        <f>ROUND(I196*H196,2)</f>
        <v>1030.33</v>
      </c>
      <c r="K196" s="206"/>
      <c r="L196" s="207"/>
      <c r="M196" s="208"/>
      <c r="N196" s="209" t="s">
        <v>42</v>
      </c>
      <c r="O196" s="57"/>
      <c r="P196" s="166">
        <f>O196*H196</f>
        <v>0</v>
      </c>
      <c r="Q196" s="166">
        <v>0</v>
      </c>
      <c r="R196" s="166">
        <f>Q196*H196</f>
        <v>0</v>
      </c>
      <c r="S196" s="166">
        <v>0</v>
      </c>
      <c r="T196" s="167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68" t="s">
        <v>500</v>
      </c>
      <c r="AT196" s="168" t="s">
        <v>313</v>
      </c>
      <c r="AU196" s="168" t="s">
        <v>88</v>
      </c>
      <c r="AY196" s="17" t="s">
        <v>242</v>
      </c>
      <c r="BE196" s="169">
        <f>IF(N196="základná",J196,0)</f>
        <v>0</v>
      </c>
      <c r="BF196" s="169">
        <f>IF(N196="znížená",J196,0)</f>
        <v>1030.33</v>
      </c>
      <c r="BG196" s="169">
        <f>IF(N196="zákl. prenesená",J196,0)</f>
        <v>0</v>
      </c>
      <c r="BH196" s="169">
        <f>IF(N196="zníž. prenesená",J196,0)</f>
        <v>0</v>
      </c>
      <c r="BI196" s="169">
        <f>IF(N196="nulová",J196,0)</f>
        <v>0</v>
      </c>
      <c r="BJ196" s="17" t="s">
        <v>88</v>
      </c>
      <c r="BK196" s="169">
        <f>ROUND(I196*H196,2)</f>
        <v>1030.33</v>
      </c>
      <c r="BL196" s="17" t="s">
        <v>402</v>
      </c>
      <c r="BM196" s="168" t="s">
        <v>1001</v>
      </c>
    </row>
    <row r="197" spans="1:65" s="1" customFormat="1" ht="24.2" customHeight="1">
      <c r="A197" s="30"/>
      <c r="B197" s="155"/>
      <c r="C197" s="218" t="s">
        <v>432</v>
      </c>
      <c r="D197" s="218" t="s">
        <v>313</v>
      </c>
      <c r="E197" s="219" t="s">
        <v>1002</v>
      </c>
      <c r="F197" s="220" t="s">
        <v>1003</v>
      </c>
      <c r="G197" s="221" t="s">
        <v>310</v>
      </c>
      <c r="H197" s="222">
        <v>2</v>
      </c>
      <c r="I197" s="204">
        <v>10.6</v>
      </c>
      <c r="J197" s="205">
        <f>ROUND(I197*H197,2)</f>
        <v>21.2</v>
      </c>
      <c r="K197" s="206"/>
      <c r="L197" s="207"/>
      <c r="M197" s="208"/>
      <c r="N197" s="209" t="s">
        <v>42</v>
      </c>
      <c r="O197" s="57"/>
      <c r="P197" s="166">
        <f>O197*H197</f>
        <v>0</v>
      </c>
      <c r="Q197" s="166">
        <v>0</v>
      </c>
      <c r="R197" s="166">
        <f>Q197*H197</f>
        <v>0</v>
      </c>
      <c r="S197" s="166">
        <v>0</v>
      </c>
      <c r="T197" s="167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68" t="s">
        <v>500</v>
      </c>
      <c r="AT197" s="168" t="s">
        <v>313</v>
      </c>
      <c r="AU197" s="168" t="s">
        <v>88</v>
      </c>
      <c r="AY197" s="17" t="s">
        <v>242</v>
      </c>
      <c r="BE197" s="169">
        <f>IF(N197="základná",J197,0)</f>
        <v>0</v>
      </c>
      <c r="BF197" s="169">
        <f>IF(N197="znížená",J197,0)</f>
        <v>21.2</v>
      </c>
      <c r="BG197" s="169">
        <f>IF(N197="zákl. prenesená",J197,0)</f>
        <v>0</v>
      </c>
      <c r="BH197" s="169">
        <f>IF(N197="zníž. prenesená",J197,0)</f>
        <v>0</v>
      </c>
      <c r="BI197" s="169">
        <f>IF(N197="nulová",J197,0)</f>
        <v>0</v>
      </c>
      <c r="BJ197" s="17" t="s">
        <v>88</v>
      </c>
      <c r="BK197" s="169">
        <f>ROUND(I197*H197,2)</f>
        <v>21.2</v>
      </c>
      <c r="BL197" s="17" t="s">
        <v>402</v>
      </c>
      <c r="BM197" s="168" t="s">
        <v>1004</v>
      </c>
    </row>
    <row r="198" spans="1:65" s="1" customFormat="1" ht="24.2" customHeight="1">
      <c r="A198" s="30"/>
      <c r="B198" s="155"/>
      <c r="C198" s="194" t="s">
        <v>438</v>
      </c>
      <c r="D198" s="194" t="s">
        <v>245</v>
      </c>
      <c r="E198" s="195" t="s">
        <v>1005</v>
      </c>
      <c r="F198" s="196" t="s">
        <v>1006</v>
      </c>
      <c r="G198" s="197" t="s">
        <v>310</v>
      </c>
      <c r="H198" s="198">
        <v>20</v>
      </c>
      <c r="I198" s="161">
        <v>29.99</v>
      </c>
      <c r="J198" s="162">
        <f>ROUND(I198*H198,2)</f>
        <v>599.79999999999995</v>
      </c>
      <c r="K198" s="163"/>
      <c r="L198" s="31"/>
      <c r="M198" s="164"/>
      <c r="N198" s="165" t="s">
        <v>42</v>
      </c>
      <c r="O198" s="57"/>
      <c r="P198" s="166">
        <f>O198*H198</f>
        <v>0</v>
      </c>
      <c r="Q198" s="166">
        <v>1.3999999999999999E-4</v>
      </c>
      <c r="R198" s="166">
        <f>Q198*H198</f>
        <v>2.7999999999999995E-3</v>
      </c>
      <c r="S198" s="166">
        <v>0</v>
      </c>
      <c r="T198" s="167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68" t="s">
        <v>402</v>
      </c>
      <c r="AT198" s="168" t="s">
        <v>245</v>
      </c>
      <c r="AU198" s="168" t="s">
        <v>88</v>
      </c>
      <c r="AY198" s="17" t="s">
        <v>242</v>
      </c>
      <c r="BE198" s="169">
        <f>IF(N198="základná",J198,0)</f>
        <v>0</v>
      </c>
      <c r="BF198" s="169">
        <f>IF(N198="znížená",J198,0)</f>
        <v>599.79999999999995</v>
      </c>
      <c r="BG198" s="169">
        <f>IF(N198="zákl. prenesená",J198,0)</f>
        <v>0</v>
      </c>
      <c r="BH198" s="169">
        <f>IF(N198="zníž. prenesená",J198,0)</f>
        <v>0</v>
      </c>
      <c r="BI198" s="169">
        <f>IF(N198="nulová",J198,0)</f>
        <v>0</v>
      </c>
      <c r="BJ198" s="17" t="s">
        <v>88</v>
      </c>
      <c r="BK198" s="169">
        <f>ROUND(I198*H198,2)</f>
        <v>599.79999999999995</v>
      </c>
      <c r="BL198" s="17" t="s">
        <v>402</v>
      </c>
      <c r="BM198" s="168" t="s">
        <v>1007</v>
      </c>
    </row>
    <row r="199" spans="1:65" s="13" customFormat="1">
      <c r="B199" s="178"/>
      <c r="D199" s="171" t="s">
        <v>251</v>
      </c>
      <c r="E199" s="179"/>
      <c r="F199" s="180" t="s">
        <v>990</v>
      </c>
      <c r="H199" s="181">
        <v>11</v>
      </c>
      <c r="I199" s="182"/>
      <c r="L199" s="178"/>
      <c r="M199" s="183"/>
      <c r="N199" s="184"/>
      <c r="O199" s="184"/>
      <c r="P199" s="184"/>
      <c r="Q199" s="184"/>
      <c r="R199" s="184"/>
      <c r="S199" s="184"/>
      <c r="T199" s="185"/>
      <c r="AT199" s="179" t="s">
        <v>251</v>
      </c>
      <c r="AU199" s="179" t="s">
        <v>88</v>
      </c>
      <c r="AV199" s="13" t="s">
        <v>88</v>
      </c>
      <c r="AW199" s="13" t="s">
        <v>32</v>
      </c>
      <c r="AX199" s="13" t="s">
        <v>76</v>
      </c>
      <c r="AY199" s="179" t="s">
        <v>242</v>
      </c>
    </row>
    <row r="200" spans="1:65" s="13" customFormat="1">
      <c r="B200" s="178"/>
      <c r="D200" s="171" t="s">
        <v>251</v>
      </c>
      <c r="E200" s="179"/>
      <c r="F200" s="180" t="s">
        <v>991</v>
      </c>
      <c r="H200" s="181">
        <v>7</v>
      </c>
      <c r="I200" s="182"/>
      <c r="L200" s="178"/>
      <c r="M200" s="183"/>
      <c r="N200" s="184"/>
      <c r="O200" s="184"/>
      <c r="P200" s="184"/>
      <c r="Q200" s="184"/>
      <c r="R200" s="184"/>
      <c r="S200" s="184"/>
      <c r="T200" s="185"/>
      <c r="AT200" s="179" t="s">
        <v>251</v>
      </c>
      <c r="AU200" s="179" t="s">
        <v>88</v>
      </c>
      <c r="AV200" s="13" t="s">
        <v>88</v>
      </c>
      <c r="AW200" s="13" t="s">
        <v>32</v>
      </c>
      <c r="AX200" s="13" t="s">
        <v>76</v>
      </c>
      <c r="AY200" s="179" t="s">
        <v>242</v>
      </c>
    </row>
    <row r="201" spans="1:65" s="13" customFormat="1">
      <c r="B201" s="178"/>
      <c r="D201" s="171" t="s">
        <v>251</v>
      </c>
      <c r="E201" s="179"/>
      <c r="F201" s="180" t="s">
        <v>992</v>
      </c>
      <c r="H201" s="181">
        <v>2</v>
      </c>
      <c r="I201" s="182"/>
      <c r="L201" s="178"/>
      <c r="M201" s="183"/>
      <c r="N201" s="184"/>
      <c r="O201" s="184"/>
      <c r="P201" s="184"/>
      <c r="Q201" s="184"/>
      <c r="R201" s="184"/>
      <c r="S201" s="184"/>
      <c r="T201" s="185"/>
      <c r="AT201" s="179" t="s">
        <v>251</v>
      </c>
      <c r="AU201" s="179" t="s">
        <v>88</v>
      </c>
      <c r="AV201" s="13" t="s">
        <v>88</v>
      </c>
      <c r="AW201" s="13" t="s">
        <v>32</v>
      </c>
      <c r="AX201" s="13" t="s">
        <v>76</v>
      </c>
      <c r="AY201" s="179" t="s">
        <v>242</v>
      </c>
    </row>
    <row r="202" spans="1:65" s="14" customFormat="1">
      <c r="B202" s="186"/>
      <c r="D202" s="171" t="s">
        <v>251</v>
      </c>
      <c r="E202" s="187"/>
      <c r="F202" s="188" t="s">
        <v>254</v>
      </c>
      <c r="H202" s="189">
        <v>20</v>
      </c>
      <c r="I202" s="190"/>
      <c r="L202" s="186"/>
      <c r="M202" s="191"/>
      <c r="N202" s="192"/>
      <c r="O202" s="192"/>
      <c r="P202" s="192"/>
      <c r="Q202" s="192"/>
      <c r="R202" s="192"/>
      <c r="S202" s="192"/>
      <c r="T202" s="193"/>
      <c r="AT202" s="187" t="s">
        <v>251</v>
      </c>
      <c r="AU202" s="187" t="s">
        <v>88</v>
      </c>
      <c r="AV202" s="14" t="s">
        <v>249</v>
      </c>
      <c r="AW202" s="14" t="s">
        <v>32</v>
      </c>
      <c r="AX202" s="14" t="s">
        <v>83</v>
      </c>
      <c r="AY202" s="187" t="s">
        <v>242</v>
      </c>
    </row>
    <row r="203" spans="1:65" s="1" customFormat="1" ht="33" customHeight="1">
      <c r="A203" s="30"/>
      <c r="B203" s="155"/>
      <c r="C203" s="194" t="s">
        <v>445</v>
      </c>
      <c r="D203" s="194" t="s">
        <v>245</v>
      </c>
      <c r="E203" s="195" t="s">
        <v>1008</v>
      </c>
      <c r="F203" s="196" t="s">
        <v>1009</v>
      </c>
      <c r="G203" s="197" t="s">
        <v>297</v>
      </c>
      <c r="H203" s="198">
        <v>22.5</v>
      </c>
      <c r="I203" s="161">
        <v>14</v>
      </c>
      <c r="J203" s="162">
        <f>ROUND(I203*H203,2)</f>
        <v>315</v>
      </c>
      <c r="K203" s="163"/>
      <c r="L203" s="31"/>
      <c r="M203" s="164"/>
      <c r="N203" s="165" t="s">
        <v>42</v>
      </c>
      <c r="O203" s="57"/>
      <c r="P203" s="166">
        <f>O203*H203</f>
        <v>0</v>
      </c>
      <c r="Q203" s="166">
        <v>5.1999999999999995E-4</v>
      </c>
      <c r="R203" s="166">
        <f>Q203*H203</f>
        <v>1.1699999999999999E-2</v>
      </c>
      <c r="S203" s="166">
        <v>0</v>
      </c>
      <c r="T203" s="167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68" t="s">
        <v>402</v>
      </c>
      <c r="AT203" s="168" t="s">
        <v>245</v>
      </c>
      <c r="AU203" s="168" t="s">
        <v>88</v>
      </c>
      <c r="AY203" s="17" t="s">
        <v>242</v>
      </c>
      <c r="BE203" s="169">
        <f>IF(N203="základná",J203,0)</f>
        <v>0</v>
      </c>
      <c r="BF203" s="169">
        <f>IF(N203="znížená",J203,0)</f>
        <v>315</v>
      </c>
      <c r="BG203" s="169">
        <f>IF(N203="zákl. prenesená",J203,0)</f>
        <v>0</v>
      </c>
      <c r="BH203" s="169">
        <f>IF(N203="zníž. prenesená",J203,0)</f>
        <v>0</v>
      </c>
      <c r="BI203" s="169">
        <f>IF(N203="nulová",J203,0)</f>
        <v>0</v>
      </c>
      <c r="BJ203" s="17" t="s">
        <v>88</v>
      </c>
      <c r="BK203" s="169">
        <f>ROUND(I203*H203,2)</f>
        <v>315</v>
      </c>
      <c r="BL203" s="17" t="s">
        <v>402</v>
      </c>
      <c r="BM203" s="168" t="s">
        <v>1010</v>
      </c>
    </row>
    <row r="204" spans="1:65" s="13" customFormat="1">
      <c r="B204" s="178"/>
      <c r="D204" s="171" t="s">
        <v>251</v>
      </c>
      <c r="E204" s="179"/>
      <c r="F204" s="180" t="s">
        <v>1011</v>
      </c>
      <c r="H204" s="181">
        <v>22.5</v>
      </c>
      <c r="I204" s="182"/>
      <c r="L204" s="178"/>
      <c r="M204" s="183"/>
      <c r="N204" s="184"/>
      <c r="O204" s="184"/>
      <c r="P204" s="184"/>
      <c r="Q204" s="184"/>
      <c r="R204" s="184"/>
      <c r="S204" s="184"/>
      <c r="T204" s="185"/>
      <c r="AT204" s="179" t="s">
        <v>251</v>
      </c>
      <c r="AU204" s="179" t="s">
        <v>88</v>
      </c>
      <c r="AV204" s="13" t="s">
        <v>88</v>
      </c>
      <c r="AW204" s="13" t="s">
        <v>32</v>
      </c>
      <c r="AX204" s="13" t="s">
        <v>83</v>
      </c>
      <c r="AY204" s="179" t="s">
        <v>242</v>
      </c>
    </row>
    <row r="205" spans="1:65" s="1" customFormat="1" ht="16.5" customHeight="1">
      <c r="A205" s="30"/>
      <c r="B205" s="155"/>
      <c r="C205" s="218" t="s">
        <v>451</v>
      </c>
      <c r="D205" s="218" t="s">
        <v>313</v>
      </c>
      <c r="E205" s="219" t="s">
        <v>993</v>
      </c>
      <c r="F205" s="220" t="s">
        <v>994</v>
      </c>
      <c r="G205" s="221" t="s">
        <v>310</v>
      </c>
      <c r="H205" s="222">
        <v>180</v>
      </c>
      <c r="I205" s="204">
        <v>0.11</v>
      </c>
      <c r="J205" s="205">
        <f>ROUND(I205*H205,2)</f>
        <v>19.8</v>
      </c>
      <c r="K205" s="206"/>
      <c r="L205" s="207"/>
      <c r="M205" s="208"/>
      <c r="N205" s="209" t="s">
        <v>42</v>
      </c>
      <c r="O205" s="57"/>
      <c r="P205" s="166">
        <f>O205*H205</f>
        <v>0</v>
      </c>
      <c r="Q205" s="166">
        <v>3.5E-4</v>
      </c>
      <c r="R205" s="166">
        <f>Q205*H205</f>
        <v>6.3E-2</v>
      </c>
      <c r="S205" s="166">
        <v>0</v>
      </c>
      <c r="T205" s="167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68" t="s">
        <v>500</v>
      </c>
      <c r="AT205" s="168" t="s">
        <v>313</v>
      </c>
      <c r="AU205" s="168" t="s">
        <v>88</v>
      </c>
      <c r="AY205" s="17" t="s">
        <v>242</v>
      </c>
      <c r="BE205" s="169">
        <f>IF(N205="základná",J205,0)</f>
        <v>0</v>
      </c>
      <c r="BF205" s="169">
        <f>IF(N205="znížená",J205,0)</f>
        <v>19.8</v>
      </c>
      <c r="BG205" s="169">
        <f>IF(N205="zákl. prenesená",J205,0)</f>
        <v>0</v>
      </c>
      <c r="BH205" s="169">
        <f>IF(N205="zníž. prenesená",J205,0)</f>
        <v>0</v>
      </c>
      <c r="BI205" s="169">
        <f>IF(N205="nulová",J205,0)</f>
        <v>0</v>
      </c>
      <c r="BJ205" s="17" t="s">
        <v>88</v>
      </c>
      <c r="BK205" s="169">
        <f>ROUND(I205*H205,2)</f>
        <v>19.8</v>
      </c>
      <c r="BL205" s="17" t="s">
        <v>402</v>
      </c>
      <c r="BM205" s="168" t="s">
        <v>1012</v>
      </c>
    </row>
    <row r="206" spans="1:65" s="1" customFormat="1" ht="37.9" customHeight="1">
      <c r="A206" s="30"/>
      <c r="B206" s="155"/>
      <c r="C206" s="194" t="s">
        <v>459</v>
      </c>
      <c r="D206" s="194" t="s">
        <v>245</v>
      </c>
      <c r="E206" s="195" t="s">
        <v>1013</v>
      </c>
      <c r="F206" s="196" t="s">
        <v>1014</v>
      </c>
      <c r="G206" s="197" t="s">
        <v>297</v>
      </c>
      <c r="H206" s="198">
        <v>178</v>
      </c>
      <c r="I206" s="161">
        <v>18.2</v>
      </c>
      <c r="J206" s="162">
        <f>ROUND(I206*H206,2)</f>
        <v>3239.6</v>
      </c>
      <c r="K206" s="163"/>
      <c r="L206" s="31"/>
      <c r="M206" s="164"/>
      <c r="N206" s="165" t="s">
        <v>42</v>
      </c>
      <c r="O206" s="57"/>
      <c r="P206" s="166">
        <f>O206*H206</f>
        <v>0</v>
      </c>
      <c r="Q206" s="166">
        <v>1.31E-3</v>
      </c>
      <c r="R206" s="166">
        <f>Q206*H206</f>
        <v>0.23318</v>
      </c>
      <c r="S206" s="166">
        <v>0</v>
      </c>
      <c r="T206" s="167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68" t="s">
        <v>402</v>
      </c>
      <c r="AT206" s="168" t="s">
        <v>245</v>
      </c>
      <c r="AU206" s="168" t="s">
        <v>88</v>
      </c>
      <c r="AY206" s="17" t="s">
        <v>242</v>
      </c>
      <c r="BE206" s="169">
        <f>IF(N206="základná",J206,0)</f>
        <v>0</v>
      </c>
      <c r="BF206" s="169">
        <f>IF(N206="znížená",J206,0)</f>
        <v>3239.6</v>
      </c>
      <c r="BG206" s="169">
        <f>IF(N206="zákl. prenesená",J206,0)</f>
        <v>0</v>
      </c>
      <c r="BH206" s="169">
        <f>IF(N206="zníž. prenesená",J206,0)</f>
        <v>0</v>
      </c>
      <c r="BI206" s="169">
        <f>IF(N206="nulová",J206,0)</f>
        <v>0</v>
      </c>
      <c r="BJ206" s="17" t="s">
        <v>88</v>
      </c>
      <c r="BK206" s="169">
        <f>ROUND(I206*H206,2)</f>
        <v>3239.6</v>
      </c>
      <c r="BL206" s="17" t="s">
        <v>402</v>
      </c>
      <c r="BM206" s="168" t="s">
        <v>1015</v>
      </c>
    </row>
    <row r="207" spans="1:65" s="12" customFormat="1">
      <c r="B207" s="170"/>
      <c r="D207" s="171" t="s">
        <v>251</v>
      </c>
      <c r="E207" s="172"/>
      <c r="F207" s="173" t="s">
        <v>1016</v>
      </c>
      <c r="H207" s="172"/>
      <c r="I207" s="174"/>
      <c r="L207" s="170"/>
      <c r="M207" s="175"/>
      <c r="N207" s="176"/>
      <c r="O207" s="176"/>
      <c r="P207" s="176"/>
      <c r="Q207" s="176"/>
      <c r="R207" s="176"/>
      <c r="S207" s="176"/>
      <c r="T207" s="177"/>
      <c r="AT207" s="172" t="s">
        <v>251</v>
      </c>
      <c r="AU207" s="172" t="s">
        <v>88</v>
      </c>
      <c r="AV207" s="12" t="s">
        <v>83</v>
      </c>
      <c r="AW207" s="12" t="s">
        <v>32</v>
      </c>
      <c r="AX207" s="12" t="s">
        <v>76</v>
      </c>
      <c r="AY207" s="172" t="s">
        <v>242</v>
      </c>
    </row>
    <row r="208" spans="1:65" s="13" customFormat="1">
      <c r="B208" s="178"/>
      <c r="D208" s="171" t="s">
        <v>251</v>
      </c>
      <c r="E208" s="179"/>
      <c r="F208" s="180" t="s">
        <v>1017</v>
      </c>
      <c r="H208" s="181">
        <v>178</v>
      </c>
      <c r="I208" s="182"/>
      <c r="L208" s="178"/>
      <c r="M208" s="183"/>
      <c r="N208" s="184"/>
      <c r="O208" s="184"/>
      <c r="P208" s="184"/>
      <c r="Q208" s="184"/>
      <c r="R208" s="184"/>
      <c r="S208" s="184"/>
      <c r="T208" s="185"/>
      <c r="AT208" s="179" t="s">
        <v>251</v>
      </c>
      <c r="AU208" s="179" t="s">
        <v>88</v>
      </c>
      <c r="AV208" s="13" t="s">
        <v>88</v>
      </c>
      <c r="AW208" s="13" t="s">
        <v>32</v>
      </c>
      <c r="AX208" s="13" t="s">
        <v>83</v>
      </c>
      <c r="AY208" s="179" t="s">
        <v>242</v>
      </c>
    </row>
    <row r="209" spans="1:65" s="1" customFormat="1" ht="16.5" customHeight="1">
      <c r="A209" s="30"/>
      <c r="B209" s="155"/>
      <c r="C209" s="218" t="s">
        <v>468</v>
      </c>
      <c r="D209" s="218" t="s">
        <v>313</v>
      </c>
      <c r="E209" s="219" t="s">
        <v>993</v>
      </c>
      <c r="F209" s="220" t="s">
        <v>994</v>
      </c>
      <c r="G209" s="221" t="s">
        <v>310</v>
      </c>
      <c r="H209" s="222">
        <v>1424</v>
      </c>
      <c r="I209" s="204">
        <v>0.11</v>
      </c>
      <c r="J209" s="205">
        <f>ROUND(I209*H209,2)</f>
        <v>156.63999999999999</v>
      </c>
      <c r="K209" s="206"/>
      <c r="L209" s="207"/>
      <c r="M209" s="208"/>
      <c r="N209" s="209" t="s">
        <v>42</v>
      </c>
      <c r="O209" s="57"/>
      <c r="P209" s="166">
        <f>O209*H209</f>
        <v>0</v>
      </c>
      <c r="Q209" s="166">
        <v>3.5E-4</v>
      </c>
      <c r="R209" s="166">
        <f>Q209*H209</f>
        <v>0.49840000000000001</v>
      </c>
      <c r="S209" s="166">
        <v>0</v>
      </c>
      <c r="T209" s="167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68" t="s">
        <v>500</v>
      </c>
      <c r="AT209" s="168" t="s">
        <v>313</v>
      </c>
      <c r="AU209" s="168" t="s">
        <v>88</v>
      </c>
      <c r="AY209" s="17" t="s">
        <v>242</v>
      </c>
      <c r="BE209" s="169">
        <f>IF(N209="základná",J209,0)</f>
        <v>0</v>
      </c>
      <c r="BF209" s="169">
        <f>IF(N209="znížená",J209,0)</f>
        <v>156.63999999999999</v>
      </c>
      <c r="BG209" s="169">
        <f>IF(N209="zákl. prenesená",J209,0)</f>
        <v>0</v>
      </c>
      <c r="BH209" s="169">
        <f>IF(N209="zníž. prenesená",J209,0)</f>
        <v>0</v>
      </c>
      <c r="BI209" s="169">
        <f>IF(N209="nulová",J209,0)</f>
        <v>0</v>
      </c>
      <c r="BJ209" s="17" t="s">
        <v>88</v>
      </c>
      <c r="BK209" s="169">
        <f>ROUND(I209*H209,2)</f>
        <v>156.63999999999999</v>
      </c>
      <c r="BL209" s="17" t="s">
        <v>402</v>
      </c>
      <c r="BM209" s="168" t="s">
        <v>1018</v>
      </c>
    </row>
    <row r="210" spans="1:65" s="1" customFormat="1" ht="24.2" customHeight="1">
      <c r="A210" s="30"/>
      <c r="B210" s="155"/>
      <c r="C210" s="194" t="s">
        <v>473</v>
      </c>
      <c r="D210" s="194" t="s">
        <v>245</v>
      </c>
      <c r="E210" s="195" t="s">
        <v>1019</v>
      </c>
      <c r="F210" s="196" t="s">
        <v>1020</v>
      </c>
      <c r="G210" s="197" t="s">
        <v>281</v>
      </c>
      <c r="H210" s="198">
        <v>879.35599999999999</v>
      </c>
      <c r="I210" s="161">
        <v>0.56000000000000005</v>
      </c>
      <c r="J210" s="162">
        <f>ROUND(I210*H210,2)</f>
        <v>492.44</v>
      </c>
      <c r="K210" s="163"/>
      <c r="L210" s="31"/>
      <c r="M210" s="164"/>
      <c r="N210" s="165" t="s">
        <v>42</v>
      </c>
      <c r="O210" s="57"/>
      <c r="P210" s="166">
        <f>O210*H210</f>
        <v>0</v>
      </c>
      <c r="Q210" s="166">
        <v>0</v>
      </c>
      <c r="R210" s="166">
        <f>Q210*H210</f>
        <v>0</v>
      </c>
      <c r="S210" s="166">
        <v>0</v>
      </c>
      <c r="T210" s="167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68" t="s">
        <v>402</v>
      </c>
      <c r="AT210" s="168" t="s">
        <v>245</v>
      </c>
      <c r="AU210" s="168" t="s">
        <v>88</v>
      </c>
      <c r="AY210" s="17" t="s">
        <v>242</v>
      </c>
      <c r="BE210" s="169">
        <f>IF(N210="základná",J210,0)</f>
        <v>0</v>
      </c>
      <c r="BF210" s="169">
        <f>IF(N210="znížená",J210,0)</f>
        <v>492.44</v>
      </c>
      <c r="BG210" s="169">
        <f>IF(N210="zákl. prenesená",J210,0)</f>
        <v>0</v>
      </c>
      <c r="BH210" s="169">
        <f>IF(N210="zníž. prenesená",J210,0)</f>
        <v>0</v>
      </c>
      <c r="BI210" s="169">
        <f>IF(N210="nulová",J210,0)</f>
        <v>0</v>
      </c>
      <c r="BJ210" s="17" t="s">
        <v>88</v>
      </c>
      <c r="BK210" s="169">
        <f>ROUND(I210*H210,2)</f>
        <v>492.44</v>
      </c>
      <c r="BL210" s="17" t="s">
        <v>402</v>
      </c>
      <c r="BM210" s="168" t="s">
        <v>1021</v>
      </c>
    </row>
    <row r="211" spans="1:65" s="13" customFormat="1">
      <c r="B211" s="178"/>
      <c r="D211" s="171" t="s">
        <v>251</v>
      </c>
      <c r="E211" s="179"/>
      <c r="F211" s="180" t="s">
        <v>924</v>
      </c>
      <c r="H211" s="181">
        <v>879.35599999999999</v>
      </c>
      <c r="I211" s="182"/>
      <c r="L211" s="178"/>
      <c r="M211" s="183"/>
      <c r="N211" s="184"/>
      <c r="O211" s="184"/>
      <c r="P211" s="184"/>
      <c r="Q211" s="184"/>
      <c r="R211" s="184"/>
      <c r="S211" s="184"/>
      <c r="T211" s="185"/>
      <c r="AT211" s="179" t="s">
        <v>251</v>
      </c>
      <c r="AU211" s="179" t="s">
        <v>88</v>
      </c>
      <c r="AV211" s="13" t="s">
        <v>88</v>
      </c>
      <c r="AW211" s="13" t="s">
        <v>32</v>
      </c>
      <c r="AX211" s="13" t="s">
        <v>76</v>
      </c>
      <c r="AY211" s="179" t="s">
        <v>242</v>
      </c>
    </row>
    <row r="212" spans="1:65" s="14" customFormat="1">
      <c r="B212" s="186"/>
      <c r="D212" s="171" t="s">
        <v>251</v>
      </c>
      <c r="E212" s="187" t="s">
        <v>902</v>
      </c>
      <c r="F212" s="188" t="s">
        <v>254</v>
      </c>
      <c r="H212" s="189">
        <v>879.35599999999999</v>
      </c>
      <c r="I212" s="190"/>
      <c r="L212" s="186"/>
      <c r="M212" s="191"/>
      <c r="N212" s="192"/>
      <c r="O212" s="192"/>
      <c r="P212" s="192"/>
      <c r="Q212" s="192"/>
      <c r="R212" s="192"/>
      <c r="S212" s="192"/>
      <c r="T212" s="193"/>
      <c r="AT212" s="187" t="s">
        <v>251</v>
      </c>
      <c r="AU212" s="187" t="s">
        <v>88</v>
      </c>
      <c r="AV212" s="14" t="s">
        <v>249</v>
      </c>
      <c r="AW212" s="14" t="s">
        <v>32</v>
      </c>
      <c r="AX212" s="14" t="s">
        <v>83</v>
      </c>
      <c r="AY212" s="187" t="s">
        <v>242</v>
      </c>
    </row>
    <row r="213" spans="1:65" s="1" customFormat="1" ht="16.5" customHeight="1">
      <c r="A213" s="30"/>
      <c r="B213" s="155"/>
      <c r="C213" s="218" t="s">
        <v>481</v>
      </c>
      <c r="D213" s="218" t="s">
        <v>313</v>
      </c>
      <c r="E213" s="219" t="s">
        <v>1022</v>
      </c>
      <c r="F213" s="220" t="s">
        <v>1023</v>
      </c>
      <c r="G213" s="221" t="s">
        <v>281</v>
      </c>
      <c r="H213" s="222">
        <v>1011.259</v>
      </c>
      <c r="I213" s="204">
        <v>1.36</v>
      </c>
      <c r="J213" s="205">
        <f>ROUND(I213*H213,2)</f>
        <v>1375.31</v>
      </c>
      <c r="K213" s="206"/>
      <c r="L213" s="207"/>
      <c r="M213" s="208"/>
      <c r="N213" s="209" t="s">
        <v>42</v>
      </c>
      <c r="O213" s="57"/>
      <c r="P213" s="166">
        <f>O213*H213</f>
        <v>0</v>
      </c>
      <c r="Q213" s="166">
        <v>1.2E-4</v>
      </c>
      <c r="R213" s="166">
        <f>Q213*H213</f>
        <v>0.12135108</v>
      </c>
      <c r="S213" s="166">
        <v>0</v>
      </c>
      <c r="T213" s="167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68" t="s">
        <v>500</v>
      </c>
      <c r="AT213" s="168" t="s">
        <v>313</v>
      </c>
      <c r="AU213" s="168" t="s">
        <v>88</v>
      </c>
      <c r="AY213" s="17" t="s">
        <v>242</v>
      </c>
      <c r="BE213" s="169">
        <f>IF(N213="základná",J213,0)</f>
        <v>0</v>
      </c>
      <c r="BF213" s="169">
        <f>IF(N213="znížená",J213,0)</f>
        <v>1375.31</v>
      </c>
      <c r="BG213" s="169">
        <f>IF(N213="zákl. prenesená",J213,0)</f>
        <v>0</v>
      </c>
      <c r="BH213" s="169">
        <f>IF(N213="zníž. prenesená",J213,0)</f>
        <v>0</v>
      </c>
      <c r="BI213" s="169">
        <f>IF(N213="nulová",J213,0)</f>
        <v>0</v>
      </c>
      <c r="BJ213" s="17" t="s">
        <v>88</v>
      </c>
      <c r="BK213" s="169">
        <f>ROUND(I213*H213,2)</f>
        <v>1375.31</v>
      </c>
      <c r="BL213" s="17" t="s">
        <v>402</v>
      </c>
      <c r="BM213" s="168" t="s">
        <v>1024</v>
      </c>
    </row>
    <row r="214" spans="1:65" s="13" customFormat="1">
      <c r="B214" s="178"/>
      <c r="D214" s="171" t="s">
        <v>251</v>
      </c>
      <c r="E214" s="179"/>
      <c r="F214" s="180" t="s">
        <v>902</v>
      </c>
      <c r="H214" s="181">
        <v>879.35599999999999</v>
      </c>
      <c r="I214" s="182"/>
      <c r="L214" s="178"/>
      <c r="M214" s="183"/>
      <c r="N214" s="184"/>
      <c r="O214" s="184"/>
      <c r="P214" s="184"/>
      <c r="Q214" s="184"/>
      <c r="R214" s="184"/>
      <c r="S214" s="184"/>
      <c r="T214" s="185"/>
      <c r="AT214" s="179" t="s">
        <v>251</v>
      </c>
      <c r="AU214" s="179" t="s">
        <v>88</v>
      </c>
      <c r="AV214" s="13" t="s">
        <v>88</v>
      </c>
      <c r="AW214" s="13" t="s">
        <v>32</v>
      </c>
      <c r="AX214" s="13" t="s">
        <v>83</v>
      </c>
      <c r="AY214" s="179" t="s">
        <v>242</v>
      </c>
    </row>
    <row r="215" spans="1:65" s="13" customFormat="1">
      <c r="B215" s="178"/>
      <c r="D215" s="171" t="s">
        <v>251</v>
      </c>
      <c r="F215" s="180" t="s">
        <v>1025</v>
      </c>
      <c r="H215" s="181">
        <v>1011.259</v>
      </c>
      <c r="I215" s="182"/>
      <c r="L215" s="178"/>
      <c r="M215" s="183"/>
      <c r="N215" s="184"/>
      <c r="O215" s="184"/>
      <c r="P215" s="184"/>
      <c r="Q215" s="184"/>
      <c r="R215" s="184"/>
      <c r="S215" s="184"/>
      <c r="T215" s="185"/>
      <c r="AT215" s="179" t="s">
        <v>251</v>
      </c>
      <c r="AU215" s="179" t="s">
        <v>88</v>
      </c>
      <c r="AV215" s="13" t="s">
        <v>88</v>
      </c>
      <c r="AW215" s="13" t="s">
        <v>2</v>
      </c>
      <c r="AX215" s="13" t="s">
        <v>83</v>
      </c>
      <c r="AY215" s="179" t="s">
        <v>242</v>
      </c>
    </row>
    <row r="216" spans="1:65" s="1" customFormat="1" ht="33" customHeight="1">
      <c r="A216" s="30"/>
      <c r="B216" s="155"/>
      <c r="C216" s="194" t="s">
        <v>489</v>
      </c>
      <c r="D216" s="194" t="s">
        <v>245</v>
      </c>
      <c r="E216" s="195" t="s">
        <v>1026</v>
      </c>
      <c r="F216" s="196" t="s">
        <v>1027</v>
      </c>
      <c r="G216" s="197" t="s">
        <v>297</v>
      </c>
      <c r="H216" s="198">
        <v>167.148</v>
      </c>
      <c r="I216" s="161">
        <v>9.91</v>
      </c>
      <c r="J216" s="162">
        <f>ROUND(I216*H216,2)</f>
        <v>1656.44</v>
      </c>
      <c r="K216" s="163"/>
      <c r="L216" s="31"/>
      <c r="M216" s="164"/>
      <c r="N216" s="165" t="s">
        <v>42</v>
      </c>
      <c r="O216" s="57"/>
      <c r="P216" s="166">
        <f>O216*H216</f>
        <v>0</v>
      </c>
      <c r="Q216" s="166">
        <v>3.0000000000000001E-5</v>
      </c>
      <c r="R216" s="166">
        <f>Q216*H216</f>
        <v>5.0144400000000002E-3</v>
      </c>
      <c r="S216" s="166">
        <v>0</v>
      </c>
      <c r="T216" s="167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68" t="s">
        <v>402</v>
      </c>
      <c r="AT216" s="168" t="s">
        <v>245</v>
      </c>
      <c r="AU216" s="168" t="s">
        <v>88</v>
      </c>
      <c r="AY216" s="17" t="s">
        <v>242</v>
      </c>
      <c r="BE216" s="169">
        <f>IF(N216="základná",J216,0)</f>
        <v>0</v>
      </c>
      <c r="BF216" s="169">
        <f>IF(N216="znížená",J216,0)</f>
        <v>1656.44</v>
      </c>
      <c r="BG216" s="169">
        <f>IF(N216="zákl. prenesená",J216,0)</f>
        <v>0</v>
      </c>
      <c r="BH216" s="169">
        <f>IF(N216="zníž. prenesená",J216,0)</f>
        <v>0</v>
      </c>
      <c r="BI216" s="169">
        <f>IF(N216="nulová",J216,0)</f>
        <v>0</v>
      </c>
      <c r="BJ216" s="17" t="s">
        <v>88</v>
      </c>
      <c r="BK216" s="169">
        <f>ROUND(I216*H216,2)</f>
        <v>1656.44</v>
      </c>
      <c r="BL216" s="17" t="s">
        <v>402</v>
      </c>
      <c r="BM216" s="168" t="s">
        <v>1028</v>
      </c>
    </row>
    <row r="217" spans="1:65" s="12" customFormat="1">
      <c r="B217" s="170"/>
      <c r="D217" s="171" t="s">
        <v>251</v>
      </c>
      <c r="E217" s="172"/>
      <c r="F217" s="173" t="s">
        <v>1029</v>
      </c>
      <c r="H217" s="172"/>
      <c r="I217" s="174"/>
      <c r="L217" s="170"/>
      <c r="M217" s="175"/>
      <c r="N217" s="176"/>
      <c r="O217" s="176"/>
      <c r="P217" s="176"/>
      <c r="Q217" s="176"/>
      <c r="R217" s="176"/>
      <c r="S217" s="176"/>
      <c r="T217" s="177"/>
      <c r="AT217" s="172" t="s">
        <v>251</v>
      </c>
      <c r="AU217" s="172" t="s">
        <v>88</v>
      </c>
      <c r="AV217" s="12" t="s">
        <v>83</v>
      </c>
      <c r="AW217" s="12" t="s">
        <v>32</v>
      </c>
      <c r="AX217" s="12" t="s">
        <v>76</v>
      </c>
      <c r="AY217" s="172" t="s">
        <v>242</v>
      </c>
    </row>
    <row r="218" spans="1:65" s="13" customFormat="1">
      <c r="B218" s="178"/>
      <c r="D218" s="171" t="s">
        <v>251</v>
      </c>
      <c r="E218" s="179"/>
      <c r="F218" s="180" t="s">
        <v>1030</v>
      </c>
      <c r="H218" s="181">
        <v>58.698</v>
      </c>
      <c r="I218" s="182"/>
      <c r="L218" s="178"/>
      <c r="M218" s="183"/>
      <c r="N218" s="184"/>
      <c r="O218" s="184"/>
      <c r="P218" s="184"/>
      <c r="Q218" s="184"/>
      <c r="R218" s="184"/>
      <c r="S218" s="184"/>
      <c r="T218" s="185"/>
      <c r="AT218" s="179" t="s">
        <v>251</v>
      </c>
      <c r="AU218" s="179" t="s">
        <v>88</v>
      </c>
      <c r="AV218" s="13" t="s">
        <v>88</v>
      </c>
      <c r="AW218" s="13" t="s">
        <v>32</v>
      </c>
      <c r="AX218" s="13" t="s">
        <v>76</v>
      </c>
      <c r="AY218" s="179" t="s">
        <v>242</v>
      </c>
    </row>
    <row r="219" spans="1:65" s="13" customFormat="1">
      <c r="B219" s="178"/>
      <c r="D219" s="171" t="s">
        <v>251</v>
      </c>
      <c r="E219" s="179"/>
      <c r="F219" s="180" t="s">
        <v>1031</v>
      </c>
      <c r="H219" s="181">
        <v>108.45</v>
      </c>
      <c r="I219" s="182"/>
      <c r="L219" s="178"/>
      <c r="M219" s="183"/>
      <c r="N219" s="184"/>
      <c r="O219" s="184"/>
      <c r="P219" s="184"/>
      <c r="Q219" s="184"/>
      <c r="R219" s="184"/>
      <c r="S219" s="184"/>
      <c r="T219" s="185"/>
      <c r="AT219" s="179" t="s">
        <v>251</v>
      </c>
      <c r="AU219" s="179" t="s">
        <v>88</v>
      </c>
      <c r="AV219" s="13" t="s">
        <v>88</v>
      </c>
      <c r="AW219" s="13" t="s">
        <v>32</v>
      </c>
      <c r="AX219" s="13" t="s">
        <v>76</v>
      </c>
      <c r="AY219" s="179" t="s">
        <v>242</v>
      </c>
    </row>
    <row r="220" spans="1:65" s="14" customFormat="1">
      <c r="B220" s="186"/>
      <c r="D220" s="171" t="s">
        <v>251</v>
      </c>
      <c r="E220" s="187"/>
      <c r="F220" s="188" t="s">
        <v>254</v>
      </c>
      <c r="H220" s="189">
        <v>167.148</v>
      </c>
      <c r="I220" s="190"/>
      <c r="L220" s="186"/>
      <c r="M220" s="191"/>
      <c r="N220" s="192"/>
      <c r="O220" s="192"/>
      <c r="P220" s="192"/>
      <c r="Q220" s="192"/>
      <c r="R220" s="192"/>
      <c r="S220" s="192"/>
      <c r="T220" s="193"/>
      <c r="AT220" s="187" t="s">
        <v>251</v>
      </c>
      <c r="AU220" s="187" t="s">
        <v>88</v>
      </c>
      <c r="AV220" s="14" t="s">
        <v>249</v>
      </c>
      <c r="AW220" s="14" t="s">
        <v>32</v>
      </c>
      <c r="AX220" s="14" t="s">
        <v>83</v>
      </c>
      <c r="AY220" s="187" t="s">
        <v>242</v>
      </c>
    </row>
    <row r="221" spans="1:65" s="1" customFormat="1" ht="16.5" customHeight="1">
      <c r="A221" s="30"/>
      <c r="B221" s="155"/>
      <c r="C221" s="218" t="s">
        <v>494</v>
      </c>
      <c r="D221" s="218" t="s">
        <v>313</v>
      </c>
      <c r="E221" s="219" t="s">
        <v>993</v>
      </c>
      <c r="F221" s="220" t="s">
        <v>994</v>
      </c>
      <c r="G221" s="221" t="s">
        <v>310</v>
      </c>
      <c r="H221" s="222">
        <v>1337.184</v>
      </c>
      <c r="I221" s="204">
        <v>0.11</v>
      </c>
      <c r="J221" s="205">
        <f>ROUND(I221*H221,2)</f>
        <v>147.09</v>
      </c>
      <c r="K221" s="206"/>
      <c r="L221" s="207"/>
      <c r="M221" s="208"/>
      <c r="N221" s="209" t="s">
        <v>42</v>
      </c>
      <c r="O221" s="57"/>
      <c r="P221" s="166">
        <f>O221*H221</f>
        <v>0</v>
      </c>
      <c r="Q221" s="166">
        <v>3.5E-4</v>
      </c>
      <c r="R221" s="166">
        <f>Q221*H221</f>
        <v>0.4680144</v>
      </c>
      <c r="S221" s="166">
        <v>0</v>
      </c>
      <c r="T221" s="167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68" t="s">
        <v>500</v>
      </c>
      <c r="AT221" s="168" t="s">
        <v>313</v>
      </c>
      <c r="AU221" s="168" t="s">
        <v>88</v>
      </c>
      <c r="AY221" s="17" t="s">
        <v>242</v>
      </c>
      <c r="BE221" s="169">
        <f>IF(N221="základná",J221,0)</f>
        <v>0</v>
      </c>
      <c r="BF221" s="169">
        <f>IF(N221="znížená",J221,0)</f>
        <v>147.09</v>
      </c>
      <c r="BG221" s="169">
        <f>IF(N221="zákl. prenesená",J221,0)</f>
        <v>0</v>
      </c>
      <c r="BH221" s="169">
        <f>IF(N221="zníž. prenesená",J221,0)</f>
        <v>0</v>
      </c>
      <c r="BI221" s="169">
        <f>IF(N221="nulová",J221,0)</f>
        <v>0</v>
      </c>
      <c r="BJ221" s="17" t="s">
        <v>88</v>
      </c>
      <c r="BK221" s="169">
        <f>ROUND(I221*H221,2)</f>
        <v>147.09</v>
      </c>
      <c r="BL221" s="17" t="s">
        <v>402</v>
      </c>
      <c r="BM221" s="168" t="s">
        <v>1032</v>
      </c>
    </row>
    <row r="222" spans="1:65" s="1" customFormat="1" ht="16.5" customHeight="1">
      <c r="A222" s="30"/>
      <c r="B222" s="155"/>
      <c r="C222" s="218" t="s">
        <v>500</v>
      </c>
      <c r="D222" s="218" t="s">
        <v>313</v>
      </c>
      <c r="E222" s="219" t="s">
        <v>1033</v>
      </c>
      <c r="F222" s="220" t="s">
        <v>1034</v>
      </c>
      <c r="G222" s="221" t="s">
        <v>281</v>
      </c>
      <c r="H222" s="222">
        <v>103.63200000000001</v>
      </c>
      <c r="I222" s="204">
        <v>13.97</v>
      </c>
      <c r="J222" s="205">
        <f>ROUND(I222*H222,2)</f>
        <v>1447.74</v>
      </c>
      <c r="K222" s="206"/>
      <c r="L222" s="207"/>
      <c r="M222" s="208"/>
      <c r="N222" s="209" t="s">
        <v>42</v>
      </c>
      <c r="O222" s="57"/>
      <c r="P222" s="166">
        <f>O222*H222</f>
        <v>0</v>
      </c>
      <c r="Q222" s="166">
        <v>9.6799999999999994E-3</v>
      </c>
      <c r="R222" s="166">
        <f>Q222*H222</f>
        <v>1.0031577599999999</v>
      </c>
      <c r="S222" s="166">
        <v>0</v>
      </c>
      <c r="T222" s="167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68" t="s">
        <v>500</v>
      </c>
      <c r="AT222" s="168" t="s">
        <v>313</v>
      </c>
      <c r="AU222" s="168" t="s">
        <v>88</v>
      </c>
      <c r="AY222" s="17" t="s">
        <v>242</v>
      </c>
      <c r="BE222" s="169">
        <f>IF(N222="základná",J222,0)</f>
        <v>0</v>
      </c>
      <c r="BF222" s="169">
        <f>IF(N222="znížená",J222,0)</f>
        <v>1447.74</v>
      </c>
      <c r="BG222" s="169">
        <f>IF(N222="zákl. prenesená",J222,0)</f>
        <v>0</v>
      </c>
      <c r="BH222" s="169">
        <f>IF(N222="zníž. prenesená",J222,0)</f>
        <v>0</v>
      </c>
      <c r="BI222" s="169">
        <f>IF(N222="nulová",J222,0)</f>
        <v>0</v>
      </c>
      <c r="BJ222" s="17" t="s">
        <v>88</v>
      </c>
      <c r="BK222" s="169">
        <f>ROUND(I222*H222,2)</f>
        <v>1447.74</v>
      </c>
      <c r="BL222" s="17" t="s">
        <v>402</v>
      </c>
      <c r="BM222" s="168" t="s">
        <v>1035</v>
      </c>
    </row>
    <row r="223" spans="1:65" s="1" customFormat="1" ht="24.2" customHeight="1">
      <c r="A223" s="30"/>
      <c r="B223" s="155"/>
      <c r="C223" s="194" t="s">
        <v>505</v>
      </c>
      <c r="D223" s="194" t="s">
        <v>245</v>
      </c>
      <c r="E223" s="195" t="s">
        <v>742</v>
      </c>
      <c r="F223" s="196" t="s">
        <v>743</v>
      </c>
      <c r="G223" s="197" t="s">
        <v>718</v>
      </c>
      <c r="H223" s="237">
        <v>450.75900000000001</v>
      </c>
      <c r="I223" s="161">
        <v>2.8</v>
      </c>
      <c r="J223" s="162">
        <f>ROUND(I223*H223,2)</f>
        <v>1262.1300000000001</v>
      </c>
      <c r="K223" s="163"/>
      <c r="L223" s="31"/>
      <c r="M223" s="164"/>
      <c r="N223" s="165" t="s">
        <v>42</v>
      </c>
      <c r="O223" s="57"/>
      <c r="P223" s="166">
        <f>O223*H223</f>
        <v>0</v>
      </c>
      <c r="Q223" s="166">
        <v>0</v>
      </c>
      <c r="R223" s="166">
        <f>Q223*H223</f>
        <v>0</v>
      </c>
      <c r="S223" s="166">
        <v>0</v>
      </c>
      <c r="T223" s="167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68" t="s">
        <v>402</v>
      </c>
      <c r="AT223" s="168" t="s">
        <v>245</v>
      </c>
      <c r="AU223" s="168" t="s">
        <v>88</v>
      </c>
      <c r="AY223" s="17" t="s">
        <v>242</v>
      </c>
      <c r="BE223" s="169">
        <f>IF(N223="základná",J223,0)</f>
        <v>0</v>
      </c>
      <c r="BF223" s="169">
        <f>IF(N223="znížená",J223,0)</f>
        <v>1262.1300000000001</v>
      </c>
      <c r="BG223" s="169">
        <f>IF(N223="zákl. prenesená",J223,0)</f>
        <v>0</v>
      </c>
      <c r="BH223" s="169">
        <f>IF(N223="zníž. prenesená",J223,0)</f>
        <v>0</v>
      </c>
      <c r="BI223" s="169">
        <f>IF(N223="nulová",J223,0)</f>
        <v>0</v>
      </c>
      <c r="BJ223" s="17" t="s">
        <v>88</v>
      </c>
      <c r="BK223" s="169">
        <f>ROUND(I223*H223,2)</f>
        <v>1262.1300000000001</v>
      </c>
      <c r="BL223" s="17" t="s">
        <v>402</v>
      </c>
      <c r="BM223" s="168" t="s">
        <v>1036</v>
      </c>
    </row>
    <row r="224" spans="1:65" s="11" customFormat="1" ht="22.9" customHeight="1">
      <c r="B224" s="142"/>
      <c r="D224" s="143" t="s">
        <v>75</v>
      </c>
      <c r="E224" s="153" t="s">
        <v>745</v>
      </c>
      <c r="F224" s="153" t="s">
        <v>746</v>
      </c>
      <c r="I224" s="145"/>
      <c r="J224" s="154">
        <f>BK224</f>
        <v>64827.409999999989</v>
      </c>
      <c r="L224" s="142"/>
      <c r="M224" s="147"/>
      <c r="N224" s="148"/>
      <c r="O224" s="148"/>
      <c r="P224" s="149">
        <f>SUM(P225:P302)</f>
        <v>0</v>
      </c>
      <c r="Q224" s="148"/>
      <c r="R224" s="149">
        <f>SUM(R225:R302)</f>
        <v>13.92323519</v>
      </c>
      <c r="S224" s="148"/>
      <c r="T224" s="150">
        <f>SUM(T225:T302)</f>
        <v>0</v>
      </c>
      <c r="AR224" s="143" t="s">
        <v>88</v>
      </c>
      <c r="AT224" s="151" t="s">
        <v>75</v>
      </c>
      <c r="AU224" s="151" t="s">
        <v>83</v>
      </c>
      <c r="AY224" s="143" t="s">
        <v>242</v>
      </c>
      <c r="BK224" s="152">
        <f>SUM(BK225:BK302)</f>
        <v>64827.409999999989</v>
      </c>
    </row>
    <row r="225" spans="1:65" s="1" customFormat="1" ht="33" customHeight="1">
      <c r="A225" s="30"/>
      <c r="B225" s="155"/>
      <c r="C225" s="194" t="s">
        <v>509</v>
      </c>
      <c r="D225" s="194" t="s">
        <v>245</v>
      </c>
      <c r="E225" s="195" t="s">
        <v>1037</v>
      </c>
      <c r="F225" s="196" t="s">
        <v>1038</v>
      </c>
      <c r="G225" s="197" t="s">
        <v>281</v>
      </c>
      <c r="H225" s="198">
        <v>879.35599999999999</v>
      </c>
      <c r="I225" s="161">
        <v>6.58</v>
      </c>
      <c r="J225" s="162">
        <f>ROUND(I225*H225,2)</f>
        <v>5786.16</v>
      </c>
      <c r="K225" s="163"/>
      <c r="L225" s="31"/>
      <c r="M225" s="164"/>
      <c r="N225" s="165" t="s">
        <v>42</v>
      </c>
      <c r="O225" s="57"/>
      <c r="P225" s="166">
        <f>O225*H225</f>
        <v>0</v>
      </c>
      <c r="Q225" s="166">
        <v>1.2E-4</v>
      </c>
      <c r="R225" s="166">
        <f>Q225*H225</f>
        <v>0.10552272</v>
      </c>
      <c r="S225" s="166">
        <v>0</v>
      </c>
      <c r="T225" s="167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68" t="s">
        <v>402</v>
      </c>
      <c r="AT225" s="168" t="s">
        <v>245</v>
      </c>
      <c r="AU225" s="168" t="s">
        <v>88</v>
      </c>
      <c r="AY225" s="17" t="s">
        <v>242</v>
      </c>
      <c r="BE225" s="169">
        <f>IF(N225="základná",J225,0)</f>
        <v>0</v>
      </c>
      <c r="BF225" s="169">
        <f>IF(N225="znížená",J225,0)</f>
        <v>5786.16</v>
      </c>
      <c r="BG225" s="169">
        <f>IF(N225="zákl. prenesená",J225,0)</f>
        <v>0</v>
      </c>
      <c r="BH225" s="169">
        <f>IF(N225="zníž. prenesená",J225,0)</f>
        <v>0</v>
      </c>
      <c r="BI225" s="169">
        <f>IF(N225="nulová",J225,0)</f>
        <v>0</v>
      </c>
      <c r="BJ225" s="17" t="s">
        <v>88</v>
      </c>
      <c r="BK225" s="169">
        <f>ROUND(I225*H225,2)</f>
        <v>5786.16</v>
      </c>
      <c r="BL225" s="17" t="s">
        <v>402</v>
      </c>
      <c r="BM225" s="168" t="s">
        <v>1039</v>
      </c>
    </row>
    <row r="226" spans="1:65" s="13" customFormat="1">
      <c r="B226" s="178"/>
      <c r="D226" s="171" t="s">
        <v>251</v>
      </c>
      <c r="E226" s="179"/>
      <c r="F226" s="180" t="s">
        <v>1040</v>
      </c>
      <c r="H226" s="181">
        <v>879.35599999999999</v>
      </c>
      <c r="I226" s="182"/>
      <c r="L226" s="178"/>
      <c r="M226" s="183"/>
      <c r="N226" s="184"/>
      <c r="O226" s="184"/>
      <c r="P226" s="184"/>
      <c r="Q226" s="184"/>
      <c r="R226" s="184"/>
      <c r="S226" s="184"/>
      <c r="T226" s="185"/>
      <c r="AT226" s="179" t="s">
        <v>251</v>
      </c>
      <c r="AU226" s="179" t="s">
        <v>88</v>
      </c>
      <c r="AV226" s="13" t="s">
        <v>88</v>
      </c>
      <c r="AW226" s="13" t="s">
        <v>32</v>
      </c>
      <c r="AX226" s="13" t="s">
        <v>76</v>
      </c>
      <c r="AY226" s="179" t="s">
        <v>242</v>
      </c>
    </row>
    <row r="227" spans="1:65" s="14" customFormat="1">
      <c r="B227" s="186"/>
      <c r="D227" s="171" t="s">
        <v>251</v>
      </c>
      <c r="E227" s="187"/>
      <c r="F227" s="188" t="s">
        <v>254</v>
      </c>
      <c r="H227" s="189">
        <v>879.35599999999999</v>
      </c>
      <c r="I227" s="190"/>
      <c r="L227" s="186"/>
      <c r="M227" s="191"/>
      <c r="N227" s="192"/>
      <c r="O227" s="192"/>
      <c r="P227" s="192"/>
      <c r="Q227" s="192"/>
      <c r="R227" s="192"/>
      <c r="S227" s="192"/>
      <c r="T227" s="193"/>
      <c r="AT227" s="187" t="s">
        <v>251</v>
      </c>
      <c r="AU227" s="187" t="s">
        <v>88</v>
      </c>
      <c r="AV227" s="14" t="s">
        <v>249</v>
      </c>
      <c r="AW227" s="14" t="s">
        <v>32</v>
      </c>
      <c r="AX227" s="14" t="s">
        <v>83</v>
      </c>
      <c r="AY227" s="187" t="s">
        <v>242</v>
      </c>
    </row>
    <row r="228" spans="1:65" s="1" customFormat="1" ht="24.2" customHeight="1">
      <c r="A228" s="30"/>
      <c r="B228" s="155"/>
      <c r="C228" s="218" t="s">
        <v>514</v>
      </c>
      <c r="D228" s="218" t="s">
        <v>313</v>
      </c>
      <c r="E228" s="219" t="s">
        <v>1041</v>
      </c>
      <c r="F228" s="220" t="s">
        <v>1042</v>
      </c>
      <c r="G228" s="221" t="s">
        <v>281</v>
      </c>
      <c r="H228" s="222">
        <v>896.94299999999998</v>
      </c>
      <c r="I228" s="204">
        <v>11.4</v>
      </c>
      <c r="J228" s="205">
        <f>ROUND(I228*H228,2)</f>
        <v>10225.15</v>
      </c>
      <c r="K228" s="206"/>
      <c r="L228" s="207"/>
      <c r="M228" s="208"/>
      <c r="N228" s="209" t="s">
        <v>42</v>
      </c>
      <c r="O228" s="57"/>
      <c r="P228" s="166">
        <f>O228*H228</f>
        <v>0</v>
      </c>
      <c r="Q228" s="166">
        <v>2.9399999999999999E-3</v>
      </c>
      <c r="R228" s="166">
        <f>Q228*H228</f>
        <v>2.63701242</v>
      </c>
      <c r="S228" s="166">
        <v>0</v>
      </c>
      <c r="T228" s="167">
        <f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68" t="s">
        <v>500</v>
      </c>
      <c r="AT228" s="168" t="s">
        <v>313</v>
      </c>
      <c r="AU228" s="168" t="s">
        <v>88</v>
      </c>
      <c r="AY228" s="17" t="s">
        <v>242</v>
      </c>
      <c r="BE228" s="169">
        <f>IF(N228="základná",J228,0)</f>
        <v>0</v>
      </c>
      <c r="BF228" s="169">
        <f>IF(N228="znížená",J228,0)</f>
        <v>10225.15</v>
      </c>
      <c r="BG228" s="169">
        <f>IF(N228="zákl. prenesená",J228,0)</f>
        <v>0</v>
      </c>
      <c r="BH228" s="169">
        <f>IF(N228="zníž. prenesená",J228,0)</f>
        <v>0</v>
      </c>
      <c r="BI228" s="169">
        <f>IF(N228="nulová",J228,0)</f>
        <v>0</v>
      </c>
      <c r="BJ228" s="17" t="s">
        <v>88</v>
      </c>
      <c r="BK228" s="169">
        <f>ROUND(I228*H228,2)</f>
        <v>10225.15</v>
      </c>
      <c r="BL228" s="17" t="s">
        <v>402</v>
      </c>
      <c r="BM228" s="168" t="s">
        <v>1043</v>
      </c>
    </row>
    <row r="229" spans="1:65" s="13" customFormat="1">
      <c r="B229" s="178"/>
      <c r="D229" s="171" t="s">
        <v>251</v>
      </c>
      <c r="E229" s="179"/>
      <c r="F229" s="180" t="s">
        <v>1040</v>
      </c>
      <c r="H229" s="181">
        <v>879.35599999999999</v>
      </c>
      <c r="I229" s="182"/>
      <c r="L229" s="178"/>
      <c r="M229" s="183"/>
      <c r="N229" s="184"/>
      <c r="O229" s="184"/>
      <c r="P229" s="184"/>
      <c r="Q229" s="184"/>
      <c r="R229" s="184"/>
      <c r="S229" s="184"/>
      <c r="T229" s="185"/>
      <c r="AT229" s="179" t="s">
        <v>251</v>
      </c>
      <c r="AU229" s="179" t="s">
        <v>88</v>
      </c>
      <c r="AV229" s="13" t="s">
        <v>88</v>
      </c>
      <c r="AW229" s="13" t="s">
        <v>32</v>
      </c>
      <c r="AX229" s="13" t="s">
        <v>83</v>
      </c>
      <c r="AY229" s="179" t="s">
        <v>242</v>
      </c>
    </row>
    <row r="230" spans="1:65" s="13" customFormat="1">
      <c r="B230" s="178"/>
      <c r="D230" s="171" t="s">
        <v>251</v>
      </c>
      <c r="F230" s="180" t="s">
        <v>1044</v>
      </c>
      <c r="H230" s="181">
        <v>896.94299999999998</v>
      </c>
      <c r="I230" s="182"/>
      <c r="L230" s="178"/>
      <c r="M230" s="183"/>
      <c r="N230" s="184"/>
      <c r="O230" s="184"/>
      <c r="P230" s="184"/>
      <c r="Q230" s="184"/>
      <c r="R230" s="184"/>
      <c r="S230" s="184"/>
      <c r="T230" s="185"/>
      <c r="AT230" s="179" t="s">
        <v>251</v>
      </c>
      <c r="AU230" s="179" t="s">
        <v>88</v>
      </c>
      <c r="AV230" s="13" t="s">
        <v>88</v>
      </c>
      <c r="AW230" s="13" t="s">
        <v>2</v>
      </c>
      <c r="AX230" s="13" t="s">
        <v>83</v>
      </c>
      <c r="AY230" s="179" t="s">
        <v>242</v>
      </c>
    </row>
    <row r="231" spans="1:65" s="1" customFormat="1" ht="44.25" customHeight="1">
      <c r="A231" s="30"/>
      <c r="B231" s="155"/>
      <c r="C231" s="218" t="s">
        <v>519</v>
      </c>
      <c r="D231" s="218" t="s">
        <v>313</v>
      </c>
      <c r="E231" s="219" t="s">
        <v>1045</v>
      </c>
      <c r="F231" s="220" t="s">
        <v>1046</v>
      </c>
      <c r="G231" s="221" t="s">
        <v>248</v>
      </c>
      <c r="H231" s="222">
        <v>11.239000000000001</v>
      </c>
      <c r="I231" s="204">
        <v>176.7</v>
      </c>
      <c r="J231" s="205">
        <f>ROUND(I231*H231,2)</f>
        <v>1985.93</v>
      </c>
      <c r="K231" s="206"/>
      <c r="L231" s="207"/>
      <c r="M231" s="208"/>
      <c r="N231" s="209" t="s">
        <v>42</v>
      </c>
      <c r="O231" s="57"/>
      <c r="P231" s="166">
        <f>O231*H231</f>
        <v>0</v>
      </c>
      <c r="Q231" s="166">
        <v>2.5000000000000001E-2</v>
      </c>
      <c r="R231" s="166">
        <f>Q231*H231</f>
        <v>0.28097500000000003</v>
      </c>
      <c r="S231" s="166">
        <v>0</v>
      </c>
      <c r="T231" s="167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68" t="s">
        <v>500</v>
      </c>
      <c r="AT231" s="168" t="s">
        <v>313</v>
      </c>
      <c r="AU231" s="168" t="s">
        <v>88</v>
      </c>
      <c r="AY231" s="17" t="s">
        <v>242</v>
      </c>
      <c r="BE231" s="169">
        <f>IF(N231="základná",J231,0)</f>
        <v>0</v>
      </c>
      <c r="BF231" s="169">
        <f>IF(N231="znížená",J231,0)</f>
        <v>1985.93</v>
      </c>
      <c r="BG231" s="169">
        <f>IF(N231="zákl. prenesená",J231,0)</f>
        <v>0</v>
      </c>
      <c r="BH231" s="169">
        <f>IF(N231="zníž. prenesená",J231,0)</f>
        <v>0</v>
      </c>
      <c r="BI231" s="169">
        <f>IF(N231="nulová",J231,0)</f>
        <v>0</v>
      </c>
      <c r="BJ231" s="17" t="s">
        <v>88</v>
      </c>
      <c r="BK231" s="169">
        <f>ROUND(I231*H231,2)</f>
        <v>1985.93</v>
      </c>
      <c r="BL231" s="17" t="s">
        <v>402</v>
      </c>
      <c r="BM231" s="168" t="s">
        <v>1047</v>
      </c>
    </row>
    <row r="232" spans="1:65" s="13" customFormat="1">
      <c r="B232" s="178"/>
      <c r="D232" s="171" t="s">
        <v>251</v>
      </c>
      <c r="E232" s="179"/>
      <c r="F232" s="180" t="s">
        <v>1048</v>
      </c>
      <c r="H232" s="181">
        <v>2.5710000000000002</v>
      </c>
      <c r="I232" s="182"/>
      <c r="L232" s="178"/>
      <c r="M232" s="183"/>
      <c r="N232" s="184"/>
      <c r="O232" s="184"/>
      <c r="P232" s="184"/>
      <c r="Q232" s="184"/>
      <c r="R232" s="184"/>
      <c r="S232" s="184"/>
      <c r="T232" s="185"/>
      <c r="AT232" s="179" t="s">
        <v>251</v>
      </c>
      <c r="AU232" s="179" t="s">
        <v>88</v>
      </c>
      <c r="AV232" s="13" t="s">
        <v>88</v>
      </c>
      <c r="AW232" s="13" t="s">
        <v>32</v>
      </c>
      <c r="AX232" s="13" t="s">
        <v>76</v>
      </c>
      <c r="AY232" s="179" t="s">
        <v>242</v>
      </c>
    </row>
    <row r="233" spans="1:65" s="13" customFormat="1">
      <c r="B233" s="178"/>
      <c r="D233" s="171" t="s">
        <v>251</v>
      </c>
      <c r="E233" s="179"/>
      <c r="F233" s="180" t="s">
        <v>1049</v>
      </c>
      <c r="H233" s="181">
        <v>1.1619999999999999</v>
      </c>
      <c r="I233" s="182"/>
      <c r="L233" s="178"/>
      <c r="M233" s="183"/>
      <c r="N233" s="184"/>
      <c r="O233" s="184"/>
      <c r="P233" s="184"/>
      <c r="Q233" s="184"/>
      <c r="R233" s="184"/>
      <c r="S233" s="184"/>
      <c r="T233" s="185"/>
      <c r="AT233" s="179" t="s">
        <v>251</v>
      </c>
      <c r="AU233" s="179" t="s">
        <v>88</v>
      </c>
      <c r="AV233" s="13" t="s">
        <v>88</v>
      </c>
      <c r="AW233" s="13" t="s">
        <v>32</v>
      </c>
      <c r="AX233" s="13" t="s">
        <v>76</v>
      </c>
      <c r="AY233" s="179" t="s">
        <v>242</v>
      </c>
    </row>
    <row r="234" spans="1:65" s="13" customFormat="1">
      <c r="B234" s="178"/>
      <c r="D234" s="171" t="s">
        <v>251</v>
      </c>
      <c r="E234" s="179"/>
      <c r="F234" s="180" t="s">
        <v>1050</v>
      </c>
      <c r="H234" s="181">
        <v>5.367</v>
      </c>
      <c r="I234" s="182"/>
      <c r="L234" s="178"/>
      <c r="M234" s="183"/>
      <c r="N234" s="184"/>
      <c r="O234" s="184"/>
      <c r="P234" s="184"/>
      <c r="Q234" s="184"/>
      <c r="R234" s="184"/>
      <c r="S234" s="184"/>
      <c r="T234" s="185"/>
      <c r="AT234" s="179" t="s">
        <v>251</v>
      </c>
      <c r="AU234" s="179" t="s">
        <v>88</v>
      </c>
      <c r="AV234" s="13" t="s">
        <v>88</v>
      </c>
      <c r="AW234" s="13" t="s">
        <v>32</v>
      </c>
      <c r="AX234" s="13" t="s">
        <v>76</v>
      </c>
      <c r="AY234" s="179" t="s">
        <v>242</v>
      </c>
    </row>
    <row r="235" spans="1:65" s="13" customFormat="1">
      <c r="B235" s="178"/>
      <c r="D235" s="171" t="s">
        <v>251</v>
      </c>
      <c r="E235" s="179"/>
      <c r="F235" s="180" t="s">
        <v>1051</v>
      </c>
      <c r="H235" s="181">
        <v>1.919</v>
      </c>
      <c r="I235" s="182"/>
      <c r="L235" s="178"/>
      <c r="M235" s="183"/>
      <c r="N235" s="184"/>
      <c r="O235" s="184"/>
      <c r="P235" s="184"/>
      <c r="Q235" s="184"/>
      <c r="R235" s="184"/>
      <c r="S235" s="184"/>
      <c r="T235" s="185"/>
      <c r="AT235" s="179" t="s">
        <v>251</v>
      </c>
      <c r="AU235" s="179" t="s">
        <v>88</v>
      </c>
      <c r="AV235" s="13" t="s">
        <v>88</v>
      </c>
      <c r="AW235" s="13" t="s">
        <v>32</v>
      </c>
      <c r="AX235" s="13" t="s">
        <v>76</v>
      </c>
      <c r="AY235" s="179" t="s">
        <v>242</v>
      </c>
    </row>
    <row r="236" spans="1:65" s="14" customFormat="1">
      <c r="B236" s="186"/>
      <c r="D236" s="171" t="s">
        <v>251</v>
      </c>
      <c r="E236" s="187"/>
      <c r="F236" s="188" t="s">
        <v>254</v>
      </c>
      <c r="H236" s="189">
        <v>11.019</v>
      </c>
      <c r="I236" s="190"/>
      <c r="L236" s="186"/>
      <c r="M236" s="191"/>
      <c r="N236" s="192"/>
      <c r="O236" s="192"/>
      <c r="P236" s="192"/>
      <c r="Q236" s="192"/>
      <c r="R236" s="192"/>
      <c r="S236" s="192"/>
      <c r="T236" s="193"/>
      <c r="AT236" s="187" t="s">
        <v>251</v>
      </c>
      <c r="AU236" s="187" t="s">
        <v>88</v>
      </c>
      <c r="AV236" s="14" t="s">
        <v>249</v>
      </c>
      <c r="AW236" s="14" t="s">
        <v>32</v>
      </c>
      <c r="AX236" s="14" t="s">
        <v>83</v>
      </c>
      <c r="AY236" s="187" t="s">
        <v>242</v>
      </c>
    </row>
    <row r="237" spans="1:65" s="13" customFormat="1">
      <c r="B237" s="178"/>
      <c r="D237" s="171" t="s">
        <v>251</v>
      </c>
      <c r="F237" s="180" t="s">
        <v>1052</v>
      </c>
      <c r="H237" s="181">
        <v>11.239000000000001</v>
      </c>
      <c r="I237" s="182"/>
      <c r="L237" s="178"/>
      <c r="M237" s="183"/>
      <c r="N237" s="184"/>
      <c r="O237" s="184"/>
      <c r="P237" s="184"/>
      <c r="Q237" s="184"/>
      <c r="R237" s="184"/>
      <c r="S237" s="184"/>
      <c r="T237" s="185"/>
      <c r="AT237" s="179" t="s">
        <v>251</v>
      </c>
      <c r="AU237" s="179" t="s">
        <v>88</v>
      </c>
      <c r="AV237" s="13" t="s">
        <v>88</v>
      </c>
      <c r="AW237" s="13" t="s">
        <v>2</v>
      </c>
      <c r="AX237" s="13" t="s">
        <v>83</v>
      </c>
      <c r="AY237" s="179" t="s">
        <v>242</v>
      </c>
    </row>
    <row r="238" spans="1:65" s="1" customFormat="1" ht="33" customHeight="1">
      <c r="A238" s="30"/>
      <c r="B238" s="155"/>
      <c r="C238" s="194" t="s">
        <v>525</v>
      </c>
      <c r="D238" s="194" t="s">
        <v>245</v>
      </c>
      <c r="E238" s="195" t="s">
        <v>1053</v>
      </c>
      <c r="F238" s="196" t="s">
        <v>1054</v>
      </c>
      <c r="G238" s="197" t="s">
        <v>281</v>
      </c>
      <c r="H238" s="198">
        <v>1.5960000000000001</v>
      </c>
      <c r="I238" s="161">
        <v>1.4</v>
      </c>
      <c r="J238" s="162">
        <f>ROUND(I238*H238,2)</f>
        <v>2.23</v>
      </c>
      <c r="K238" s="163"/>
      <c r="L238" s="31"/>
      <c r="M238" s="164"/>
      <c r="N238" s="165" t="s">
        <v>42</v>
      </c>
      <c r="O238" s="57"/>
      <c r="P238" s="166">
        <f>O238*H238</f>
        <v>0</v>
      </c>
      <c r="Q238" s="166">
        <v>0</v>
      </c>
      <c r="R238" s="166">
        <f>Q238*H238</f>
        <v>0</v>
      </c>
      <c r="S238" s="166">
        <v>0</v>
      </c>
      <c r="T238" s="167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68" t="s">
        <v>402</v>
      </c>
      <c r="AT238" s="168" t="s">
        <v>245</v>
      </c>
      <c r="AU238" s="168" t="s">
        <v>88</v>
      </c>
      <c r="AY238" s="17" t="s">
        <v>242</v>
      </c>
      <c r="BE238" s="169">
        <f>IF(N238="základná",J238,0)</f>
        <v>0</v>
      </c>
      <c r="BF238" s="169">
        <f>IF(N238="znížená",J238,0)</f>
        <v>2.23</v>
      </c>
      <c r="BG238" s="169">
        <f>IF(N238="zákl. prenesená",J238,0)</f>
        <v>0</v>
      </c>
      <c r="BH238" s="169">
        <f>IF(N238="zníž. prenesená",J238,0)</f>
        <v>0</v>
      </c>
      <c r="BI238" s="169">
        <f>IF(N238="nulová",J238,0)</f>
        <v>0</v>
      </c>
      <c r="BJ238" s="17" t="s">
        <v>88</v>
      </c>
      <c r="BK238" s="169">
        <f>ROUND(I238*H238,2)</f>
        <v>2.23</v>
      </c>
      <c r="BL238" s="17" t="s">
        <v>402</v>
      </c>
      <c r="BM238" s="168" t="s">
        <v>1055</v>
      </c>
    </row>
    <row r="239" spans="1:65" s="13" customFormat="1">
      <c r="B239" s="178"/>
      <c r="D239" s="171" t="s">
        <v>251</v>
      </c>
      <c r="E239" s="179"/>
      <c r="F239" s="180" t="s">
        <v>1056</v>
      </c>
      <c r="H239" s="181">
        <v>1.5960000000000001</v>
      </c>
      <c r="I239" s="182"/>
      <c r="L239" s="178"/>
      <c r="M239" s="183"/>
      <c r="N239" s="184"/>
      <c r="O239" s="184"/>
      <c r="P239" s="184"/>
      <c r="Q239" s="184"/>
      <c r="R239" s="184"/>
      <c r="S239" s="184"/>
      <c r="T239" s="185"/>
      <c r="AT239" s="179" t="s">
        <v>251</v>
      </c>
      <c r="AU239" s="179" t="s">
        <v>88</v>
      </c>
      <c r="AV239" s="13" t="s">
        <v>88</v>
      </c>
      <c r="AW239" s="13" t="s">
        <v>32</v>
      </c>
      <c r="AX239" s="13" t="s">
        <v>83</v>
      </c>
      <c r="AY239" s="179" t="s">
        <v>242</v>
      </c>
    </row>
    <row r="240" spans="1:65" s="1" customFormat="1" ht="24.2" customHeight="1">
      <c r="A240" s="30"/>
      <c r="B240" s="155"/>
      <c r="C240" s="218" t="s">
        <v>531</v>
      </c>
      <c r="D240" s="218" t="s">
        <v>313</v>
      </c>
      <c r="E240" s="219" t="s">
        <v>1057</v>
      </c>
      <c r="F240" s="220" t="s">
        <v>1058</v>
      </c>
      <c r="G240" s="221" t="s">
        <v>281</v>
      </c>
      <c r="H240" s="222">
        <v>0.505</v>
      </c>
      <c r="I240" s="204">
        <v>24.63</v>
      </c>
      <c r="J240" s="205">
        <f>ROUND(I240*H240,2)</f>
        <v>12.44</v>
      </c>
      <c r="K240" s="206"/>
      <c r="L240" s="207"/>
      <c r="M240" s="208"/>
      <c r="N240" s="209" t="s">
        <v>42</v>
      </c>
      <c r="O240" s="57"/>
      <c r="P240" s="166">
        <f>O240*H240</f>
        <v>0</v>
      </c>
      <c r="Q240" s="166">
        <v>5.1000000000000004E-3</v>
      </c>
      <c r="R240" s="166">
        <f>Q240*H240</f>
        <v>2.5755000000000001E-3</v>
      </c>
      <c r="S240" s="166">
        <v>0</v>
      </c>
      <c r="T240" s="167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68" t="s">
        <v>500</v>
      </c>
      <c r="AT240" s="168" t="s">
        <v>313</v>
      </c>
      <c r="AU240" s="168" t="s">
        <v>88</v>
      </c>
      <c r="AY240" s="17" t="s">
        <v>242</v>
      </c>
      <c r="BE240" s="169">
        <f>IF(N240="základná",J240,0)</f>
        <v>0</v>
      </c>
      <c r="BF240" s="169">
        <f>IF(N240="znížená",J240,0)</f>
        <v>12.44</v>
      </c>
      <c r="BG240" s="169">
        <f>IF(N240="zákl. prenesená",J240,0)</f>
        <v>0</v>
      </c>
      <c r="BH240" s="169">
        <f>IF(N240="zníž. prenesená",J240,0)</f>
        <v>0</v>
      </c>
      <c r="BI240" s="169">
        <f>IF(N240="nulová",J240,0)</f>
        <v>0</v>
      </c>
      <c r="BJ240" s="17" t="s">
        <v>88</v>
      </c>
      <c r="BK240" s="169">
        <f>ROUND(I240*H240,2)</f>
        <v>12.44</v>
      </c>
      <c r="BL240" s="17" t="s">
        <v>402</v>
      </c>
      <c r="BM240" s="168" t="s">
        <v>1059</v>
      </c>
    </row>
    <row r="241" spans="1:65" s="13" customFormat="1">
      <c r="B241" s="178"/>
      <c r="D241" s="171" t="s">
        <v>251</v>
      </c>
      <c r="E241" s="179"/>
      <c r="F241" s="180" t="s">
        <v>1060</v>
      </c>
      <c r="H241" s="181">
        <v>0.505</v>
      </c>
      <c r="I241" s="182"/>
      <c r="L241" s="178"/>
      <c r="M241" s="183"/>
      <c r="N241" s="184"/>
      <c r="O241" s="184"/>
      <c r="P241" s="184"/>
      <c r="Q241" s="184"/>
      <c r="R241" s="184"/>
      <c r="S241" s="184"/>
      <c r="T241" s="185"/>
      <c r="AT241" s="179" t="s">
        <v>251</v>
      </c>
      <c r="AU241" s="179" t="s">
        <v>88</v>
      </c>
      <c r="AV241" s="13" t="s">
        <v>88</v>
      </c>
      <c r="AW241" s="13" t="s">
        <v>32</v>
      </c>
      <c r="AX241" s="13" t="s">
        <v>83</v>
      </c>
      <c r="AY241" s="179" t="s">
        <v>242</v>
      </c>
    </row>
    <row r="242" spans="1:65" s="1" customFormat="1" ht="33" customHeight="1">
      <c r="A242" s="30"/>
      <c r="B242" s="155"/>
      <c r="C242" s="194" t="s">
        <v>536</v>
      </c>
      <c r="D242" s="194" t="s">
        <v>245</v>
      </c>
      <c r="E242" s="195" t="s">
        <v>1061</v>
      </c>
      <c r="F242" s="196" t="s">
        <v>1062</v>
      </c>
      <c r="G242" s="197" t="s">
        <v>281</v>
      </c>
      <c r="H242" s="198">
        <v>913.61099999999999</v>
      </c>
      <c r="I242" s="161">
        <v>1.49</v>
      </c>
      <c r="J242" s="162">
        <f>ROUND(I242*H242,2)</f>
        <v>1361.28</v>
      </c>
      <c r="K242" s="163"/>
      <c r="L242" s="31"/>
      <c r="M242" s="164"/>
      <c r="N242" s="165" t="s">
        <v>42</v>
      </c>
      <c r="O242" s="57"/>
      <c r="P242" s="166">
        <f>O242*H242</f>
        <v>0</v>
      </c>
      <c r="Q242" s="166">
        <v>0</v>
      </c>
      <c r="R242" s="166">
        <f>Q242*H242</f>
        <v>0</v>
      </c>
      <c r="S242" s="166">
        <v>0</v>
      </c>
      <c r="T242" s="167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68" t="s">
        <v>402</v>
      </c>
      <c r="AT242" s="168" t="s">
        <v>245</v>
      </c>
      <c r="AU242" s="168" t="s">
        <v>88</v>
      </c>
      <c r="AY242" s="17" t="s">
        <v>242</v>
      </c>
      <c r="BE242" s="169">
        <f>IF(N242="základná",J242,0)</f>
        <v>0</v>
      </c>
      <c r="BF242" s="169">
        <f>IF(N242="znížená",J242,0)</f>
        <v>1361.28</v>
      </c>
      <c r="BG242" s="169">
        <f>IF(N242="zákl. prenesená",J242,0)</f>
        <v>0</v>
      </c>
      <c r="BH242" s="169">
        <f>IF(N242="zníž. prenesená",J242,0)</f>
        <v>0</v>
      </c>
      <c r="BI242" s="169">
        <f>IF(N242="nulová",J242,0)</f>
        <v>0</v>
      </c>
      <c r="BJ242" s="17" t="s">
        <v>88</v>
      </c>
      <c r="BK242" s="169">
        <f>ROUND(I242*H242,2)</f>
        <v>1361.28</v>
      </c>
      <c r="BL242" s="17" t="s">
        <v>402</v>
      </c>
      <c r="BM242" s="168" t="s">
        <v>1063</v>
      </c>
    </row>
    <row r="243" spans="1:65" s="13" customFormat="1">
      <c r="B243" s="178"/>
      <c r="D243" s="171" t="s">
        <v>251</v>
      </c>
      <c r="E243" s="179"/>
      <c r="F243" s="180" t="s">
        <v>1040</v>
      </c>
      <c r="H243" s="181">
        <v>879.35599999999999</v>
      </c>
      <c r="I243" s="182"/>
      <c r="L243" s="178"/>
      <c r="M243" s="183"/>
      <c r="N243" s="184"/>
      <c r="O243" s="184"/>
      <c r="P243" s="184"/>
      <c r="Q243" s="184"/>
      <c r="R243" s="184"/>
      <c r="S243" s="184"/>
      <c r="T243" s="185"/>
      <c r="AT243" s="179" t="s">
        <v>251</v>
      </c>
      <c r="AU243" s="179" t="s">
        <v>88</v>
      </c>
      <c r="AV243" s="13" t="s">
        <v>88</v>
      </c>
      <c r="AW243" s="13" t="s">
        <v>32</v>
      </c>
      <c r="AX243" s="13" t="s">
        <v>76</v>
      </c>
      <c r="AY243" s="179" t="s">
        <v>242</v>
      </c>
    </row>
    <row r="244" spans="1:65" s="13" customFormat="1">
      <c r="B244" s="178"/>
      <c r="D244" s="171" t="s">
        <v>251</v>
      </c>
      <c r="E244" s="179"/>
      <c r="F244" s="180" t="s">
        <v>1064</v>
      </c>
      <c r="H244" s="181">
        <v>7.5620000000000003</v>
      </c>
      <c r="I244" s="182"/>
      <c r="L244" s="178"/>
      <c r="M244" s="183"/>
      <c r="N244" s="184"/>
      <c r="O244" s="184"/>
      <c r="P244" s="184"/>
      <c r="Q244" s="184"/>
      <c r="R244" s="184"/>
      <c r="S244" s="184"/>
      <c r="T244" s="185"/>
      <c r="AT244" s="179" t="s">
        <v>251</v>
      </c>
      <c r="AU244" s="179" t="s">
        <v>88</v>
      </c>
      <c r="AV244" s="13" t="s">
        <v>88</v>
      </c>
      <c r="AW244" s="13" t="s">
        <v>32</v>
      </c>
      <c r="AX244" s="13" t="s">
        <v>76</v>
      </c>
      <c r="AY244" s="179" t="s">
        <v>242</v>
      </c>
    </row>
    <row r="245" spans="1:65" s="13" customFormat="1">
      <c r="B245" s="178"/>
      <c r="D245" s="171" t="s">
        <v>251</v>
      </c>
      <c r="E245" s="179"/>
      <c r="F245" s="180" t="s">
        <v>1065</v>
      </c>
      <c r="H245" s="181">
        <v>3.0590000000000002</v>
      </c>
      <c r="I245" s="182"/>
      <c r="L245" s="178"/>
      <c r="M245" s="183"/>
      <c r="N245" s="184"/>
      <c r="O245" s="184"/>
      <c r="P245" s="184"/>
      <c r="Q245" s="184"/>
      <c r="R245" s="184"/>
      <c r="S245" s="184"/>
      <c r="T245" s="185"/>
      <c r="AT245" s="179" t="s">
        <v>251</v>
      </c>
      <c r="AU245" s="179" t="s">
        <v>88</v>
      </c>
      <c r="AV245" s="13" t="s">
        <v>88</v>
      </c>
      <c r="AW245" s="13" t="s">
        <v>32</v>
      </c>
      <c r="AX245" s="13" t="s">
        <v>76</v>
      </c>
      <c r="AY245" s="179" t="s">
        <v>242</v>
      </c>
    </row>
    <row r="246" spans="1:65" s="13" customFormat="1">
      <c r="B246" s="178"/>
      <c r="D246" s="171" t="s">
        <v>251</v>
      </c>
      <c r="E246" s="179"/>
      <c r="F246" s="180" t="s">
        <v>1066</v>
      </c>
      <c r="H246" s="181">
        <v>17.312999999999999</v>
      </c>
      <c r="I246" s="182"/>
      <c r="L246" s="178"/>
      <c r="M246" s="183"/>
      <c r="N246" s="184"/>
      <c r="O246" s="184"/>
      <c r="P246" s="184"/>
      <c r="Q246" s="184"/>
      <c r="R246" s="184"/>
      <c r="S246" s="184"/>
      <c r="T246" s="185"/>
      <c r="AT246" s="179" t="s">
        <v>251</v>
      </c>
      <c r="AU246" s="179" t="s">
        <v>88</v>
      </c>
      <c r="AV246" s="13" t="s">
        <v>88</v>
      </c>
      <c r="AW246" s="13" t="s">
        <v>32</v>
      </c>
      <c r="AX246" s="13" t="s">
        <v>76</v>
      </c>
      <c r="AY246" s="179" t="s">
        <v>242</v>
      </c>
    </row>
    <row r="247" spans="1:65" s="13" customFormat="1">
      <c r="B247" s="178"/>
      <c r="D247" s="171" t="s">
        <v>251</v>
      </c>
      <c r="E247" s="179"/>
      <c r="F247" s="180" t="s">
        <v>1067</v>
      </c>
      <c r="H247" s="181">
        <v>6.19</v>
      </c>
      <c r="I247" s="182"/>
      <c r="L247" s="178"/>
      <c r="M247" s="183"/>
      <c r="N247" s="184"/>
      <c r="O247" s="184"/>
      <c r="P247" s="184"/>
      <c r="Q247" s="184"/>
      <c r="R247" s="184"/>
      <c r="S247" s="184"/>
      <c r="T247" s="185"/>
      <c r="AT247" s="179" t="s">
        <v>251</v>
      </c>
      <c r="AU247" s="179" t="s">
        <v>88</v>
      </c>
      <c r="AV247" s="13" t="s">
        <v>88</v>
      </c>
      <c r="AW247" s="13" t="s">
        <v>32</v>
      </c>
      <c r="AX247" s="13" t="s">
        <v>76</v>
      </c>
      <c r="AY247" s="179" t="s">
        <v>242</v>
      </c>
    </row>
    <row r="248" spans="1:65" s="13" customFormat="1">
      <c r="B248" s="178"/>
      <c r="D248" s="171" t="s">
        <v>251</v>
      </c>
      <c r="E248" s="179"/>
      <c r="F248" s="180" t="s">
        <v>1068</v>
      </c>
      <c r="H248" s="181">
        <v>0.13100000000000001</v>
      </c>
      <c r="I248" s="182"/>
      <c r="L248" s="178"/>
      <c r="M248" s="183"/>
      <c r="N248" s="184"/>
      <c r="O248" s="184"/>
      <c r="P248" s="184"/>
      <c r="Q248" s="184"/>
      <c r="R248" s="184"/>
      <c r="S248" s="184"/>
      <c r="T248" s="185"/>
      <c r="AT248" s="179" t="s">
        <v>251</v>
      </c>
      <c r="AU248" s="179" t="s">
        <v>88</v>
      </c>
      <c r="AV248" s="13" t="s">
        <v>88</v>
      </c>
      <c r="AW248" s="13" t="s">
        <v>32</v>
      </c>
      <c r="AX248" s="13" t="s">
        <v>76</v>
      </c>
      <c r="AY248" s="179" t="s">
        <v>242</v>
      </c>
    </row>
    <row r="249" spans="1:65" s="14" customFormat="1">
      <c r="B249" s="186"/>
      <c r="D249" s="171" t="s">
        <v>251</v>
      </c>
      <c r="E249" s="187"/>
      <c r="F249" s="188" t="s">
        <v>254</v>
      </c>
      <c r="H249" s="189">
        <v>913.61099999999999</v>
      </c>
      <c r="I249" s="190"/>
      <c r="L249" s="186"/>
      <c r="M249" s="191"/>
      <c r="N249" s="192"/>
      <c r="O249" s="192"/>
      <c r="P249" s="192"/>
      <c r="Q249" s="192"/>
      <c r="R249" s="192"/>
      <c r="S249" s="192"/>
      <c r="T249" s="193"/>
      <c r="AT249" s="187" t="s">
        <v>251</v>
      </c>
      <c r="AU249" s="187" t="s">
        <v>88</v>
      </c>
      <c r="AV249" s="14" t="s">
        <v>249</v>
      </c>
      <c r="AW249" s="14" t="s">
        <v>32</v>
      </c>
      <c r="AX249" s="14" t="s">
        <v>83</v>
      </c>
      <c r="AY249" s="187" t="s">
        <v>242</v>
      </c>
    </row>
    <row r="250" spans="1:65" s="1" customFormat="1" ht="42" customHeight="1">
      <c r="A250" s="30"/>
      <c r="B250" s="155"/>
      <c r="C250" s="218" t="s">
        <v>540</v>
      </c>
      <c r="D250" s="218" t="s">
        <v>313</v>
      </c>
      <c r="E250" s="219" t="s">
        <v>1069</v>
      </c>
      <c r="F250" s="272" t="s">
        <v>4705</v>
      </c>
      <c r="G250" s="221" t="s">
        <v>248</v>
      </c>
      <c r="H250" s="222">
        <v>349.82</v>
      </c>
      <c r="I250" s="204">
        <v>105</v>
      </c>
      <c r="J250" s="205">
        <f>ROUND(I250*H250,2)</f>
        <v>36731.1</v>
      </c>
      <c r="K250" s="206"/>
      <c r="L250" s="207"/>
      <c r="M250" s="208"/>
      <c r="N250" s="209" t="s">
        <v>42</v>
      </c>
      <c r="O250" s="57"/>
      <c r="P250" s="166">
        <f>O250*H250</f>
        <v>0</v>
      </c>
      <c r="Q250" s="166">
        <v>2.5000000000000001E-2</v>
      </c>
      <c r="R250" s="166">
        <f>Q250*H250</f>
        <v>8.7454999999999998</v>
      </c>
      <c r="S250" s="166">
        <v>0</v>
      </c>
      <c r="T250" s="167">
        <f>S250*H250</f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68" t="s">
        <v>500</v>
      </c>
      <c r="AT250" s="168" t="s">
        <v>313</v>
      </c>
      <c r="AU250" s="168" t="s">
        <v>88</v>
      </c>
      <c r="AY250" s="17" t="s">
        <v>242</v>
      </c>
      <c r="BE250" s="169">
        <f>IF(N250="základná",J250,0)</f>
        <v>0</v>
      </c>
      <c r="BF250" s="169">
        <f>IF(N250="znížená",J250,0)</f>
        <v>36731.1</v>
      </c>
      <c r="BG250" s="169">
        <f>IF(N250="zákl. prenesená",J250,0)</f>
        <v>0</v>
      </c>
      <c r="BH250" s="169">
        <f>IF(N250="zníž. prenesená",J250,0)</f>
        <v>0</v>
      </c>
      <c r="BI250" s="169">
        <f>IF(N250="nulová",J250,0)</f>
        <v>0</v>
      </c>
      <c r="BJ250" s="17" t="s">
        <v>88</v>
      </c>
      <c r="BK250" s="169">
        <f>ROUND(I250*H250,2)</f>
        <v>36731.1</v>
      </c>
      <c r="BL250" s="17" t="s">
        <v>402</v>
      </c>
      <c r="BM250" s="168" t="s">
        <v>1071</v>
      </c>
    </row>
    <row r="251" spans="1:65" s="13" customFormat="1">
      <c r="B251" s="178"/>
      <c r="D251" s="171" t="s">
        <v>251</v>
      </c>
      <c r="E251" s="179"/>
      <c r="F251" s="180" t="s">
        <v>1072</v>
      </c>
      <c r="H251" s="181">
        <v>342.94900000000001</v>
      </c>
      <c r="I251" s="182"/>
      <c r="L251" s="178"/>
      <c r="M251" s="183"/>
      <c r="N251" s="184"/>
      <c r="O251" s="184"/>
      <c r="P251" s="184"/>
      <c r="Q251" s="184"/>
      <c r="R251" s="184"/>
      <c r="S251" s="184"/>
      <c r="T251" s="185"/>
      <c r="AT251" s="179" t="s">
        <v>251</v>
      </c>
      <c r="AU251" s="179" t="s">
        <v>88</v>
      </c>
      <c r="AV251" s="13" t="s">
        <v>88</v>
      </c>
      <c r="AW251" s="13" t="s">
        <v>32</v>
      </c>
      <c r="AX251" s="13" t="s">
        <v>76</v>
      </c>
      <c r="AY251" s="179" t="s">
        <v>242</v>
      </c>
    </row>
    <row r="252" spans="1:65" s="13" customFormat="1">
      <c r="B252" s="178"/>
      <c r="D252" s="171" t="s">
        <v>251</v>
      </c>
      <c r="E252" s="179"/>
      <c r="F252" s="180" t="s">
        <v>1073</v>
      </c>
      <c r="H252" s="181">
        <v>1.2E-2</v>
      </c>
      <c r="I252" s="182"/>
      <c r="L252" s="178"/>
      <c r="M252" s="183"/>
      <c r="N252" s="184"/>
      <c r="O252" s="184"/>
      <c r="P252" s="184"/>
      <c r="Q252" s="184"/>
      <c r="R252" s="184"/>
      <c r="S252" s="184"/>
      <c r="T252" s="185"/>
      <c r="AT252" s="179" t="s">
        <v>251</v>
      </c>
      <c r="AU252" s="179" t="s">
        <v>88</v>
      </c>
      <c r="AV252" s="13" t="s">
        <v>88</v>
      </c>
      <c r="AW252" s="13" t="s">
        <v>32</v>
      </c>
      <c r="AX252" s="13" t="s">
        <v>76</v>
      </c>
      <c r="AY252" s="179" t="s">
        <v>242</v>
      </c>
    </row>
    <row r="253" spans="1:65" s="14" customFormat="1">
      <c r="B253" s="186"/>
      <c r="D253" s="171" t="s">
        <v>251</v>
      </c>
      <c r="E253" s="187"/>
      <c r="F253" s="188" t="s">
        <v>254</v>
      </c>
      <c r="H253" s="189">
        <v>342.96100000000001</v>
      </c>
      <c r="I253" s="190"/>
      <c r="L253" s="186"/>
      <c r="M253" s="191"/>
      <c r="N253" s="192"/>
      <c r="O253" s="192"/>
      <c r="P253" s="192"/>
      <c r="Q253" s="192"/>
      <c r="R253" s="192"/>
      <c r="S253" s="192"/>
      <c r="T253" s="193"/>
      <c r="AT253" s="187" t="s">
        <v>251</v>
      </c>
      <c r="AU253" s="187" t="s">
        <v>88</v>
      </c>
      <c r="AV253" s="14" t="s">
        <v>249</v>
      </c>
      <c r="AW253" s="14" t="s">
        <v>32</v>
      </c>
      <c r="AX253" s="14" t="s">
        <v>83</v>
      </c>
      <c r="AY253" s="187" t="s">
        <v>242</v>
      </c>
    </row>
    <row r="254" spans="1:65" s="13" customFormat="1">
      <c r="B254" s="178"/>
      <c r="D254" s="171" t="s">
        <v>251</v>
      </c>
      <c r="F254" s="180" t="s">
        <v>1074</v>
      </c>
      <c r="H254" s="181">
        <v>349.82</v>
      </c>
      <c r="I254" s="182"/>
      <c r="L254" s="178"/>
      <c r="M254" s="183"/>
      <c r="N254" s="184"/>
      <c r="O254" s="184"/>
      <c r="P254" s="184"/>
      <c r="Q254" s="184"/>
      <c r="R254" s="184"/>
      <c r="S254" s="184"/>
      <c r="T254" s="185"/>
      <c r="AT254" s="179" t="s">
        <v>251</v>
      </c>
      <c r="AU254" s="179" t="s">
        <v>88</v>
      </c>
      <c r="AV254" s="13" t="s">
        <v>88</v>
      </c>
      <c r="AW254" s="13" t="s">
        <v>2</v>
      </c>
      <c r="AX254" s="13" t="s">
        <v>83</v>
      </c>
      <c r="AY254" s="179" t="s">
        <v>242</v>
      </c>
    </row>
    <row r="255" spans="1:65" s="1" customFormat="1" ht="24.2" customHeight="1">
      <c r="A255" s="30"/>
      <c r="B255" s="155"/>
      <c r="C255" s="194" t="s">
        <v>545</v>
      </c>
      <c r="D255" s="194" t="s">
        <v>245</v>
      </c>
      <c r="E255" s="195" t="s">
        <v>1075</v>
      </c>
      <c r="F255" s="196" t="s">
        <v>1076</v>
      </c>
      <c r="G255" s="197" t="s">
        <v>281</v>
      </c>
      <c r="H255" s="198">
        <v>260.71699999999998</v>
      </c>
      <c r="I255" s="161">
        <v>10.01</v>
      </c>
      <c r="J255" s="162">
        <f>ROUND(I255*H255,2)</f>
        <v>2609.7800000000002</v>
      </c>
      <c r="K255" s="163"/>
      <c r="L255" s="31"/>
      <c r="M255" s="164"/>
      <c r="N255" s="165" t="s">
        <v>42</v>
      </c>
      <c r="O255" s="57"/>
      <c r="P255" s="166">
        <f>O255*H255</f>
        <v>0</v>
      </c>
      <c r="Q255" s="166">
        <v>4.0000000000000001E-3</v>
      </c>
      <c r="R255" s="166">
        <f>Q255*H255</f>
        <v>1.0428679999999999</v>
      </c>
      <c r="S255" s="166">
        <v>0</v>
      </c>
      <c r="T255" s="167">
        <f>S255*H255</f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68" t="s">
        <v>402</v>
      </c>
      <c r="AT255" s="168" t="s">
        <v>245</v>
      </c>
      <c r="AU255" s="168" t="s">
        <v>88</v>
      </c>
      <c r="AY255" s="17" t="s">
        <v>242</v>
      </c>
      <c r="BE255" s="169">
        <f>IF(N255="základná",J255,0)</f>
        <v>0</v>
      </c>
      <c r="BF255" s="169">
        <f>IF(N255="znížená",J255,0)</f>
        <v>2609.7800000000002</v>
      </c>
      <c r="BG255" s="169">
        <f>IF(N255="zákl. prenesená",J255,0)</f>
        <v>0</v>
      </c>
      <c r="BH255" s="169">
        <f>IF(N255="zníž. prenesená",J255,0)</f>
        <v>0</v>
      </c>
      <c r="BI255" s="169">
        <f>IF(N255="nulová",J255,0)</f>
        <v>0</v>
      </c>
      <c r="BJ255" s="17" t="s">
        <v>88</v>
      </c>
      <c r="BK255" s="169">
        <f>ROUND(I255*H255,2)</f>
        <v>2609.7800000000002</v>
      </c>
      <c r="BL255" s="17" t="s">
        <v>402</v>
      </c>
      <c r="BM255" s="168" t="s">
        <v>1077</v>
      </c>
    </row>
    <row r="256" spans="1:65" s="12" customFormat="1">
      <c r="B256" s="170"/>
      <c r="D256" s="171" t="s">
        <v>251</v>
      </c>
      <c r="E256" s="172"/>
      <c r="F256" s="173" t="s">
        <v>1029</v>
      </c>
      <c r="H256" s="172"/>
      <c r="I256" s="174"/>
      <c r="L256" s="170"/>
      <c r="M256" s="175"/>
      <c r="N256" s="176"/>
      <c r="O256" s="176"/>
      <c r="P256" s="176"/>
      <c r="Q256" s="176"/>
      <c r="R256" s="176"/>
      <c r="S256" s="176"/>
      <c r="T256" s="177"/>
      <c r="AT256" s="172" t="s">
        <v>251</v>
      </c>
      <c r="AU256" s="172" t="s">
        <v>88</v>
      </c>
      <c r="AV256" s="12" t="s">
        <v>83</v>
      </c>
      <c r="AW256" s="12" t="s">
        <v>32</v>
      </c>
      <c r="AX256" s="12" t="s">
        <v>76</v>
      </c>
      <c r="AY256" s="172" t="s">
        <v>242</v>
      </c>
    </row>
    <row r="257" spans="1:65" s="13" customFormat="1">
      <c r="B257" s="178"/>
      <c r="D257" s="171" t="s">
        <v>251</v>
      </c>
      <c r="E257" s="179"/>
      <c r="F257" s="180" t="s">
        <v>1078</v>
      </c>
      <c r="H257" s="181">
        <v>54.497999999999998</v>
      </c>
      <c r="I257" s="182"/>
      <c r="L257" s="178"/>
      <c r="M257" s="183"/>
      <c r="N257" s="184"/>
      <c r="O257" s="184"/>
      <c r="P257" s="184"/>
      <c r="Q257" s="184"/>
      <c r="R257" s="184"/>
      <c r="S257" s="184"/>
      <c r="T257" s="185"/>
      <c r="AT257" s="179" t="s">
        <v>251</v>
      </c>
      <c r="AU257" s="179" t="s">
        <v>88</v>
      </c>
      <c r="AV257" s="13" t="s">
        <v>88</v>
      </c>
      <c r="AW257" s="13" t="s">
        <v>32</v>
      </c>
      <c r="AX257" s="13" t="s">
        <v>76</v>
      </c>
      <c r="AY257" s="179" t="s">
        <v>242</v>
      </c>
    </row>
    <row r="258" spans="1:65" s="13" customFormat="1">
      <c r="B258" s="178"/>
      <c r="D258" s="171" t="s">
        <v>251</v>
      </c>
      <c r="E258" s="179"/>
      <c r="F258" s="180" t="s">
        <v>1079</v>
      </c>
      <c r="H258" s="181">
        <v>108.45</v>
      </c>
      <c r="I258" s="182"/>
      <c r="L258" s="178"/>
      <c r="M258" s="183"/>
      <c r="N258" s="184"/>
      <c r="O258" s="184"/>
      <c r="P258" s="184"/>
      <c r="Q258" s="184"/>
      <c r="R258" s="184"/>
      <c r="S258" s="184"/>
      <c r="T258" s="185"/>
      <c r="AT258" s="179" t="s">
        <v>251</v>
      </c>
      <c r="AU258" s="179" t="s">
        <v>88</v>
      </c>
      <c r="AV258" s="13" t="s">
        <v>88</v>
      </c>
      <c r="AW258" s="13" t="s">
        <v>32</v>
      </c>
      <c r="AX258" s="13" t="s">
        <v>76</v>
      </c>
      <c r="AY258" s="179" t="s">
        <v>242</v>
      </c>
    </row>
    <row r="259" spans="1:65" s="15" customFormat="1">
      <c r="B259" s="210"/>
      <c r="D259" s="171" t="s">
        <v>251</v>
      </c>
      <c r="E259" s="211" t="s">
        <v>892</v>
      </c>
      <c r="F259" s="212" t="s">
        <v>333</v>
      </c>
      <c r="H259" s="213">
        <v>162.94800000000001</v>
      </c>
      <c r="I259" s="214"/>
      <c r="L259" s="210"/>
      <c r="M259" s="215"/>
      <c r="N259" s="216"/>
      <c r="O259" s="216"/>
      <c r="P259" s="216"/>
      <c r="Q259" s="216"/>
      <c r="R259" s="216"/>
      <c r="S259" s="216"/>
      <c r="T259" s="217"/>
      <c r="AT259" s="211" t="s">
        <v>251</v>
      </c>
      <c r="AU259" s="211" t="s">
        <v>88</v>
      </c>
      <c r="AV259" s="15" t="s">
        <v>93</v>
      </c>
      <c r="AW259" s="15" t="s">
        <v>32</v>
      </c>
      <c r="AX259" s="15" t="s">
        <v>76</v>
      </c>
      <c r="AY259" s="211" t="s">
        <v>242</v>
      </c>
    </row>
    <row r="260" spans="1:65" s="12" customFormat="1">
      <c r="B260" s="170"/>
      <c r="D260" s="171" t="s">
        <v>251</v>
      </c>
      <c r="E260" s="172"/>
      <c r="F260" s="173" t="s">
        <v>1080</v>
      </c>
      <c r="H260" s="172"/>
      <c r="I260" s="174"/>
      <c r="L260" s="170"/>
      <c r="M260" s="175"/>
      <c r="N260" s="176"/>
      <c r="O260" s="176"/>
      <c r="P260" s="176"/>
      <c r="Q260" s="176"/>
      <c r="R260" s="176"/>
      <c r="S260" s="176"/>
      <c r="T260" s="177"/>
      <c r="AT260" s="172" t="s">
        <v>251</v>
      </c>
      <c r="AU260" s="172" t="s">
        <v>88</v>
      </c>
      <c r="AV260" s="12" t="s">
        <v>83</v>
      </c>
      <c r="AW260" s="12" t="s">
        <v>32</v>
      </c>
      <c r="AX260" s="12" t="s">
        <v>76</v>
      </c>
      <c r="AY260" s="172" t="s">
        <v>242</v>
      </c>
    </row>
    <row r="261" spans="1:65" s="13" customFormat="1">
      <c r="B261" s="178"/>
      <c r="D261" s="171" t="s">
        <v>251</v>
      </c>
      <c r="E261" s="179"/>
      <c r="F261" s="180" t="s">
        <v>1081</v>
      </c>
      <c r="H261" s="181">
        <v>32.698999999999998</v>
      </c>
      <c r="I261" s="182"/>
      <c r="L261" s="178"/>
      <c r="M261" s="183"/>
      <c r="N261" s="184"/>
      <c r="O261" s="184"/>
      <c r="P261" s="184"/>
      <c r="Q261" s="184"/>
      <c r="R261" s="184"/>
      <c r="S261" s="184"/>
      <c r="T261" s="185"/>
      <c r="AT261" s="179" t="s">
        <v>251</v>
      </c>
      <c r="AU261" s="179" t="s">
        <v>88</v>
      </c>
      <c r="AV261" s="13" t="s">
        <v>88</v>
      </c>
      <c r="AW261" s="13" t="s">
        <v>32</v>
      </c>
      <c r="AX261" s="13" t="s">
        <v>76</v>
      </c>
      <c r="AY261" s="179" t="s">
        <v>242</v>
      </c>
    </row>
    <row r="262" spans="1:65" s="13" customFormat="1">
      <c r="B262" s="178"/>
      <c r="D262" s="171" t="s">
        <v>251</v>
      </c>
      <c r="E262" s="179"/>
      <c r="F262" s="180" t="s">
        <v>1082</v>
      </c>
      <c r="H262" s="181">
        <v>65.069999999999993</v>
      </c>
      <c r="I262" s="182"/>
      <c r="L262" s="178"/>
      <c r="M262" s="183"/>
      <c r="N262" s="184"/>
      <c r="O262" s="184"/>
      <c r="P262" s="184"/>
      <c r="Q262" s="184"/>
      <c r="R262" s="184"/>
      <c r="S262" s="184"/>
      <c r="T262" s="185"/>
      <c r="AT262" s="179" t="s">
        <v>251</v>
      </c>
      <c r="AU262" s="179" t="s">
        <v>88</v>
      </c>
      <c r="AV262" s="13" t="s">
        <v>88</v>
      </c>
      <c r="AW262" s="13" t="s">
        <v>32</v>
      </c>
      <c r="AX262" s="13" t="s">
        <v>76</v>
      </c>
      <c r="AY262" s="179" t="s">
        <v>242</v>
      </c>
    </row>
    <row r="263" spans="1:65" s="15" customFormat="1">
      <c r="B263" s="210"/>
      <c r="D263" s="171" t="s">
        <v>251</v>
      </c>
      <c r="E263" s="211" t="s">
        <v>894</v>
      </c>
      <c r="F263" s="212" t="s">
        <v>333</v>
      </c>
      <c r="H263" s="213">
        <v>97.769000000000005</v>
      </c>
      <c r="I263" s="214"/>
      <c r="L263" s="210"/>
      <c r="M263" s="215"/>
      <c r="N263" s="216"/>
      <c r="O263" s="216"/>
      <c r="P263" s="216"/>
      <c r="Q263" s="216"/>
      <c r="R263" s="216"/>
      <c r="S263" s="216"/>
      <c r="T263" s="217"/>
      <c r="AT263" s="211" t="s">
        <v>251</v>
      </c>
      <c r="AU263" s="211" t="s">
        <v>88</v>
      </c>
      <c r="AV263" s="15" t="s">
        <v>93</v>
      </c>
      <c r="AW263" s="15" t="s">
        <v>32</v>
      </c>
      <c r="AX263" s="15" t="s">
        <v>76</v>
      </c>
      <c r="AY263" s="211" t="s">
        <v>242</v>
      </c>
    </row>
    <row r="264" spans="1:65" s="14" customFormat="1">
      <c r="B264" s="186"/>
      <c r="D264" s="171" t="s">
        <v>251</v>
      </c>
      <c r="E264" s="187"/>
      <c r="F264" s="188" t="s">
        <v>254</v>
      </c>
      <c r="H264" s="189">
        <v>260.71699999999998</v>
      </c>
      <c r="I264" s="190"/>
      <c r="L264" s="186"/>
      <c r="M264" s="191"/>
      <c r="N264" s="192"/>
      <c r="O264" s="192"/>
      <c r="P264" s="192"/>
      <c r="Q264" s="192"/>
      <c r="R264" s="192"/>
      <c r="S264" s="192"/>
      <c r="T264" s="193"/>
      <c r="AT264" s="187" t="s">
        <v>251</v>
      </c>
      <c r="AU264" s="187" t="s">
        <v>88</v>
      </c>
      <c r="AV264" s="14" t="s">
        <v>249</v>
      </c>
      <c r="AW264" s="14" t="s">
        <v>32</v>
      </c>
      <c r="AX264" s="14" t="s">
        <v>83</v>
      </c>
      <c r="AY264" s="187" t="s">
        <v>242</v>
      </c>
    </row>
    <row r="265" spans="1:65" s="1" customFormat="1" ht="24.2" customHeight="1">
      <c r="A265" s="30"/>
      <c r="B265" s="155"/>
      <c r="C265" s="218" t="s">
        <v>550</v>
      </c>
      <c r="D265" s="218" t="s">
        <v>313</v>
      </c>
      <c r="E265" s="219" t="s">
        <v>1083</v>
      </c>
      <c r="F265" s="220" t="s">
        <v>1084</v>
      </c>
      <c r="G265" s="221" t="s">
        <v>281</v>
      </c>
      <c r="H265" s="222">
        <v>166.20699999999999</v>
      </c>
      <c r="I265" s="204">
        <v>9.27</v>
      </c>
      <c r="J265" s="205">
        <f>ROUND(I265*H265,2)</f>
        <v>1540.74</v>
      </c>
      <c r="K265" s="206"/>
      <c r="L265" s="207"/>
      <c r="M265" s="208"/>
      <c r="N265" s="209" t="s">
        <v>42</v>
      </c>
      <c r="O265" s="57"/>
      <c r="P265" s="166">
        <f>O265*H265</f>
        <v>0</v>
      </c>
      <c r="Q265" s="166">
        <v>2.4499999999999999E-3</v>
      </c>
      <c r="R265" s="166">
        <f>Q265*H265</f>
        <v>0.40720714999999996</v>
      </c>
      <c r="S265" s="166">
        <v>0</v>
      </c>
      <c r="T265" s="167">
        <f>S265*H265</f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68" t="s">
        <v>500</v>
      </c>
      <c r="AT265" s="168" t="s">
        <v>313</v>
      </c>
      <c r="AU265" s="168" t="s">
        <v>88</v>
      </c>
      <c r="AY265" s="17" t="s">
        <v>242</v>
      </c>
      <c r="BE265" s="169">
        <f>IF(N265="základná",J265,0)</f>
        <v>0</v>
      </c>
      <c r="BF265" s="169">
        <f>IF(N265="znížená",J265,0)</f>
        <v>1540.74</v>
      </c>
      <c r="BG265" s="169">
        <f>IF(N265="zákl. prenesená",J265,0)</f>
        <v>0</v>
      </c>
      <c r="BH265" s="169">
        <f>IF(N265="zníž. prenesená",J265,0)</f>
        <v>0</v>
      </c>
      <c r="BI265" s="169">
        <f>IF(N265="nulová",J265,0)</f>
        <v>0</v>
      </c>
      <c r="BJ265" s="17" t="s">
        <v>88</v>
      </c>
      <c r="BK265" s="169">
        <f>ROUND(I265*H265,2)</f>
        <v>1540.74</v>
      </c>
      <c r="BL265" s="17" t="s">
        <v>402</v>
      </c>
      <c r="BM265" s="168" t="s">
        <v>1085</v>
      </c>
    </row>
    <row r="266" spans="1:65" s="13" customFormat="1">
      <c r="B266" s="178"/>
      <c r="D266" s="171" t="s">
        <v>251</v>
      </c>
      <c r="E266" s="179"/>
      <c r="F266" s="180" t="s">
        <v>892</v>
      </c>
      <c r="H266" s="181">
        <v>162.94800000000001</v>
      </c>
      <c r="I266" s="182"/>
      <c r="L266" s="178"/>
      <c r="M266" s="183"/>
      <c r="N266" s="184"/>
      <c r="O266" s="184"/>
      <c r="P266" s="184"/>
      <c r="Q266" s="184"/>
      <c r="R266" s="184"/>
      <c r="S266" s="184"/>
      <c r="T266" s="185"/>
      <c r="AT266" s="179" t="s">
        <v>251</v>
      </c>
      <c r="AU266" s="179" t="s">
        <v>88</v>
      </c>
      <c r="AV266" s="13" t="s">
        <v>88</v>
      </c>
      <c r="AW266" s="13" t="s">
        <v>32</v>
      </c>
      <c r="AX266" s="13" t="s">
        <v>83</v>
      </c>
      <c r="AY266" s="179" t="s">
        <v>242</v>
      </c>
    </row>
    <row r="267" spans="1:65" s="13" customFormat="1">
      <c r="B267" s="178"/>
      <c r="D267" s="171" t="s">
        <v>251</v>
      </c>
      <c r="F267" s="180" t="s">
        <v>1086</v>
      </c>
      <c r="H267" s="181">
        <v>166.20699999999999</v>
      </c>
      <c r="I267" s="182"/>
      <c r="L267" s="178"/>
      <c r="M267" s="183"/>
      <c r="N267" s="184"/>
      <c r="O267" s="184"/>
      <c r="P267" s="184"/>
      <c r="Q267" s="184"/>
      <c r="R267" s="184"/>
      <c r="S267" s="184"/>
      <c r="T267" s="185"/>
      <c r="AT267" s="179" t="s">
        <v>251</v>
      </c>
      <c r="AU267" s="179" t="s">
        <v>88</v>
      </c>
      <c r="AV267" s="13" t="s">
        <v>88</v>
      </c>
      <c r="AW267" s="13" t="s">
        <v>2</v>
      </c>
      <c r="AX267" s="13" t="s">
        <v>83</v>
      </c>
      <c r="AY267" s="179" t="s">
        <v>242</v>
      </c>
    </row>
    <row r="268" spans="1:65" s="1" customFormat="1" ht="24.2" customHeight="1">
      <c r="A268" s="30"/>
      <c r="B268" s="155"/>
      <c r="C268" s="218" t="s">
        <v>555</v>
      </c>
      <c r="D268" s="218" t="s">
        <v>313</v>
      </c>
      <c r="E268" s="219" t="s">
        <v>1087</v>
      </c>
      <c r="F268" s="220" t="s">
        <v>1088</v>
      </c>
      <c r="G268" s="221" t="s">
        <v>281</v>
      </c>
      <c r="H268" s="222">
        <v>99.724000000000004</v>
      </c>
      <c r="I268" s="204">
        <v>25.53</v>
      </c>
      <c r="J268" s="205">
        <f>ROUND(I268*H268,2)</f>
        <v>2545.9499999999998</v>
      </c>
      <c r="K268" s="206"/>
      <c r="L268" s="207"/>
      <c r="M268" s="208"/>
      <c r="N268" s="209" t="s">
        <v>42</v>
      </c>
      <c r="O268" s="57"/>
      <c r="P268" s="166">
        <f>O268*H268</f>
        <v>0</v>
      </c>
      <c r="Q268" s="166">
        <v>4.7999999999999996E-3</v>
      </c>
      <c r="R268" s="166">
        <f>Q268*H268</f>
        <v>0.47867519999999997</v>
      </c>
      <c r="S268" s="166">
        <v>0</v>
      </c>
      <c r="T268" s="167">
        <f>S268*H268</f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68" t="s">
        <v>500</v>
      </c>
      <c r="AT268" s="168" t="s">
        <v>313</v>
      </c>
      <c r="AU268" s="168" t="s">
        <v>88</v>
      </c>
      <c r="AY268" s="17" t="s">
        <v>242</v>
      </c>
      <c r="BE268" s="169">
        <f>IF(N268="základná",J268,0)</f>
        <v>0</v>
      </c>
      <c r="BF268" s="169">
        <f>IF(N268="znížená",J268,0)</f>
        <v>2545.9499999999998</v>
      </c>
      <c r="BG268" s="169">
        <f>IF(N268="zákl. prenesená",J268,0)</f>
        <v>0</v>
      </c>
      <c r="BH268" s="169">
        <f>IF(N268="zníž. prenesená",J268,0)</f>
        <v>0</v>
      </c>
      <c r="BI268" s="169">
        <f>IF(N268="nulová",J268,0)</f>
        <v>0</v>
      </c>
      <c r="BJ268" s="17" t="s">
        <v>88</v>
      </c>
      <c r="BK268" s="169">
        <f>ROUND(I268*H268,2)</f>
        <v>2545.9499999999998</v>
      </c>
      <c r="BL268" s="17" t="s">
        <v>402</v>
      </c>
      <c r="BM268" s="168" t="s">
        <v>1089</v>
      </c>
    </row>
    <row r="269" spans="1:65" s="13" customFormat="1">
      <c r="B269" s="178"/>
      <c r="D269" s="171" t="s">
        <v>251</v>
      </c>
      <c r="E269" s="179"/>
      <c r="F269" s="180" t="s">
        <v>894</v>
      </c>
      <c r="H269" s="181">
        <v>97.769000000000005</v>
      </c>
      <c r="I269" s="182"/>
      <c r="L269" s="178"/>
      <c r="M269" s="183"/>
      <c r="N269" s="184"/>
      <c r="O269" s="184"/>
      <c r="P269" s="184"/>
      <c r="Q269" s="184"/>
      <c r="R269" s="184"/>
      <c r="S269" s="184"/>
      <c r="T269" s="185"/>
      <c r="AT269" s="179" t="s">
        <v>251</v>
      </c>
      <c r="AU269" s="179" t="s">
        <v>88</v>
      </c>
      <c r="AV269" s="13" t="s">
        <v>88</v>
      </c>
      <c r="AW269" s="13" t="s">
        <v>32</v>
      </c>
      <c r="AX269" s="13" t="s">
        <v>83</v>
      </c>
      <c r="AY269" s="179" t="s">
        <v>242</v>
      </c>
    </row>
    <row r="270" spans="1:65" s="13" customFormat="1">
      <c r="B270" s="178"/>
      <c r="D270" s="171" t="s">
        <v>251</v>
      </c>
      <c r="F270" s="180" t="s">
        <v>1090</v>
      </c>
      <c r="H270" s="181">
        <v>99.724000000000004</v>
      </c>
      <c r="I270" s="182"/>
      <c r="L270" s="178"/>
      <c r="M270" s="183"/>
      <c r="N270" s="184"/>
      <c r="O270" s="184"/>
      <c r="P270" s="184"/>
      <c r="Q270" s="184"/>
      <c r="R270" s="184"/>
      <c r="S270" s="184"/>
      <c r="T270" s="185"/>
      <c r="AT270" s="179" t="s">
        <v>251</v>
      </c>
      <c r="AU270" s="179" t="s">
        <v>88</v>
      </c>
      <c r="AV270" s="13" t="s">
        <v>88</v>
      </c>
      <c r="AW270" s="13" t="s">
        <v>2</v>
      </c>
      <c r="AX270" s="13" t="s">
        <v>83</v>
      </c>
      <c r="AY270" s="179" t="s">
        <v>242</v>
      </c>
    </row>
    <row r="271" spans="1:65" s="1" customFormat="1" ht="24.2" customHeight="1">
      <c r="A271" s="30"/>
      <c r="B271" s="155"/>
      <c r="C271" s="194" t="s">
        <v>564</v>
      </c>
      <c r="D271" s="194" t="s">
        <v>245</v>
      </c>
      <c r="E271" s="195" t="s">
        <v>1091</v>
      </c>
      <c r="F271" s="196" t="s">
        <v>1092</v>
      </c>
      <c r="G271" s="197" t="s">
        <v>281</v>
      </c>
      <c r="H271" s="198">
        <v>13.853</v>
      </c>
      <c r="I271" s="161">
        <v>9.69</v>
      </c>
      <c r="J271" s="162">
        <f>ROUND(I271*H271,2)</f>
        <v>134.24</v>
      </c>
      <c r="K271" s="163"/>
      <c r="L271" s="31"/>
      <c r="M271" s="164"/>
      <c r="N271" s="165" t="s">
        <v>42</v>
      </c>
      <c r="O271" s="57"/>
      <c r="P271" s="166">
        <f>O271*H271</f>
        <v>0</v>
      </c>
      <c r="Q271" s="166">
        <v>4.0000000000000001E-3</v>
      </c>
      <c r="R271" s="166">
        <f>Q271*H271</f>
        <v>5.5412000000000003E-2</v>
      </c>
      <c r="S271" s="166">
        <v>0</v>
      </c>
      <c r="T271" s="167">
        <f>S271*H271</f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68" t="s">
        <v>402</v>
      </c>
      <c r="AT271" s="168" t="s">
        <v>245</v>
      </c>
      <c r="AU271" s="168" t="s">
        <v>88</v>
      </c>
      <c r="AY271" s="17" t="s">
        <v>242</v>
      </c>
      <c r="BE271" s="169">
        <f>IF(N271="základná",J271,0)</f>
        <v>0</v>
      </c>
      <c r="BF271" s="169">
        <f>IF(N271="znížená",J271,0)</f>
        <v>134.24</v>
      </c>
      <c r="BG271" s="169">
        <f>IF(N271="zákl. prenesená",J271,0)</f>
        <v>0</v>
      </c>
      <c r="BH271" s="169">
        <f>IF(N271="zníž. prenesená",J271,0)</f>
        <v>0</v>
      </c>
      <c r="BI271" s="169">
        <f>IF(N271="nulová",J271,0)</f>
        <v>0</v>
      </c>
      <c r="BJ271" s="17" t="s">
        <v>88</v>
      </c>
      <c r="BK271" s="169">
        <f>ROUND(I271*H271,2)</f>
        <v>134.24</v>
      </c>
      <c r="BL271" s="17" t="s">
        <v>402</v>
      </c>
      <c r="BM271" s="168" t="s">
        <v>1093</v>
      </c>
    </row>
    <row r="272" spans="1:65" s="12" customFormat="1">
      <c r="B272" s="170"/>
      <c r="D272" s="171" t="s">
        <v>251</v>
      </c>
      <c r="E272" s="172"/>
      <c r="F272" s="173" t="s">
        <v>1094</v>
      </c>
      <c r="H272" s="172"/>
      <c r="I272" s="174"/>
      <c r="L272" s="170"/>
      <c r="M272" s="175"/>
      <c r="N272" s="176"/>
      <c r="O272" s="176"/>
      <c r="P272" s="176"/>
      <c r="Q272" s="176"/>
      <c r="R272" s="176"/>
      <c r="S272" s="176"/>
      <c r="T272" s="177"/>
      <c r="AT272" s="172" t="s">
        <v>251</v>
      </c>
      <c r="AU272" s="172" t="s">
        <v>88</v>
      </c>
      <c r="AV272" s="12" t="s">
        <v>83</v>
      </c>
      <c r="AW272" s="12" t="s">
        <v>32</v>
      </c>
      <c r="AX272" s="12" t="s">
        <v>76</v>
      </c>
      <c r="AY272" s="172" t="s">
        <v>242</v>
      </c>
    </row>
    <row r="273" spans="2:51" s="13" customFormat="1">
      <c r="B273" s="178"/>
      <c r="D273" s="171" t="s">
        <v>251</v>
      </c>
      <c r="E273" s="179"/>
      <c r="F273" s="180" t="s">
        <v>1095</v>
      </c>
      <c r="H273" s="181">
        <v>4.2</v>
      </c>
      <c r="I273" s="182"/>
      <c r="L273" s="178"/>
      <c r="M273" s="183"/>
      <c r="N273" s="184"/>
      <c r="O273" s="184"/>
      <c r="P273" s="184"/>
      <c r="Q273" s="184"/>
      <c r="R273" s="184"/>
      <c r="S273" s="184"/>
      <c r="T273" s="185"/>
      <c r="AT273" s="179" t="s">
        <v>251</v>
      </c>
      <c r="AU273" s="179" t="s">
        <v>88</v>
      </c>
      <c r="AV273" s="13" t="s">
        <v>88</v>
      </c>
      <c r="AW273" s="13" t="s">
        <v>32</v>
      </c>
      <c r="AX273" s="13" t="s">
        <v>76</v>
      </c>
      <c r="AY273" s="179" t="s">
        <v>242</v>
      </c>
    </row>
    <row r="274" spans="2:51" s="15" customFormat="1">
      <c r="B274" s="210"/>
      <c r="D274" s="171" t="s">
        <v>251</v>
      </c>
      <c r="E274" s="211" t="s">
        <v>896</v>
      </c>
      <c r="F274" s="212" t="s">
        <v>333</v>
      </c>
      <c r="H274" s="213">
        <v>4.2</v>
      </c>
      <c r="I274" s="214"/>
      <c r="L274" s="210"/>
      <c r="M274" s="215"/>
      <c r="N274" s="216"/>
      <c r="O274" s="216"/>
      <c r="P274" s="216"/>
      <c r="Q274" s="216"/>
      <c r="R274" s="216"/>
      <c r="S274" s="216"/>
      <c r="T274" s="217"/>
      <c r="AT274" s="211" t="s">
        <v>251</v>
      </c>
      <c r="AU274" s="211" t="s">
        <v>88</v>
      </c>
      <c r="AV274" s="15" t="s">
        <v>93</v>
      </c>
      <c r="AW274" s="15" t="s">
        <v>32</v>
      </c>
      <c r="AX274" s="15" t="s">
        <v>76</v>
      </c>
      <c r="AY274" s="211" t="s">
        <v>242</v>
      </c>
    </row>
    <row r="275" spans="2:51" s="12" customFormat="1">
      <c r="B275" s="170"/>
      <c r="D275" s="171" t="s">
        <v>251</v>
      </c>
      <c r="E275" s="172"/>
      <c r="F275" s="173" t="s">
        <v>1096</v>
      </c>
      <c r="H275" s="172"/>
      <c r="I275" s="174"/>
      <c r="L275" s="170"/>
      <c r="M275" s="175"/>
      <c r="N275" s="176"/>
      <c r="O275" s="176"/>
      <c r="P275" s="176"/>
      <c r="Q275" s="176"/>
      <c r="R275" s="176"/>
      <c r="S275" s="176"/>
      <c r="T275" s="177"/>
      <c r="AT275" s="172" t="s">
        <v>251</v>
      </c>
      <c r="AU275" s="172" t="s">
        <v>88</v>
      </c>
      <c r="AV275" s="12" t="s">
        <v>83</v>
      </c>
      <c r="AW275" s="12" t="s">
        <v>32</v>
      </c>
      <c r="AX275" s="12" t="s">
        <v>76</v>
      </c>
      <c r="AY275" s="172" t="s">
        <v>242</v>
      </c>
    </row>
    <row r="276" spans="2:51" s="13" customFormat="1">
      <c r="B276" s="178"/>
      <c r="D276" s="171" t="s">
        <v>251</v>
      </c>
      <c r="E276" s="179"/>
      <c r="F276" s="180" t="s">
        <v>1097</v>
      </c>
      <c r="H276" s="181">
        <v>2.52</v>
      </c>
      <c r="I276" s="182"/>
      <c r="L276" s="178"/>
      <c r="M276" s="183"/>
      <c r="N276" s="184"/>
      <c r="O276" s="184"/>
      <c r="P276" s="184"/>
      <c r="Q276" s="184"/>
      <c r="R276" s="184"/>
      <c r="S276" s="184"/>
      <c r="T276" s="185"/>
      <c r="AT276" s="179" t="s">
        <v>251</v>
      </c>
      <c r="AU276" s="179" t="s">
        <v>88</v>
      </c>
      <c r="AV276" s="13" t="s">
        <v>88</v>
      </c>
      <c r="AW276" s="13" t="s">
        <v>32</v>
      </c>
      <c r="AX276" s="13" t="s">
        <v>76</v>
      </c>
      <c r="AY276" s="179" t="s">
        <v>242</v>
      </c>
    </row>
    <row r="277" spans="2:51" s="15" customFormat="1">
      <c r="B277" s="210"/>
      <c r="D277" s="171" t="s">
        <v>251</v>
      </c>
      <c r="E277" s="211" t="s">
        <v>898</v>
      </c>
      <c r="F277" s="212" t="s">
        <v>333</v>
      </c>
      <c r="H277" s="213">
        <v>2.52</v>
      </c>
      <c r="I277" s="214"/>
      <c r="L277" s="210"/>
      <c r="M277" s="215"/>
      <c r="N277" s="216"/>
      <c r="O277" s="216"/>
      <c r="P277" s="216"/>
      <c r="Q277" s="216"/>
      <c r="R277" s="216"/>
      <c r="S277" s="216"/>
      <c r="T277" s="217"/>
      <c r="AT277" s="211" t="s">
        <v>251</v>
      </c>
      <c r="AU277" s="211" t="s">
        <v>88</v>
      </c>
      <c r="AV277" s="15" t="s">
        <v>93</v>
      </c>
      <c r="AW277" s="15" t="s">
        <v>32</v>
      </c>
      <c r="AX277" s="15" t="s">
        <v>76</v>
      </c>
      <c r="AY277" s="211" t="s">
        <v>242</v>
      </c>
    </row>
    <row r="278" spans="2:51" s="12" customFormat="1">
      <c r="B278" s="170"/>
      <c r="D278" s="171" t="s">
        <v>251</v>
      </c>
      <c r="E278" s="172"/>
      <c r="F278" s="173" t="s">
        <v>1098</v>
      </c>
      <c r="H278" s="172"/>
      <c r="I278" s="174"/>
      <c r="L278" s="170"/>
      <c r="M278" s="175"/>
      <c r="N278" s="176"/>
      <c r="O278" s="176"/>
      <c r="P278" s="176"/>
      <c r="Q278" s="176"/>
      <c r="R278" s="176"/>
      <c r="S278" s="176"/>
      <c r="T278" s="177"/>
      <c r="AT278" s="172" t="s">
        <v>251</v>
      </c>
      <c r="AU278" s="172" t="s">
        <v>88</v>
      </c>
      <c r="AV278" s="12" t="s">
        <v>83</v>
      </c>
      <c r="AW278" s="12" t="s">
        <v>32</v>
      </c>
      <c r="AX278" s="12" t="s">
        <v>76</v>
      </c>
      <c r="AY278" s="172" t="s">
        <v>242</v>
      </c>
    </row>
    <row r="279" spans="2:51" s="13" customFormat="1">
      <c r="B279" s="178"/>
      <c r="D279" s="171" t="s">
        <v>251</v>
      </c>
      <c r="E279" s="179"/>
      <c r="F279" s="180" t="s">
        <v>1099</v>
      </c>
      <c r="H279" s="181">
        <v>2.64</v>
      </c>
      <c r="I279" s="182"/>
      <c r="L279" s="178"/>
      <c r="M279" s="183"/>
      <c r="N279" s="184"/>
      <c r="O279" s="184"/>
      <c r="P279" s="184"/>
      <c r="Q279" s="184"/>
      <c r="R279" s="184"/>
      <c r="S279" s="184"/>
      <c r="T279" s="185"/>
      <c r="AT279" s="179" t="s">
        <v>251</v>
      </c>
      <c r="AU279" s="179" t="s">
        <v>88</v>
      </c>
      <c r="AV279" s="13" t="s">
        <v>88</v>
      </c>
      <c r="AW279" s="13" t="s">
        <v>32</v>
      </c>
      <c r="AX279" s="13" t="s">
        <v>76</v>
      </c>
      <c r="AY279" s="179" t="s">
        <v>242</v>
      </c>
    </row>
    <row r="280" spans="2:51" s="15" customFormat="1">
      <c r="B280" s="210"/>
      <c r="D280" s="171" t="s">
        <v>251</v>
      </c>
      <c r="E280" s="211" t="s">
        <v>912</v>
      </c>
      <c r="F280" s="212" t="s">
        <v>333</v>
      </c>
      <c r="H280" s="213">
        <v>2.64</v>
      </c>
      <c r="I280" s="214"/>
      <c r="L280" s="210"/>
      <c r="M280" s="215"/>
      <c r="N280" s="216"/>
      <c r="O280" s="216"/>
      <c r="P280" s="216"/>
      <c r="Q280" s="216"/>
      <c r="R280" s="216"/>
      <c r="S280" s="216"/>
      <c r="T280" s="217"/>
      <c r="AT280" s="211" t="s">
        <v>251</v>
      </c>
      <c r="AU280" s="211" t="s">
        <v>88</v>
      </c>
      <c r="AV280" s="15" t="s">
        <v>93</v>
      </c>
      <c r="AW280" s="15" t="s">
        <v>32</v>
      </c>
      <c r="AX280" s="15" t="s">
        <v>76</v>
      </c>
      <c r="AY280" s="211" t="s">
        <v>242</v>
      </c>
    </row>
    <row r="281" spans="2:51" s="12" customFormat="1">
      <c r="B281" s="170"/>
      <c r="D281" s="171" t="s">
        <v>251</v>
      </c>
      <c r="E281" s="172"/>
      <c r="F281" s="173" t="s">
        <v>1100</v>
      </c>
      <c r="H281" s="172"/>
      <c r="I281" s="174"/>
      <c r="L281" s="170"/>
      <c r="M281" s="175"/>
      <c r="N281" s="176"/>
      <c r="O281" s="176"/>
      <c r="P281" s="176"/>
      <c r="Q281" s="176"/>
      <c r="R281" s="176"/>
      <c r="S281" s="176"/>
      <c r="T281" s="177"/>
      <c r="AT281" s="172" t="s">
        <v>251</v>
      </c>
      <c r="AU281" s="172" t="s">
        <v>88</v>
      </c>
      <c r="AV281" s="12" t="s">
        <v>83</v>
      </c>
      <c r="AW281" s="12" t="s">
        <v>32</v>
      </c>
      <c r="AX281" s="12" t="s">
        <v>76</v>
      </c>
      <c r="AY281" s="172" t="s">
        <v>242</v>
      </c>
    </row>
    <row r="282" spans="2:51" s="13" customFormat="1">
      <c r="B282" s="178"/>
      <c r="D282" s="171" t="s">
        <v>251</v>
      </c>
      <c r="E282" s="179"/>
      <c r="F282" s="180" t="s">
        <v>1101</v>
      </c>
      <c r="H282" s="181">
        <v>2.1840000000000002</v>
      </c>
      <c r="I282" s="182"/>
      <c r="L282" s="178"/>
      <c r="M282" s="183"/>
      <c r="N282" s="184"/>
      <c r="O282" s="184"/>
      <c r="P282" s="184"/>
      <c r="Q282" s="184"/>
      <c r="R282" s="184"/>
      <c r="S282" s="184"/>
      <c r="T282" s="185"/>
      <c r="AT282" s="179" t="s">
        <v>251</v>
      </c>
      <c r="AU282" s="179" t="s">
        <v>88</v>
      </c>
      <c r="AV282" s="13" t="s">
        <v>88</v>
      </c>
      <c r="AW282" s="13" t="s">
        <v>32</v>
      </c>
      <c r="AX282" s="13" t="s">
        <v>76</v>
      </c>
      <c r="AY282" s="179" t="s">
        <v>242</v>
      </c>
    </row>
    <row r="283" spans="2:51" s="13" customFormat="1">
      <c r="B283" s="178"/>
      <c r="D283" s="171" t="s">
        <v>251</v>
      </c>
      <c r="E283" s="179"/>
      <c r="F283" s="180" t="s">
        <v>981</v>
      </c>
      <c r="H283" s="181">
        <v>0.80900000000000005</v>
      </c>
      <c r="I283" s="182"/>
      <c r="L283" s="178"/>
      <c r="M283" s="183"/>
      <c r="N283" s="184"/>
      <c r="O283" s="184"/>
      <c r="P283" s="184"/>
      <c r="Q283" s="184"/>
      <c r="R283" s="184"/>
      <c r="S283" s="184"/>
      <c r="T283" s="185"/>
      <c r="AT283" s="179" t="s">
        <v>251</v>
      </c>
      <c r="AU283" s="179" t="s">
        <v>88</v>
      </c>
      <c r="AV283" s="13" t="s">
        <v>88</v>
      </c>
      <c r="AW283" s="13" t="s">
        <v>32</v>
      </c>
      <c r="AX283" s="13" t="s">
        <v>76</v>
      </c>
      <c r="AY283" s="179" t="s">
        <v>242</v>
      </c>
    </row>
    <row r="284" spans="2:51" s="15" customFormat="1">
      <c r="B284" s="210"/>
      <c r="D284" s="171" t="s">
        <v>251</v>
      </c>
      <c r="E284" s="211" t="s">
        <v>915</v>
      </c>
      <c r="F284" s="212" t="s">
        <v>333</v>
      </c>
      <c r="H284" s="213">
        <v>2.9929999999999999</v>
      </c>
      <c r="I284" s="214"/>
      <c r="L284" s="210"/>
      <c r="M284" s="215"/>
      <c r="N284" s="216"/>
      <c r="O284" s="216"/>
      <c r="P284" s="216"/>
      <c r="Q284" s="216"/>
      <c r="R284" s="216"/>
      <c r="S284" s="216"/>
      <c r="T284" s="217"/>
      <c r="AT284" s="211" t="s">
        <v>251</v>
      </c>
      <c r="AU284" s="211" t="s">
        <v>88</v>
      </c>
      <c r="AV284" s="15" t="s">
        <v>93</v>
      </c>
      <c r="AW284" s="15" t="s">
        <v>32</v>
      </c>
      <c r="AX284" s="15" t="s">
        <v>76</v>
      </c>
      <c r="AY284" s="211" t="s">
        <v>242</v>
      </c>
    </row>
    <row r="285" spans="2:51" s="12" customFormat="1">
      <c r="B285" s="170"/>
      <c r="D285" s="171" t="s">
        <v>251</v>
      </c>
      <c r="E285" s="172"/>
      <c r="F285" s="173" t="s">
        <v>1102</v>
      </c>
      <c r="H285" s="172"/>
      <c r="I285" s="174"/>
      <c r="L285" s="170"/>
      <c r="M285" s="175"/>
      <c r="N285" s="176"/>
      <c r="O285" s="176"/>
      <c r="P285" s="176"/>
      <c r="Q285" s="176"/>
      <c r="R285" s="176"/>
      <c r="S285" s="176"/>
      <c r="T285" s="177"/>
      <c r="AT285" s="172" t="s">
        <v>251</v>
      </c>
      <c r="AU285" s="172" t="s">
        <v>88</v>
      </c>
      <c r="AV285" s="12" t="s">
        <v>83</v>
      </c>
      <c r="AW285" s="12" t="s">
        <v>32</v>
      </c>
      <c r="AX285" s="12" t="s">
        <v>76</v>
      </c>
      <c r="AY285" s="172" t="s">
        <v>242</v>
      </c>
    </row>
    <row r="286" spans="2:51" s="13" customFormat="1">
      <c r="B286" s="178"/>
      <c r="D286" s="171" t="s">
        <v>251</v>
      </c>
      <c r="E286" s="179"/>
      <c r="F286" s="180" t="s">
        <v>1103</v>
      </c>
      <c r="H286" s="181">
        <v>1.5</v>
      </c>
      <c r="I286" s="182"/>
      <c r="L286" s="178"/>
      <c r="M286" s="183"/>
      <c r="N286" s="184"/>
      <c r="O286" s="184"/>
      <c r="P286" s="184"/>
      <c r="Q286" s="184"/>
      <c r="R286" s="184"/>
      <c r="S286" s="184"/>
      <c r="T286" s="185"/>
      <c r="AT286" s="179" t="s">
        <v>251</v>
      </c>
      <c r="AU286" s="179" t="s">
        <v>88</v>
      </c>
      <c r="AV286" s="13" t="s">
        <v>88</v>
      </c>
      <c r="AW286" s="13" t="s">
        <v>32</v>
      </c>
      <c r="AX286" s="13" t="s">
        <v>76</v>
      </c>
      <c r="AY286" s="179" t="s">
        <v>242</v>
      </c>
    </row>
    <row r="287" spans="2:51" s="15" customFormat="1">
      <c r="B287" s="210"/>
      <c r="D287" s="171" t="s">
        <v>251</v>
      </c>
      <c r="E287" s="211" t="s">
        <v>917</v>
      </c>
      <c r="F287" s="212" t="s">
        <v>333</v>
      </c>
      <c r="H287" s="213">
        <v>1.5</v>
      </c>
      <c r="I287" s="214"/>
      <c r="L287" s="210"/>
      <c r="M287" s="215"/>
      <c r="N287" s="216"/>
      <c r="O287" s="216"/>
      <c r="P287" s="216"/>
      <c r="Q287" s="216"/>
      <c r="R287" s="216"/>
      <c r="S287" s="216"/>
      <c r="T287" s="217"/>
      <c r="AT287" s="211" t="s">
        <v>251</v>
      </c>
      <c r="AU287" s="211" t="s">
        <v>88</v>
      </c>
      <c r="AV287" s="15" t="s">
        <v>93</v>
      </c>
      <c r="AW287" s="15" t="s">
        <v>32</v>
      </c>
      <c r="AX287" s="15" t="s">
        <v>76</v>
      </c>
      <c r="AY287" s="211" t="s">
        <v>242</v>
      </c>
    </row>
    <row r="288" spans="2:51" s="14" customFormat="1">
      <c r="B288" s="186"/>
      <c r="D288" s="171" t="s">
        <v>251</v>
      </c>
      <c r="E288" s="187"/>
      <c r="F288" s="188" t="s">
        <v>254</v>
      </c>
      <c r="H288" s="189">
        <v>13.853</v>
      </c>
      <c r="I288" s="190"/>
      <c r="L288" s="186"/>
      <c r="M288" s="191"/>
      <c r="N288" s="192"/>
      <c r="O288" s="192"/>
      <c r="P288" s="192"/>
      <c r="Q288" s="192"/>
      <c r="R288" s="192"/>
      <c r="S288" s="192"/>
      <c r="T288" s="193"/>
      <c r="AT288" s="187" t="s">
        <v>251</v>
      </c>
      <c r="AU288" s="187" t="s">
        <v>88</v>
      </c>
      <c r="AV288" s="14" t="s">
        <v>249</v>
      </c>
      <c r="AW288" s="14" t="s">
        <v>32</v>
      </c>
      <c r="AX288" s="14" t="s">
        <v>83</v>
      </c>
      <c r="AY288" s="187" t="s">
        <v>242</v>
      </c>
    </row>
    <row r="289" spans="1:65" s="1" customFormat="1" ht="24.2" customHeight="1">
      <c r="A289" s="30"/>
      <c r="B289" s="155"/>
      <c r="C289" s="218" t="s">
        <v>569</v>
      </c>
      <c r="D289" s="218" t="s">
        <v>313</v>
      </c>
      <c r="E289" s="219" t="s">
        <v>1104</v>
      </c>
      <c r="F289" s="220" t="s">
        <v>1105</v>
      </c>
      <c r="G289" s="221" t="s">
        <v>281</v>
      </c>
      <c r="H289" s="222">
        <v>4.2839999999999998</v>
      </c>
      <c r="I289" s="204">
        <v>20.36</v>
      </c>
      <c r="J289" s="205">
        <f>ROUND(I289*H289,2)</f>
        <v>87.22</v>
      </c>
      <c r="K289" s="206"/>
      <c r="L289" s="207"/>
      <c r="M289" s="208"/>
      <c r="N289" s="209" t="s">
        <v>42</v>
      </c>
      <c r="O289" s="57"/>
      <c r="P289" s="166">
        <f>O289*H289</f>
        <v>0</v>
      </c>
      <c r="Q289" s="166">
        <v>1.4999999999999999E-2</v>
      </c>
      <c r="R289" s="166">
        <f>Q289*H289</f>
        <v>6.4259999999999998E-2</v>
      </c>
      <c r="S289" s="166">
        <v>0</v>
      </c>
      <c r="T289" s="167">
        <f>S289*H289</f>
        <v>0</v>
      </c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R289" s="168" t="s">
        <v>500</v>
      </c>
      <c r="AT289" s="168" t="s">
        <v>313</v>
      </c>
      <c r="AU289" s="168" t="s">
        <v>88</v>
      </c>
      <c r="AY289" s="17" t="s">
        <v>242</v>
      </c>
      <c r="BE289" s="169">
        <f>IF(N289="základná",J289,0)</f>
        <v>0</v>
      </c>
      <c r="BF289" s="169">
        <f>IF(N289="znížená",J289,0)</f>
        <v>87.22</v>
      </c>
      <c r="BG289" s="169">
        <f>IF(N289="zákl. prenesená",J289,0)</f>
        <v>0</v>
      </c>
      <c r="BH289" s="169">
        <f>IF(N289="zníž. prenesená",J289,0)</f>
        <v>0</v>
      </c>
      <c r="BI289" s="169">
        <f>IF(N289="nulová",J289,0)</f>
        <v>0</v>
      </c>
      <c r="BJ289" s="17" t="s">
        <v>88</v>
      </c>
      <c r="BK289" s="169">
        <f>ROUND(I289*H289,2)</f>
        <v>87.22</v>
      </c>
      <c r="BL289" s="17" t="s">
        <v>402</v>
      </c>
      <c r="BM289" s="168" t="s">
        <v>1106</v>
      </c>
    </row>
    <row r="290" spans="1:65" s="13" customFormat="1">
      <c r="B290" s="178"/>
      <c r="D290" s="171" t="s">
        <v>251</v>
      </c>
      <c r="E290" s="179"/>
      <c r="F290" s="180" t="s">
        <v>896</v>
      </c>
      <c r="H290" s="181">
        <v>4.2</v>
      </c>
      <c r="I290" s="182"/>
      <c r="L290" s="178"/>
      <c r="M290" s="183"/>
      <c r="N290" s="184"/>
      <c r="O290" s="184"/>
      <c r="P290" s="184"/>
      <c r="Q290" s="184"/>
      <c r="R290" s="184"/>
      <c r="S290" s="184"/>
      <c r="T290" s="185"/>
      <c r="AT290" s="179" t="s">
        <v>251</v>
      </c>
      <c r="AU290" s="179" t="s">
        <v>88</v>
      </c>
      <c r="AV290" s="13" t="s">
        <v>88</v>
      </c>
      <c r="AW290" s="13" t="s">
        <v>32</v>
      </c>
      <c r="AX290" s="13" t="s">
        <v>83</v>
      </c>
      <c r="AY290" s="179" t="s">
        <v>242</v>
      </c>
    </row>
    <row r="291" spans="1:65" s="13" customFormat="1">
      <c r="B291" s="178"/>
      <c r="D291" s="171" t="s">
        <v>251</v>
      </c>
      <c r="F291" s="180" t="s">
        <v>1107</v>
      </c>
      <c r="H291" s="181">
        <v>4.2839999999999998</v>
      </c>
      <c r="I291" s="182"/>
      <c r="L291" s="178"/>
      <c r="M291" s="183"/>
      <c r="N291" s="184"/>
      <c r="O291" s="184"/>
      <c r="P291" s="184"/>
      <c r="Q291" s="184"/>
      <c r="R291" s="184"/>
      <c r="S291" s="184"/>
      <c r="T291" s="185"/>
      <c r="AT291" s="179" t="s">
        <v>251</v>
      </c>
      <c r="AU291" s="179" t="s">
        <v>88</v>
      </c>
      <c r="AV291" s="13" t="s">
        <v>88</v>
      </c>
      <c r="AW291" s="13" t="s">
        <v>2</v>
      </c>
      <c r="AX291" s="13" t="s">
        <v>83</v>
      </c>
      <c r="AY291" s="179" t="s">
        <v>242</v>
      </c>
    </row>
    <row r="292" spans="1:65" s="1" customFormat="1" ht="24.2" customHeight="1">
      <c r="A292" s="30"/>
      <c r="B292" s="155"/>
      <c r="C292" s="218" t="s">
        <v>575</v>
      </c>
      <c r="D292" s="218" t="s">
        <v>313</v>
      </c>
      <c r="E292" s="219" t="s">
        <v>1108</v>
      </c>
      <c r="F292" s="220" t="s">
        <v>1109</v>
      </c>
      <c r="G292" s="221" t="s">
        <v>281</v>
      </c>
      <c r="H292" s="222">
        <v>8.3160000000000007</v>
      </c>
      <c r="I292" s="204">
        <v>31.49</v>
      </c>
      <c r="J292" s="205">
        <f>ROUND(I292*H292,2)</f>
        <v>261.87</v>
      </c>
      <c r="K292" s="206"/>
      <c r="L292" s="207"/>
      <c r="M292" s="208"/>
      <c r="N292" s="209" t="s">
        <v>42</v>
      </c>
      <c r="O292" s="57"/>
      <c r="P292" s="166">
        <f>O292*H292</f>
        <v>0</v>
      </c>
      <c r="Q292" s="166">
        <v>6.6E-3</v>
      </c>
      <c r="R292" s="166">
        <f>Q292*H292</f>
        <v>5.4885600000000007E-2</v>
      </c>
      <c r="S292" s="166">
        <v>0</v>
      </c>
      <c r="T292" s="167">
        <f>S292*H292</f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68" t="s">
        <v>500</v>
      </c>
      <c r="AT292" s="168" t="s">
        <v>313</v>
      </c>
      <c r="AU292" s="168" t="s">
        <v>88</v>
      </c>
      <c r="AY292" s="17" t="s">
        <v>242</v>
      </c>
      <c r="BE292" s="169">
        <f>IF(N292="základná",J292,0)</f>
        <v>0</v>
      </c>
      <c r="BF292" s="169">
        <f>IF(N292="znížená",J292,0)</f>
        <v>261.87</v>
      </c>
      <c r="BG292" s="169">
        <f>IF(N292="zákl. prenesená",J292,0)</f>
        <v>0</v>
      </c>
      <c r="BH292" s="169">
        <f>IF(N292="zníž. prenesená",J292,0)</f>
        <v>0</v>
      </c>
      <c r="BI292" s="169">
        <f>IF(N292="nulová",J292,0)</f>
        <v>0</v>
      </c>
      <c r="BJ292" s="17" t="s">
        <v>88</v>
      </c>
      <c r="BK292" s="169">
        <f>ROUND(I292*H292,2)</f>
        <v>261.87</v>
      </c>
      <c r="BL292" s="17" t="s">
        <v>402</v>
      </c>
      <c r="BM292" s="168" t="s">
        <v>1110</v>
      </c>
    </row>
    <row r="293" spans="1:65" s="13" customFormat="1">
      <c r="B293" s="178"/>
      <c r="D293" s="171" t="s">
        <v>251</v>
      </c>
      <c r="E293" s="179"/>
      <c r="F293" s="180" t="s">
        <v>1111</v>
      </c>
      <c r="H293" s="181">
        <v>8.1530000000000005</v>
      </c>
      <c r="I293" s="182"/>
      <c r="L293" s="178"/>
      <c r="M293" s="183"/>
      <c r="N293" s="184"/>
      <c r="O293" s="184"/>
      <c r="P293" s="184"/>
      <c r="Q293" s="184"/>
      <c r="R293" s="184"/>
      <c r="S293" s="184"/>
      <c r="T293" s="185"/>
      <c r="AT293" s="179" t="s">
        <v>251</v>
      </c>
      <c r="AU293" s="179" t="s">
        <v>88</v>
      </c>
      <c r="AV293" s="13" t="s">
        <v>88</v>
      </c>
      <c r="AW293" s="13" t="s">
        <v>32</v>
      </c>
      <c r="AX293" s="13" t="s">
        <v>83</v>
      </c>
      <c r="AY293" s="179" t="s">
        <v>242</v>
      </c>
    </row>
    <row r="294" spans="1:65" s="13" customFormat="1">
      <c r="B294" s="178"/>
      <c r="D294" s="171" t="s">
        <v>251</v>
      </c>
      <c r="F294" s="180" t="s">
        <v>1112</v>
      </c>
      <c r="H294" s="181">
        <v>8.3160000000000007</v>
      </c>
      <c r="I294" s="182"/>
      <c r="L294" s="178"/>
      <c r="M294" s="183"/>
      <c r="N294" s="184"/>
      <c r="O294" s="184"/>
      <c r="P294" s="184"/>
      <c r="Q294" s="184"/>
      <c r="R294" s="184"/>
      <c r="S294" s="184"/>
      <c r="T294" s="185"/>
      <c r="AT294" s="179" t="s">
        <v>251</v>
      </c>
      <c r="AU294" s="179" t="s">
        <v>88</v>
      </c>
      <c r="AV294" s="13" t="s">
        <v>88</v>
      </c>
      <c r="AW294" s="13" t="s">
        <v>2</v>
      </c>
      <c r="AX294" s="13" t="s">
        <v>83</v>
      </c>
      <c r="AY294" s="179" t="s">
        <v>242</v>
      </c>
    </row>
    <row r="295" spans="1:65" s="1" customFormat="1" ht="24.2" customHeight="1">
      <c r="A295" s="30"/>
      <c r="B295" s="155"/>
      <c r="C295" s="218" t="s">
        <v>580</v>
      </c>
      <c r="D295" s="218" t="s">
        <v>313</v>
      </c>
      <c r="E295" s="219" t="s">
        <v>1113</v>
      </c>
      <c r="F295" s="220" t="s">
        <v>1114</v>
      </c>
      <c r="G295" s="221" t="s">
        <v>281</v>
      </c>
      <c r="H295" s="222">
        <v>1.53</v>
      </c>
      <c r="I295" s="204">
        <v>16.36</v>
      </c>
      <c r="J295" s="205">
        <f>ROUND(I295*H295,2)</f>
        <v>25.03</v>
      </c>
      <c r="K295" s="206"/>
      <c r="L295" s="207"/>
      <c r="M295" s="208"/>
      <c r="N295" s="209" t="s">
        <v>42</v>
      </c>
      <c r="O295" s="57"/>
      <c r="P295" s="166">
        <f>O295*H295</f>
        <v>0</v>
      </c>
      <c r="Q295" s="166">
        <v>1.2E-2</v>
      </c>
      <c r="R295" s="166">
        <f>Q295*H295</f>
        <v>1.8360000000000001E-2</v>
      </c>
      <c r="S295" s="166">
        <v>0</v>
      </c>
      <c r="T295" s="167">
        <f>S295*H295</f>
        <v>0</v>
      </c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R295" s="168" t="s">
        <v>500</v>
      </c>
      <c r="AT295" s="168" t="s">
        <v>313</v>
      </c>
      <c r="AU295" s="168" t="s">
        <v>88</v>
      </c>
      <c r="AY295" s="17" t="s">
        <v>242</v>
      </c>
      <c r="BE295" s="169">
        <f>IF(N295="základná",J295,0)</f>
        <v>0</v>
      </c>
      <c r="BF295" s="169">
        <f>IF(N295="znížená",J295,0)</f>
        <v>25.03</v>
      </c>
      <c r="BG295" s="169">
        <f>IF(N295="zákl. prenesená",J295,0)</f>
        <v>0</v>
      </c>
      <c r="BH295" s="169">
        <f>IF(N295="zníž. prenesená",J295,0)</f>
        <v>0</v>
      </c>
      <c r="BI295" s="169">
        <f>IF(N295="nulová",J295,0)</f>
        <v>0</v>
      </c>
      <c r="BJ295" s="17" t="s">
        <v>88</v>
      </c>
      <c r="BK295" s="169">
        <f>ROUND(I295*H295,2)</f>
        <v>25.03</v>
      </c>
      <c r="BL295" s="17" t="s">
        <v>402</v>
      </c>
      <c r="BM295" s="168" t="s">
        <v>1115</v>
      </c>
    </row>
    <row r="296" spans="1:65" s="13" customFormat="1">
      <c r="B296" s="178"/>
      <c r="D296" s="171" t="s">
        <v>251</v>
      </c>
      <c r="E296" s="179"/>
      <c r="F296" s="180" t="s">
        <v>917</v>
      </c>
      <c r="H296" s="181">
        <v>1.5</v>
      </c>
      <c r="I296" s="182"/>
      <c r="L296" s="178"/>
      <c r="M296" s="183"/>
      <c r="N296" s="184"/>
      <c r="O296" s="184"/>
      <c r="P296" s="184"/>
      <c r="Q296" s="184"/>
      <c r="R296" s="184"/>
      <c r="S296" s="184"/>
      <c r="T296" s="185"/>
      <c r="AT296" s="179" t="s">
        <v>251</v>
      </c>
      <c r="AU296" s="179" t="s">
        <v>88</v>
      </c>
      <c r="AV296" s="13" t="s">
        <v>88</v>
      </c>
      <c r="AW296" s="13" t="s">
        <v>32</v>
      </c>
      <c r="AX296" s="13" t="s">
        <v>83</v>
      </c>
      <c r="AY296" s="179" t="s">
        <v>242</v>
      </c>
    </row>
    <row r="297" spans="1:65" s="13" customFormat="1">
      <c r="B297" s="178"/>
      <c r="D297" s="171" t="s">
        <v>251</v>
      </c>
      <c r="F297" s="180" t="s">
        <v>1116</v>
      </c>
      <c r="H297" s="181">
        <v>1.53</v>
      </c>
      <c r="I297" s="182"/>
      <c r="L297" s="178"/>
      <c r="M297" s="183"/>
      <c r="N297" s="184"/>
      <c r="O297" s="184"/>
      <c r="P297" s="184"/>
      <c r="Q297" s="184"/>
      <c r="R297" s="184"/>
      <c r="S297" s="184"/>
      <c r="T297" s="185"/>
      <c r="AT297" s="179" t="s">
        <v>251</v>
      </c>
      <c r="AU297" s="179" t="s">
        <v>88</v>
      </c>
      <c r="AV297" s="13" t="s">
        <v>88</v>
      </c>
      <c r="AW297" s="13" t="s">
        <v>2</v>
      </c>
      <c r="AX297" s="13" t="s">
        <v>83</v>
      </c>
      <c r="AY297" s="179" t="s">
        <v>242</v>
      </c>
    </row>
    <row r="298" spans="1:65" s="1" customFormat="1" ht="37.9" customHeight="1">
      <c r="A298" s="30"/>
      <c r="B298" s="155"/>
      <c r="C298" s="194" t="s">
        <v>586</v>
      </c>
      <c r="D298" s="194" t="s">
        <v>245</v>
      </c>
      <c r="E298" s="195" t="s">
        <v>1117</v>
      </c>
      <c r="F298" s="196" t="s">
        <v>1118</v>
      </c>
      <c r="G298" s="197" t="s">
        <v>310</v>
      </c>
      <c r="H298" s="198">
        <v>11</v>
      </c>
      <c r="I298" s="161">
        <v>43.38</v>
      </c>
      <c r="J298" s="162">
        <f>ROUND(I298*H298,2)</f>
        <v>477.18</v>
      </c>
      <c r="K298" s="163"/>
      <c r="L298" s="31"/>
      <c r="M298" s="164"/>
      <c r="N298" s="165" t="s">
        <v>42</v>
      </c>
      <c r="O298" s="57"/>
      <c r="P298" s="166">
        <f>O298*H298</f>
        <v>0</v>
      </c>
      <c r="Q298" s="166">
        <v>1E-4</v>
      </c>
      <c r="R298" s="166">
        <f>Q298*H298</f>
        <v>1.1000000000000001E-3</v>
      </c>
      <c r="S298" s="166">
        <v>0</v>
      </c>
      <c r="T298" s="167">
        <f>S298*H298</f>
        <v>0</v>
      </c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R298" s="168" t="s">
        <v>402</v>
      </c>
      <c r="AT298" s="168" t="s">
        <v>245</v>
      </c>
      <c r="AU298" s="168" t="s">
        <v>88</v>
      </c>
      <c r="AY298" s="17" t="s">
        <v>242</v>
      </c>
      <c r="BE298" s="169">
        <f>IF(N298="základná",J298,0)</f>
        <v>0</v>
      </c>
      <c r="BF298" s="169">
        <f>IF(N298="znížená",J298,0)</f>
        <v>477.18</v>
      </c>
      <c r="BG298" s="169">
        <f>IF(N298="zákl. prenesená",J298,0)</f>
        <v>0</v>
      </c>
      <c r="BH298" s="169">
        <f>IF(N298="zníž. prenesená",J298,0)</f>
        <v>0</v>
      </c>
      <c r="BI298" s="169">
        <f>IF(N298="nulová",J298,0)</f>
        <v>0</v>
      </c>
      <c r="BJ298" s="17" t="s">
        <v>88</v>
      </c>
      <c r="BK298" s="169">
        <f>ROUND(I298*H298,2)</f>
        <v>477.18</v>
      </c>
      <c r="BL298" s="17" t="s">
        <v>402</v>
      </c>
      <c r="BM298" s="168" t="s">
        <v>1119</v>
      </c>
    </row>
    <row r="299" spans="1:65" s="13" customFormat="1">
      <c r="B299" s="178"/>
      <c r="D299" s="171" t="s">
        <v>251</v>
      </c>
      <c r="E299" s="179"/>
      <c r="F299" s="180" t="s">
        <v>1120</v>
      </c>
      <c r="H299" s="181">
        <v>11</v>
      </c>
      <c r="I299" s="182"/>
      <c r="L299" s="178"/>
      <c r="M299" s="183"/>
      <c r="N299" s="184"/>
      <c r="O299" s="184"/>
      <c r="P299" s="184"/>
      <c r="Q299" s="184"/>
      <c r="R299" s="184"/>
      <c r="S299" s="184"/>
      <c r="T299" s="185"/>
      <c r="AT299" s="179" t="s">
        <v>251</v>
      </c>
      <c r="AU299" s="179" t="s">
        <v>88</v>
      </c>
      <c r="AV299" s="13" t="s">
        <v>88</v>
      </c>
      <c r="AW299" s="13" t="s">
        <v>32</v>
      </c>
      <c r="AX299" s="13" t="s">
        <v>83</v>
      </c>
      <c r="AY299" s="179" t="s">
        <v>242</v>
      </c>
    </row>
    <row r="300" spans="1:65" s="1" customFormat="1" ht="33" customHeight="1">
      <c r="A300" s="30"/>
      <c r="B300" s="155"/>
      <c r="C300" s="218" t="s">
        <v>592</v>
      </c>
      <c r="D300" s="218" t="s">
        <v>313</v>
      </c>
      <c r="E300" s="219" t="s">
        <v>1121</v>
      </c>
      <c r="F300" s="220" t="s">
        <v>1122</v>
      </c>
      <c r="G300" s="221" t="s">
        <v>310</v>
      </c>
      <c r="H300" s="222">
        <v>4.4000000000000004</v>
      </c>
      <c r="I300" s="204">
        <v>11.26</v>
      </c>
      <c r="J300" s="205">
        <f>ROUND(I300*H300,2)</f>
        <v>49.54</v>
      </c>
      <c r="K300" s="206"/>
      <c r="L300" s="207"/>
      <c r="M300" s="208"/>
      <c r="N300" s="209" t="s">
        <v>42</v>
      </c>
      <c r="O300" s="57"/>
      <c r="P300" s="166">
        <f>O300*H300</f>
        <v>0</v>
      </c>
      <c r="Q300" s="166">
        <v>5.4000000000000001E-4</v>
      </c>
      <c r="R300" s="166">
        <f>Q300*H300</f>
        <v>2.3760000000000001E-3</v>
      </c>
      <c r="S300" s="166">
        <v>0</v>
      </c>
      <c r="T300" s="167">
        <f>S300*H300</f>
        <v>0</v>
      </c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R300" s="168" t="s">
        <v>500</v>
      </c>
      <c r="AT300" s="168" t="s">
        <v>313</v>
      </c>
      <c r="AU300" s="168" t="s">
        <v>88</v>
      </c>
      <c r="AY300" s="17" t="s">
        <v>242</v>
      </c>
      <c r="BE300" s="169">
        <f>IF(N300="základná",J300,0)</f>
        <v>0</v>
      </c>
      <c r="BF300" s="169">
        <f>IF(N300="znížená",J300,0)</f>
        <v>49.54</v>
      </c>
      <c r="BG300" s="169">
        <f>IF(N300="zákl. prenesená",J300,0)</f>
        <v>0</v>
      </c>
      <c r="BH300" s="169">
        <f>IF(N300="zníž. prenesená",J300,0)</f>
        <v>0</v>
      </c>
      <c r="BI300" s="169">
        <f>IF(N300="nulová",J300,0)</f>
        <v>0</v>
      </c>
      <c r="BJ300" s="17" t="s">
        <v>88</v>
      </c>
      <c r="BK300" s="169">
        <f>ROUND(I300*H300,2)</f>
        <v>49.54</v>
      </c>
      <c r="BL300" s="17" t="s">
        <v>402</v>
      </c>
      <c r="BM300" s="168" t="s">
        <v>1123</v>
      </c>
    </row>
    <row r="301" spans="1:65" s="1" customFormat="1" ht="37.9" customHeight="1">
      <c r="A301" s="30"/>
      <c r="B301" s="155"/>
      <c r="C301" s="218" t="s">
        <v>597</v>
      </c>
      <c r="D301" s="218" t="s">
        <v>313</v>
      </c>
      <c r="E301" s="219" t="s">
        <v>1124</v>
      </c>
      <c r="F301" s="220" t="s">
        <v>1125</v>
      </c>
      <c r="G301" s="221" t="s">
        <v>281</v>
      </c>
      <c r="H301" s="222">
        <v>5.5220000000000002</v>
      </c>
      <c r="I301" s="204">
        <v>17.48</v>
      </c>
      <c r="J301" s="205">
        <f>ROUND(I301*H301,2)</f>
        <v>96.52</v>
      </c>
      <c r="K301" s="206"/>
      <c r="L301" s="207"/>
      <c r="M301" s="208"/>
      <c r="N301" s="209" t="s">
        <v>42</v>
      </c>
      <c r="O301" s="57"/>
      <c r="P301" s="166">
        <f>O301*H301</f>
        <v>0</v>
      </c>
      <c r="Q301" s="166">
        <v>4.7999999999999996E-3</v>
      </c>
      <c r="R301" s="166">
        <f>Q301*H301</f>
        <v>2.6505599999999997E-2</v>
      </c>
      <c r="S301" s="166">
        <v>0</v>
      </c>
      <c r="T301" s="167">
        <f>S301*H301</f>
        <v>0</v>
      </c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R301" s="168" t="s">
        <v>500</v>
      </c>
      <c r="AT301" s="168" t="s">
        <v>313</v>
      </c>
      <c r="AU301" s="168" t="s">
        <v>88</v>
      </c>
      <c r="AY301" s="17" t="s">
        <v>242</v>
      </c>
      <c r="BE301" s="169">
        <f>IF(N301="základná",J301,0)</f>
        <v>0</v>
      </c>
      <c r="BF301" s="169">
        <f>IF(N301="znížená",J301,0)</f>
        <v>96.52</v>
      </c>
      <c r="BG301" s="169">
        <f>IF(N301="zákl. prenesená",J301,0)</f>
        <v>0</v>
      </c>
      <c r="BH301" s="169">
        <f>IF(N301="zníž. prenesená",J301,0)</f>
        <v>0</v>
      </c>
      <c r="BI301" s="169">
        <f>IF(N301="nulová",J301,0)</f>
        <v>0</v>
      </c>
      <c r="BJ301" s="17" t="s">
        <v>88</v>
      </c>
      <c r="BK301" s="169">
        <f>ROUND(I301*H301,2)</f>
        <v>96.52</v>
      </c>
      <c r="BL301" s="17" t="s">
        <v>402</v>
      </c>
      <c r="BM301" s="168" t="s">
        <v>1126</v>
      </c>
    </row>
    <row r="302" spans="1:65" s="1" customFormat="1" ht="24.2" customHeight="1">
      <c r="A302" s="30"/>
      <c r="B302" s="155"/>
      <c r="C302" s="194" t="s">
        <v>602</v>
      </c>
      <c r="D302" s="194" t="s">
        <v>245</v>
      </c>
      <c r="E302" s="195" t="s">
        <v>778</v>
      </c>
      <c r="F302" s="196" t="s">
        <v>779</v>
      </c>
      <c r="G302" s="197" t="s">
        <v>718</v>
      </c>
      <c r="H302" s="237">
        <v>639.32399999999996</v>
      </c>
      <c r="I302" s="161">
        <v>1.4</v>
      </c>
      <c r="J302" s="162">
        <f>ROUND(I302*H302,2)</f>
        <v>895.05</v>
      </c>
      <c r="K302" s="163"/>
      <c r="L302" s="31"/>
      <c r="M302" s="164"/>
      <c r="N302" s="165" t="s">
        <v>42</v>
      </c>
      <c r="O302" s="57"/>
      <c r="P302" s="166">
        <f>O302*H302</f>
        <v>0</v>
      </c>
      <c r="Q302" s="166">
        <v>0</v>
      </c>
      <c r="R302" s="166">
        <f>Q302*H302</f>
        <v>0</v>
      </c>
      <c r="S302" s="166">
        <v>0</v>
      </c>
      <c r="T302" s="167">
        <f>S302*H302</f>
        <v>0</v>
      </c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R302" s="168" t="s">
        <v>402</v>
      </c>
      <c r="AT302" s="168" t="s">
        <v>245</v>
      </c>
      <c r="AU302" s="168" t="s">
        <v>88</v>
      </c>
      <c r="AY302" s="17" t="s">
        <v>242</v>
      </c>
      <c r="BE302" s="169">
        <f>IF(N302="základná",J302,0)</f>
        <v>0</v>
      </c>
      <c r="BF302" s="169">
        <f>IF(N302="znížená",J302,0)</f>
        <v>895.05</v>
      </c>
      <c r="BG302" s="169">
        <f>IF(N302="zákl. prenesená",J302,0)</f>
        <v>0</v>
      </c>
      <c r="BH302" s="169">
        <f>IF(N302="zníž. prenesená",J302,0)</f>
        <v>0</v>
      </c>
      <c r="BI302" s="169">
        <f>IF(N302="nulová",J302,0)</f>
        <v>0</v>
      </c>
      <c r="BJ302" s="17" t="s">
        <v>88</v>
      </c>
      <c r="BK302" s="169">
        <f>ROUND(I302*H302,2)</f>
        <v>895.05</v>
      </c>
      <c r="BL302" s="17" t="s">
        <v>402</v>
      </c>
      <c r="BM302" s="168" t="s">
        <v>1127</v>
      </c>
    </row>
    <row r="303" spans="1:65" s="11" customFormat="1" ht="22.9" customHeight="1">
      <c r="B303" s="142"/>
      <c r="D303" s="143" t="s">
        <v>75</v>
      </c>
      <c r="E303" s="153" t="s">
        <v>1128</v>
      </c>
      <c r="F303" s="153" t="s">
        <v>1129</v>
      </c>
      <c r="I303" s="145"/>
      <c r="J303" s="154">
        <f>BK303</f>
        <v>1940.4099999999999</v>
      </c>
      <c r="L303" s="142"/>
      <c r="M303" s="147"/>
      <c r="N303" s="148"/>
      <c r="O303" s="148"/>
      <c r="P303" s="149">
        <f>SUM(P304:P310)</f>
        <v>0</v>
      </c>
      <c r="Q303" s="148"/>
      <c r="R303" s="149">
        <f>SUM(R304:R310)</f>
        <v>0.2087</v>
      </c>
      <c r="S303" s="148"/>
      <c r="T303" s="150">
        <f>SUM(T304:T310)</f>
        <v>0</v>
      </c>
      <c r="AR303" s="143" t="s">
        <v>88</v>
      </c>
      <c r="AT303" s="151" t="s">
        <v>75</v>
      </c>
      <c r="AU303" s="151" t="s">
        <v>83</v>
      </c>
      <c r="AY303" s="143" t="s">
        <v>242</v>
      </c>
      <c r="BK303" s="152">
        <f>SUM(BK304:BK310)</f>
        <v>1940.4099999999999</v>
      </c>
    </row>
    <row r="304" spans="1:65" s="1" customFormat="1" ht="55.5" customHeight="1">
      <c r="A304" s="30"/>
      <c r="B304" s="155"/>
      <c r="C304" s="194" t="s">
        <v>607</v>
      </c>
      <c r="D304" s="194" t="s">
        <v>245</v>
      </c>
      <c r="E304" s="195" t="s">
        <v>1130</v>
      </c>
      <c r="F304" s="196" t="s">
        <v>1131</v>
      </c>
      <c r="G304" s="197" t="s">
        <v>310</v>
      </c>
      <c r="H304" s="198">
        <v>13</v>
      </c>
      <c r="I304" s="161">
        <v>59.06</v>
      </c>
      <c r="J304" s="162">
        <f>ROUND(I304*H304,2)</f>
        <v>767.78</v>
      </c>
      <c r="K304" s="163"/>
      <c r="L304" s="31"/>
      <c r="M304" s="164"/>
      <c r="N304" s="165" t="s">
        <v>42</v>
      </c>
      <c r="O304" s="57"/>
      <c r="P304" s="166">
        <f>O304*H304</f>
        <v>0</v>
      </c>
      <c r="Q304" s="166">
        <v>2.5400000000000002E-3</v>
      </c>
      <c r="R304" s="166">
        <f>Q304*H304</f>
        <v>3.3020000000000001E-2</v>
      </c>
      <c r="S304" s="166">
        <v>0</v>
      </c>
      <c r="T304" s="167">
        <f>S304*H304</f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168" t="s">
        <v>402</v>
      </c>
      <c r="AT304" s="168" t="s">
        <v>245</v>
      </c>
      <c r="AU304" s="168" t="s">
        <v>88</v>
      </c>
      <c r="AY304" s="17" t="s">
        <v>242</v>
      </c>
      <c r="BE304" s="169">
        <f>IF(N304="základná",J304,0)</f>
        <v>0</v>
      </c>
      <c r="BF304" s="169">
        <f>IF(N304="znížená",J304,0)</f>
        <v>767.78</v>
      </c>
      <c r="BG304" s="169">
        <f>IF(N304="zákl. prenesená",J304,0)</f>
        <v>0</v>
      </c>
      <c r="BH304" s="169">
        <f>IF(N304="zníž. prenesená",J304,0)</f>
        <v>0</v>
      </c>
      <c r="BI304" s="169">
        <f>IF(N304="nulová",J304,0)</f>
        <v>0</v>
      </c>
      <c r="BJ304" s="17" t="s">
        <v>88</v>
      </c>
      <c r="BK304" s="169">
        <f>ROUND(I304*H304,2)</f>
        <v>767.78</v>
      </c>
      <c r="BL304" s="17" t="s">
        <v>402</v>
      </c>
      <c r="BM304" s="168" t="s">
        <v>1132</v>
      </c>
    </row>
    <row r="305" spans="1:65" s="13" customFormat="1">
      <c r="B305" s="178"/>
      <c r="D305" s="171" t="s">
        <v>251</v>
      </c>
      <c r="E305" s="179"/>
      <c r="F305" s="180" t="s">
        <v>383</v>
      </c>
      <c r="H305" s="181">
        <v>13</v>
      </c>
      <c r="I305" s="182"/>
      <c r="L305" s="178"/>
      <c r="M305" s="183"/>
      <c r="N305" s="184"/>
      <c r="O305" s="184"/>
      <c r="P305" s="184"/>
      <c r="Q305" s="184"/>
      <c r="R305" s="184"/>
      <c r="S305" s="184"/>
      <c r="T305" s="185"/>
      <c r="AT305" s="179" t="s">
        <v>251</v>
      </c>
      <c r="AU305" s="179" t="s">
        <v>88</v>
      </c>
      <c r="AV305" s="13" t="s">
        <v>88</v>
      </c>
      <c r="AW305" s="13" t="s">
        <v>32</v>
      </c>
      <c r="AX305" s="13" t="s">
        <v>83</v>
      </c>
      <c r="AY305" s="179" t="s">
        <v>242</v>
      </c>
    </row>
    <row r="306" spans="1:65" s="1" customFormat="1" ht="24.2" customHeight="1">
      <c r="A306" s="30"/>
      <c r="B306" s="155"/>
      <c r="C306" s="194" t="s">
        <v>612</v>
      </c>
      <c r="D306" s="194" t="s">
        <v>245</v>
      </c>
      <c r="E306" s="195" t="s">
        <v>1133</v>
      </c>
      <c r="F306" s="196" t="s">
        <v>1134</v>
      </c>
      <c r="G306" s="197" t="s">
        <v>297</v>
      </c>
      <c r="H306" s="198">
        <v>48</v>
      </c>
      <c r="I306" s="161">
        <v>23.99</v>
      </c>
      <c r="J306" s="162">
        <f>ROUND(I306*H306,2)</f>
        <v>1151.52</v>
      </c>
      <c r="K306" s="163"/>
      <c r="L306" s="31"/>
      <c r="M306" s="164"/>
      <c r="N306" s="165" t="s">
        <v>42</v>
      </c>
      <c r="O306" s="57"/>
      <c r="P306" s="166">
        <f>O306*H306</f>
        <v>0</v>
      </c>
      <c r="Q306" s="166">
        <v>3.6600000000000001E-3</v>
      </c>
      <c r="R306" s="166">
        <f>Q306*H306</f>
        <v>0.17568</v>
      </c>
      <c r="S306" s="166">
        <v>0</v>
      </c>
      <c r="T306" s="167">
        <f>S306*H306</f>
        <v>0</v>
      </c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R306" s="168" t="s">
        <v>402</v>
      </c>
      <c r="AT306" s="168" t="s">
        <v>245</v>
      </c>
      <c r="AU306" s="168" t="s">
        <v>88</v>
      </c>
      <c r="AY306" s="17" t="s">
        <v>242</v>
      </c>
      <c r="BE306" s="169">
        <f>IF(N306="základná",J306,0)</f>
        <v>0</v>
      </c>
      <c r="BF306" s="169">
        <f>IF(N306="znížená",J306,0)</f>
        <v>1151.52</v>
      </c>
      <c r="BG306" s="169">
        <f>IF(N306="zákl. prenesená",J306,0)</f>
        <v>0</v>
      </c>
      <c r="BH306" s="169">
        <f>IF(N306="zníž. prenesená",J306,0)</f>
        <v>0</v>
      </c>
      <c r="BI306" s="169">
        <f>IF(N306="nulová",J306,0)</f>
        <v>0</v>
      </c>
      <c r="BJ306" s="17" t="s">
        <v>88</v>
      </c>
      <c r="BK306" s="169">
        <f>ROUND(I306*H306,2)</f>
        <v>1151.52</v>
      </c>
      <c r="BL306" s="17" t="s">
        <v>402</v>
      </c>
      <c r="BM306" s="168" t="s">
        <v>1135</v>
      </c>
    </row>
    <row r="307" spans="1:65" s="13" customFormat="1">
      <c r="B307" s="178"/>
      <c r="D307" s="171" t="s">
        <v>251</v>
      </c>
      <c r="E307" s="179"/>
      <c r="F307" s="180" t="s">
        <v>1136</v>
      </c>
      <c r="H307" s="181">
        <v>26</v>
      </c>
      <c r="I307" s="182"/>
      <c r="L307" s="178"/>
      <c r="M307" s="183"/>
      <c r="N307" s="184"/>
      <c r="O307" s="184"/>
      <c r="P307" s="184"/>
      <c r="Q307" s="184"/>
      <c r="R307" s="184"/>
      <c r="S307" s="184"/>
      <c r="T307" s="185"/>
      <c r="AT307" s="179" t="s">
        <v>251</v>
      </c>
      <c r="AU307" s="179" t="s">
        <v>88</v>
      </c>
      <c r="AV307" s="13" t="s">
        <v>88</v>
      </c>
      <c r="AW307" s="13" t="s">
        <v>32</v>
      </c>
      <c r="AX307" s="13" t="s">
        <v>76</v>
      </c>
      <c r="AY307" s="179" t="s">
        <v>242</v>
      </c>
    </row>
    <row r="308" spans="1:65" s="13" customFormat="1">
      <c r="B308" s="178"/>
      <c r="D308" s="171" t="s">
        <v>251</v>
      </c>
      <c r="E308" s="179"/>
      <c r="F308" s="180" t="s">
        <v>1137</v>
      </c>
      <c r="H308" s="181">
        <v>22</v>
      </c>
      <c r="I308" s="182"/>
      <c r="L308" s="178"/>
      <c r="M308" s="183"/>
      <c r="N308" s="184"/>
      <c r="O308" s="184"/>
      <c r="P308" s="184"/>
      <c r="Q308" s="184"/>
      <c r="R308" s="184"/>
      <c r="S308" s="184"/>
      <c r="T308" s="185"/>
      <c r="AT308" s="179" t="s">
        <v>251</v>
      </c>
      <c r="AU308" s="179" t="s">
        <v>88</v>
      </c>
      <c r="AV308" s="13" t="s">
        <v>88</v>
      </c>
      <c r="AW308" s="13" t="s">
        <v>32</v>
      </c>
      <c r="AX308" s="13" t="s">
        <v>76</v>
      </c>
      <c r="AY308" s="179" t="s">
        <v>242</v>
      </c>
    </row>
    <row r="309" spans="1:65" s="14" customFormat="1">
      <c r="B309" s="186"/>
      <c r="D309" s="171" t="s">
        <v>251</v>
      </c>
      <c r="E309" s="187"/>
      <c r="F309" s="188" t="s">
        <v>254</v>
      </c>
      <c r="H309" s="189">
        <v>48</v>
      </c>
      <c r="I309" s="190"/>
      <c r="L309" s="186"/>
      <c r="M309" s="191"/>
      <c r="N309" s="192"/>
      <c r="O309" s="192"/>
      <c r="P309" s="192"/>
      <c r="Q309" s="192"/>
      <c r="R309" s="192"/>
      <c r="S309" s="192"/>
      <c r="T309" s="193"/>
      <c r="AT309" s="187" t="s">
        <v>251</v>
      </c>
      <c r="AU309" s="187" t="s">
        <v>88</v>
      </c>
      <c r="AV309" s="14" t="s">
        <v>249</v>
      </c>
      <c r="AW309" s="14" t="s">
        <v>32</v>
      </c>
      <c r="AX309" s="14" t="s">
        <v>83</v>
      </c>
      <c r="AY309" s="187" t="s">
        <v>242</v>
      </c>
    </row>
    <row r="310" spans="1:65" s="1" customFormat="1" ht="24.2" customHeight="1">
      <c r="A310" s="30"/>
      <c r="B310" s="155"/>
      <c r="C310" s="194" t="s">
        <v>616</v>
      </c>
      <c r="D310" s="194" t="s">
        <v>245</v>
      </c>
      <c r="E310" s="195" t="s">
        <v>1138</v>
      </c>
      <c r="F310" s="196" t="s">
        <v>1139</v>
      </c>
      <c r="G310" s="197" t="s">
        <v>718</v>
      </c>
      <c r="H310" s="237">
        <v>19.193000000000001</v>
      </c>
      <c r="I310" s="161">
        <v>1.1000000000000001</v>
      </c>
      <c r="J310" s="162">
        <f>ROUND(I310*H310,2)</f>
        <v>21.11</v>
      </c>
      <c r="K310" s="163"/>
      <c r="L310" s="31"/>
      <c r="M310" s="164"/>
      <c r="N310" s="165" t="s">
        <v>42</v>
      </c>
      <c r="O310" s="57"/>
      <c r="P310" s="166">
        <f>O310*H310</f>
        <v>0</v>
      </c>
      <c r="Q310" s="166">
        <v>0</v>
      </c>
      <c r="R310" s="166">
        <f>Q310*H310</f>
        <v>0</v>
      </c>
      <c r="S310" s="166">
        <v>0</v>
      </c>
      <c r="T310" s="167">
        <f>S310*H310</f>
        <v>0</v>
      </c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R310" s="168" t="s">
        <v>249</v>
      </c>
      <c r="AT310" s="168" t="s">
        <v>245</v>
      </c>
      <c r="AU310" s="168" t="s">
        <v>88</v>
      </c>
      <c r="AY310" s="17" t="s">
        <v>242</v>
      </c>
      <c r="BE310" s="169">
        <f>IF(N310="základná",J310,0)</f>
        <v>0</v>
      </c>
      <c r="BF310" s="169">
        <f>IF(N310="znížená",J310,0)</f>
        <v>21.11</v>
      </c>
      <c r="BG310" s="169">
        <f>IF(N310="zákl. prenesená",J310,0)</f>
        <v>0</v>
      </c>
      <c r="BH310" s="169">
        <f>IF(N310="zníž. prenesená",J310,0)</f>
        <v>0</v>
      </c>
      <c r="BI310" s="169">
        <f>IF(N310="nulová",J310,0)</f>
        <v>0</v>
      </c>
      <c r="BJ310" s="17" t="s">
        <v>88</v>
      </c>
      <c r="BK310" s="169">
        <f>ROUND(I310*H310,2)</f>
        <v>21.11</v>
      </c>
      <c r="BL310" s="17" t="s">
        <v>249</v>
      </c>
      <c r="BM310" s="168" t="s">
        <v>1140</v>
      </c>
    </row>
    <row r="311" spans="1:65" s="11" customFormat="1" ht="22.9" customHeight="1">
      <c r="B311" s="142"/>
      <c r="D311" s="143" t="s">
        <v>75</v>
      </c>
      <c r="E311" s="153" t="s">
        <v>840</v>
      </c>
      <c r="F311" s="153" t="s">
        <v>841</v>
      </c>
      <c r="I311" s="145"/>
      <c r="J311" s="154">
        <f>BK311</f>
        <v>2512.3000000000002</v>
      </c>
      <c r="L311" s="142"/>
      <c r="M311" s="147"/>
      <c r="N311" s="148"/>
      <c r="O311" s="148"/>
      <c r="P311" s="149">
        <f>SUM(P312:P315)</f>
        <v>0</v>
      </c>
      <c r="Q311" s="148"/>
      <c r="R311" s="149">
        <f>SUM(R312:R315)</f>
        <v>3.5700000000000003E-2</v>
      </c>
      <c r="S311" s="148"/>
      <c r="T311" s="150">
        <f>SUM(T312:T315)</f>
        <v>0</v>
      </c>
      <c r="AR311" s="143" t="s">
        <v>88</v>
      </c>
      <c r="AT311" s="151" t="s">
        <v>75</v>
      </c>
      <c r="AU311" s="151" t="s">
        <v>83</v>
      </c>
      <c r="AY311" s="143" t="s">
        <v>242</v>
      </c>
      <c r="BK311" s="152">
        <f>SUM(BK312:BK315)</f>
        <v>2512.3000000000002</v>
      </c>
    </row>
    <row r="312" spans="1:65" s="1" customFormat="1" ht="24.2" customHeight="1">
      <c r="A312" s="30"/>
      <c r="B312" s="155"/>
      <c r="C312" s="194" t="s">
        <v>620</v>
      </c>
      <c r="D312" s="194" t="s">
        <v>245</v>
      </c>
      <c r="E312" s="195" t="s">
        <v>1141</v>
      </c>
      <c r="F312" s="196" t="s">
        <v>1142</v>
      </c>
      <c r="G312" s="197" t="s">
        <v>310</v>
      </c>
      <c r="H312" s="198">
        <v>1</v>
      </c>
      <c r="I312" s="161">
        <v>203.09</v>
      </c>
      <c r="J312" s="162">
        <f>ROUND(I312*H312,2)</f>
        <v>203.09</v>
      </c>
      <c r="K312" s="163"/>
      <c r="L312" s="31"/>
      <c r="M312" s="164"/>
      <c r="N312" s="165" t="s">
        <v>42</v>
      </c>
      <c r="O312" s="57"/>
      <c r="P312" s="166">
        <f>O312*H312</f>
        <v>0</v>
      </c>
      <c r="Q312" s="166">
        <v>5.0000000000000002E-5</v>
      </c>
      <c r="R312" s="166">
        <f>Q312*H312</f>
        <v>5.0000000000000002E-5</v>
      </c>
      <c r="S312" s="166">
        <v>0</v>
      </c>
      <c r="T312" s="167">
        <f>S312*H312</f>
        <v>0</v>
      </c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R312" s="168" t="s">
        <v>402</v>
      </c>
      <c r="AT312" s="168" t="s">
        <v>245</v>
      </c>
      <c r="AU312" s="168" t="s">
        <v>88</v>
      </c>
      <c r="AY312" s="17" t="s">
        <v>242</v>
      </c>
      <c r="BE312" s="169">
        <f>IF(N312="základná",J312,0)</f>
        <v>0</v>
      </c>
      <c r="BF312" s="169">
        <f>IF(N312="znížená",J312,0)</f>
        <v>203.09</v>
      </c>
      <c r="BG312" s="169">
        <f>IF(N312="zákl. prenesená",J312,0)</f>
        <v>0</v>
      </c>
      <c r="BH312" s="169">
        <f>IF(N312="zníž. prenesená",J312,0)</f>
        <v>0</v>
      </c>
      <c r="BI312" s="169">
        <f>IF(N312="nulová",J312,0)</f>
        <v>0</v>
      </c>
      <c r="BJ312" s="17" t="s">
        <v>88</v>
      </c>
      <c r="BK312" s="169">
        <f>ROUND(I312*H312,2)</f>
        <v>203.09</v>
      </c>
      <c r="BL312" s="17" t="s">
        <v>402</v>
      </c>
      <c r="BM312" s="168" t="s">
        <v>1143</v>
      </c>
    </row>
    <row r="313" spans="1:65" s="13" customFormat="1">
      <c r="B313" s="178"/>
      <c r="D313" s="171" t="s">
        <v>251</v>
      </c>
      <c r="E313" s="179"/>
      <c r="F313" s="180" t="s">
        <v>1144</v>
      </c>
      <c r="H313" s="181">
        <v>1</v>
      </c>
      <c r="I313" s="182"/>
      <c r="L313" s="178"/>
      <c r="M313" s="183"/>
      <c r="N313" s="184"/>
      <c r="O313" s="184"/>
      <c r="P313" s="184"/>
      <c r="Q313" s="184"/>
      <c r="R313" s="184"/>
      <c r="S313" s="184"/>
      <c r="T313" s="185"/>
      <c r="AT313" s="179" t="s">
        <v>251</v>
      </c>
      <c r="AU313" s="179" t="s">
        <v>88</v>
      </c>
      <c r="AV313" s="13" t="s">
        <v>88</v>
      </c>
      <c r="AW313" s="13" t="s">
        <v>32</v>
      </c>
      <c r="AX313" s="13" t="s">
        <v>83</v>
      </c>
      <c r="AY313" s="179" t="s">
        <v>242</v>
      </c>
    </row>
    <row r="314" spans="1:65" s="1" customFormat="1" ht="33" customHeight="1">
      <c r="A314" s="30"/>
      <c r="B314" s="155"/>
      <c r="C314" s="218" t="s">
        <v>624</v>
      </c>
      <c r="D314" s="218" t="s">
        <v>313</v>
      </c>
      <c r="E314" s="219" t="s">
        <v>1145</v>
      </c>
      <c r="F314" s="220" t="s">
        <v>1146</v>
      </c>
      <c r="G314" s="221" t="s">
        <v>310</v>
      </c>
      <c r="H314" s="222">
        <v>1</v>
      </c>
      <c r="I314" s="204">
        <v>2281.87</v>
      </c>
      <c r="J314" s="205">
        <f>ROUND(I314*H314,2)</f>
        <v>2281.87</v>
      </c>
      <c r="K314" s="206"/>
      <c r="L314" s="207"/>
      <c r="M314" s="208"/>
      <c r="N314" s="209" t="s">
        <v>42</v>
      </c>
      <c r="O314" s="57"/>
      <c r="P314" s="166">
        <f>O314*H314</f>
        <v>0</v>
      </c>
      <c r="Q314" s="166">
        <v>3.5650000000000001E-2</v>
      </c>
      <c r="R314" s="166">
        <f>Q314*H314</f>
        <v>3.5650000000000001E-2</v>
      </c>
      <c r="S314" s="166">
        <v>0</v>
      </c>
      <c r="T314" s="167">
        <f>S314*H314</f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68" t="s">
        <v>500</v>
      </c>
      <c r="AT314" s="168" t="s">
        <v>313</v>
      </c>
      <c r="AU314" s="168" t="s">
        <v>88</v>
      </c>
      <c r="AY314" s="17" t="s">
        <v>242</v>
      </c>
      <c r="BE314" s="169">
        <f>IF(N314="základná",J314,0)</f>
        <v>0</v>
      </c>
      <c r="BF314" s="169">
        <f>IF(N314="znížená",J314,0)</f>
        <v>2281.87</v>
      </c>
      <c r="BG314" s="169">
        <f>IF(N314="zákl. prenesená",J314,0)</f>
        <v>0</v>
      </c>
      <c r="BH314" s="169">
        <f>IF(N314="zníž. prenesená",J314,0)</f>
        <v>0</v>
      </c>
      <c r="BI314" s="169">
        <f>IF(N314="nulová",J314,0)</f>
        <v>0</v>
      </c>
      <c r="BJ314" s="17" t="s">
        <v>88</v>
      </c>
      <c r="BK314" s="169">
        <f>ROUND(I314*H314,2)</f>
        <v>2281.87</v>
      </c>
      <c r="BL314" s="17" t="s">
        <v>402</v>
      </c>
      <c r="BM314" s="168" t="s">
        <v>1147</v>
      </c>
    </row>
    <row r="315" spans="1:65" s="1" customFormat="1" ht="24.2" customHeight="1">
      <c r="A315" s="30"/>
      <c r="B315" s="155"/>
      <c r="C315" s="194" t="s">
        <v>629</v>
      </c>
      <c r="D315" s="194" t="s">
        <v>245</v>
      </c>
      <c r="E315" s="195" t="s">
        <v>867</v>
      </c>
      <c r="F315" s="196" t="s">
        <v>868</v>
      </c>
      <c r="G315" s="197" t="s">
        <v>718</v>
      </c>
      <c r="H315" s="237">
        <v>24.85</v>
      </c>
      <c r="I315" s="161">
        <v>1.1000000000000001</v>
      </c>
      <c r="J315" s="162">
        <f>ROUND(I315*H315,2)</f>
        <v>27.34</v>
      </c>
      <c r="K315" s="163"/>
      <c r="L315" s="31"/>
      <c r="M315" s="243"/>
      <c r="N315" s="244" t="s">
        <v>42</v>
      </c>
      <c r="O315" s="240"/>
      <c r="P315" s="241">
        <f>O315*H315</f>
        <v>0</v>
      </c>
      <c r="Q315" s="241">
        <v>0</v>
      </c>
      <c r="R315" s="241">
        <f>Q315*H315</f>
        <v>0</v>
      </c>
      <c r="S315" s="241">
        <v>0</v>
      </c>
      <c r="T315" s="242">
        <f>S315*H315</f>
        <v>0</v>
      </c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R315" s="168" t="s">
        <v>402</v>
      </c>
      <c r="AT315" s="168" t="s">
        <v>245</v>
      </c>
      <c r="AU315" s="168" t="s">
        <v>88</v>
      </c>
      <c r="AY315" s="17" t="s">
        <v>242</v>
      </c>
      <c r="BE315" s="169">
        <f>IF(N315="základná",J315,0)</f>
        <v>0</v>
      </c>
      <c r="BF315" s="169">
        <f>IF(N315="znížená",J315,0)</f>
        <v>27.34</v>
      </c>
      <c r="BG315" s="169">
        <f>IF(N315="zákl. prenesená",J315,0)</f>
        <v>0</v>
      </c>
      <c r="BH315" s="169">
        <f>IF(N315="zníž. prenesená",J315,0)</f>
        <v>0</v>
      </c>
      <c r="BI315" s="169">
        <f>IF(N315="nulová",J315,0)</f>
        <v>0</v>
      </c>
      <c r="BJ315" s="17" t="s">
        <v>88</v>
      </c>
      <c r="BK315" s="169">
        <f>ROUND(I315*H315,2)</f>
        <v>27.34</v>
      </c>
      <c r="BL315" s="17" t="s">
        <v>402</v>
      </c>
      <c r="BM315" s="168" t="s">
        <v>1148</v>
      </c>
    </row>
    <row r="316" spans="1:65" s="1" customFormat="1" ht="6.95" customHeight="1">
      <c r="A316" s="30"/>
      <c r="B316" s="47"/>
      <c r="C316" s="48"/>
      <c r="D316" s="48"/>
      <c r="E316" s="48"/>
      <c r="F316" s="48"/>
      <c r="G316" s="48"/>
      <c r="H316" s="48"/>
      <c r="I316" s="48"/>
      <c r="J316" s="48"/>
      <c r="K316" s="48"/>
      <c r="L316" s="31"/>
      <c r="M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</row>
  </sheetData>
  <autoFilter ref="C131:K315"/>
  <mergeCells count="15">
    <mergeCell ref="E91:H91"/>
    <mergeCell ref="E118:H118"/>
    <mergeCell ref="E120:H120"/>
    <mergeCell ref="E122:H122"/>
    <mergeCell ref="E124:H124"/>
    <mergeCell ref="E22:H22"/>
    <mergeCell ref="E31:H31"/>
    <mergeCell ref="E85:H85"/>
    <mergeCell ref="E87:H87"/>
    <mergeCell ref="E89:H89"/>
    <mergeCell ref="L2:V2"/>
    <mergeCell ref="E7:H7"/>
    <mergeCell ref="E9:H9"/>
    <mergeCell ref="E11:H11"/>
    <mergeCell ref="E13:H13"/>
  </mergeCells>
  <pageMargins left="0.39374999999999999" right="0.39374999999999999" top="0.39374999999999999" bottom="0.39374999999999999" header="0.51180550000000002" footer="0"/>
  <pageSetup paperSize="9" fitToHeight="100" orientation="portrait" horizontalDpi="300" verticalDpi="300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zoomScaleNormal="100" workbookViewId="0">
      <selection activeCell="E13" sqref="E13:H13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32" max="43" width="8.83203125" customWidth="1"/>
    <col min="44" max="65" width="9.33203125" hidden="1" customWidth="1"/>
    <col min="66" max="1025" width="8.83203125" customWidth="1"/>
  </cols>
  <sheetData>
    <row r="2" spans="1:56" ht="36.950000000000003" customHeight="1">
      <c r="L2" s="280" t="s">
        <v>4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100</v>
      </c>
      <c r="AZ2" s="96" t="s">
        <v>1149</v>
      </c>
      <c r="BA2" s="96"/>
      <c r="BB2" s="96"/>
      <c r="BC2" s="96" t="s">
        <v>1150</v>
      </c>
      <c r="BD2" s="96" t="s">
        <v>88</v>
      </c>
    </row>
    <row r="3" spans="1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1:56" ht="24.95" customHeight="1">
      <c r="B4" s="20"/>
      <c r="D4" s="21" t="s">
        <v>150</v>
      </c>
      <c r="L4" s="20"/>
      <c r="M4" s="97" t="s">
        <v>8</v>
      </c>
      <c r="AT4" s="17" t="s">
        <v>2</v>
      </c>
    </row>
    <row r="5" spans="1:56" ht="6.95" customHeight="1">
      <c r="B5" s="20"/>
      <c r="L5" s="20"/>
    </row>
    <row r="6" spans="1:56" ht="12" customHeight="1">
      <c r="B6" s="20"/>
      <c r="D6" s="26" t="s">
        <v>14</v>
      </c>
      <c r="L6" s="20"/>
    </row>
    <row r="7" spans="1:56" ht="16.5" customHeight="1">
      <c r="B7" s="20"/>
      <c r="E7" s="310" t="str">
        <f>'Rekapitulácia stavby'!K6</f>
        <v xml:space="preserve"> Bratislava  OO PZ,  Rusovce - rekonštrukcia a modernizácia</v>
      </c>
      <c r="F7" s="310"/>
      <c r="G7" s="310"/>
      <c r="H7" s="310"/>
      <c r="L7" s="20"/>
    </row>
    <row r="8" spans="1:56" ht="12.75">
      <c r="B8" s="20"/>
      <c r="D8" s="26" t="s">
        <v>159</v>
      </c>
      <c r="L8" s="20"/>
    </row>
    <row r="9" spans="1:56" ht="16.5" customHeight="1">
      <c r="B9" s="20"/>
      <c r="E9" s="310" t="s">
        <v>162</v>
      </c>
      <c r="F9" s="310"/>
      <c r="G9" s="310"/>
      <c r="H9" s="310"/>
      <c r="L9" s="20"/>
    </row>
    <row r="10" spans="1:56" ht="12" customHeight="1">
      <c r="B10" s="20"/>
      <c r="D10" s="26" t="s">
        <v>165</v>
      </c>
      <c r="L10" s="20"/>
    </row>
    <row r="11" spans="1:56" s="1" customFormat="1" ht="16.5" customHeight="1">
      <c r="A11" s="30"/>
      <c r="B11" s="31"/>
      <c r="C11" s="30"/>
      <c r="D11" s="30"/>
      <c r="E11" s="311" t="s">
        <v>168</v>
      </c>
      <c r="F11" s="311"/>
      <c r="G11" s="311"/>
      <c r="H11" s="311"/>
      <c r="I11" s="30"/>
      <c r="J11" s="30"/>
      <c r="K11" s="30"/>
      <c r="L11" s="4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56" s="1" customFormat="1" ht="12" customHeight="1">
      <c r="A12" s="30"/>
      <c r="B12" s="31"/>
      <c r="C12" s="30"/>
      <c r="D12" s="26" t="s">
        <v>171</v>
      </c>
      <c r="E12" s="30"/>
      <c r="F12" s="30"/>
      <c r="G12" s="30"/>
      <c r="H12" s="30"/>
      <c r="I12" s="30"/>
      <c r="J12" s="30"/>
      <c r="K12" s="30"/>
      <c r="L12" s="4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56" s="1" customFormat="1" ht="30" customHeight="1">
      <c r="A13" s="30"/>
      <c r="B13" s="31"/>
      <c r="C13" s="30"/>
      <c r="D13" s="30"/>
      <c r="E13" s="297" t="s">
        <v>1151</v>
      </c>
      <c r="F13" s="297"/>
      <c r="G13" s="297"/>
      <c r="H13" s="297"/>
      <c r="I13" s="30"/>
      <c r="J13" s="30"/>
      <c r="K13" s="30"/>
      <c r="L13" s="4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56" s="1" customForma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56" s="1" customFormat="1" ht="12" customHeight="1">
      <c r="A15" s="30"/>
      <c r="B15" s="31"/>
      <c r="C15" s="30"/>
      <c r="D15" s="26" t="s">
        <v>16</v>
      </c>
      <c r="E15" s="30"/>
      <c r="F15" s="27"/>
      <c r="G15" s="30"/>
      <c r="H15" s="30"/>
      <c r="I15" s="26" t="s">
        <v>17</v>
      </c>
      <c r="J15" s="27"/>
      <c r="K15" s="30"/>
      <c r="L15" s="4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56" s="1" customFormat="1" ht="12" customHeight="1">
      <c r="A16" s="30"/>
      <c r="B16" s="31"/>
      <c r="C16" s="30"/>
      <c r="D16" s="26" t="s">
        <v>18</v>
      </c>
      <c r="E16" s="30"/>
      <c r="F16" s="27" t="s">
        <v>19</v>
      </c>
      <c r="G16" s="30"/>
      <c r="H16" s="30"/>
      <c r="I16" s="26" t="s">
        <v>20</v>
      </c>
      <c r="J16" s="98" t="str">
        <f>'Rekapitulácia stavby'!AN8</f>
        <v>3. 11. 2023</v>
      </c>
      <c r="K16" s="30"/>
      <c r="L16" s="4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2" customHeight="1">
      <c r="A18" s="30"/>
      <c r="B18" s="31"/>
      <c r="C18" s="30"/>
      <c r="D18" s="26" t="s">
        <v>22</v>
      </c>
      <c r="E18" s="30"/>
      <c r="F18" s="30"/>
      <c r="G18" s="30"/>
      <c r="H18" s="30"/>
      <c r="I18" s="26" t="s">
        <v>23</v>
      </c>
      <c r="J18" s="27" t="s">
        <v>24</v>
      </c>
      <c r="K18" s="30"/>
      <c r="L18" s="4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8" customHeight="1">
      <c r="A19" s="30"/>
      <c r="B19" s="31"/>
      <c r="C19" s="30"/>
      <c r="D19" s="30"/>
      <c r="E19" s="27" t="s">
        <v>25</v>
      </c>
      <c r="F19" s="30"/>
      <c r="G19" s="30"/>
      <c r="H19" s="30"/>
      <c r="I19" s="26" t="s">
        <v>26</v>
      </c>
      <c r="J19" s="27"/>
      <c r="K19" s="30"/>
      <c r="L19" s="4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2" customHeight="1">
      <c r="A21" s="30"/>
      <c r="B21" s="31"/>
      <c r="C21" s="30"/>
      <c r="D21" s="26" t="s">
        <v>27</v>
      </c>
      <c r="E21" s="30"/>
      <c r="F21" s="30"/>
      <c r="G21" s="30"/>
      <c r="H21" s="30"/>
      <c r="I21" s="26" t="s">
        <v>23</v>
      </c>
      <c r="J21" s="28"/>
      <c r="K21" s="30"/>
      <c r="L21" s="4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8" customHeight="1">
      <c r="A22" s="30"/>
      <c r="B22" s="31"/>
      <c r="C22" s="30"/>
      <c r="D22" s="30"/>
      <c r="E22" s="312"/>
      <c r="F22" s="312"/>
      <c r="G22" s="312"/>
      <c r="H22" s="312"/>
      <c r="I22" s="26" t="s">
        <v>26</v>
      </c>
      <c r="J22" s="28"/>
      <c r="K22" s="30"/>
      <c r="L22" s="4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2" customHeight="1">
      <c r="A24" s="30"/>
      <c r="B24" s="31"/>
      <c r="C24" s="30"/>
      <c r="D24" s="26" t="s">
        <v>28</v>
      </c>
      <c r="E24" s="30"/>
      <c r="F24" s="30"/>
      <c r="G24" s="30"/>
      <c r="H24" s="30"/>
      <c r="I24" s="26" t="s">
        <v>23</v>
      </c>
      <c r="J24" s="27" t="s">
        <v>29</v>
      </c>
      <c r="K24" s="30"/>
      <c r="L24" s="4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8" customHeight="1">
      <c r="A25" s="30"/>
      <c r="B25" s="31"/>
      <c r="C25" s="30"/>
      <c r="D25" s="30"/>
      <c r="E25" s="27" t="s">
        <v>30</v>
      </c>
      <c r="F25" s="30"/>
      <c r="G25" s="30"/>
      <c r="H25" s="30"/>
      <c r="I25" s="26" t="s">
        <v>26</v>
      </c>
      <c r="J25" s="27" t="s">
        <v>31</v>
      </c>
      <c r="K25" s="30"/>
      <c r="L25" s="4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23</v>
      </c>
      <c r="J27" s="27"/>
      <c r="K27" s="30"/>
      <c r="L27" s="4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8" customHeight="1">
      <c r="A28" s="30"/>
      <c r="B28" s="31"/>
      <c r="C28" s="30"/>
      <c r="D28" s="30"/>
      <c r="E28" s="27" t="s">
        <v>34</v>
      </c>
      <c r="F28" s="30"/>
      <c r="G28" s="30"/>
      <c r="H28" s="30"/>
      <c r="I28" s="26" t="s">
        <v>26</v>
      </c>
      <c r="J28" s="27"/>
      <c r="K28" s="30"/>
      <c r="L28" s="4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4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>
      <c r="A31" s="99"/>
      <c r="B31" s="100"/>
      <c r="C31" s="99"/>
      <c r="D31" s="99"/>
      <c r="E31" s="286"/>
      <c r="F31" s="286"/>
      <c r="G31" s="286"/>
      <c r="H31" s="286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1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95" customHeight="1">
      <c r="A33" s="30"/>
      <c r="B33" s="31"/>
      <c r="C33" s="30"/>
      <c r="D33" s="65"/>
      <c r="E33" s="65"/>
      <c r="F33" s="65"/>
      <c r="G33" s="65"/>
      <c r="H33" s="65"/>
      <c r="I33" s="65"/>
      <c r="J33" s="65"/>
      <c r="K33" s="65"/>
      <c r="L33" s="4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25.35" customHeight="1">
      <c r="A34" s="30"/>
      <c r="B34" s="31"/>
      <c r="C34" s="30"/>
      <c r="D34" s="102" t="s">
        <v>36</v>
      </c>
      <c r="E34" s="30"/>
      <c r="F34" s="30"/>
      <c r="G34" s="30"/>
      <c r="H34" s="30"/>
      <c r="I34" s="30"/>
      <c r="J34" s="103">
        <f>ROUND(J130, 2)</f>
        <v>1035.48</v>
      </c>
      <c r="K34" s="30"/>
      <c r="L34" s="4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6.95" customHeight="1">
      <c r="A35" s="30"/>
      <c r="B35" s="31"/>
      <c r="C35" s="30"/>
      <c r="D35" s="65"/>
      <c r="E35" s="65"/>
      <c r="F35" s="65"/>
      <c r="G35" s="65"/>
      <c r="H35" s="65"/>
      <c r="I35" s="65"/>
      <c r="J35" s="65"/>
      <c r="K35" s="65"/>
      <c r="L35" s="4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45" customHeight="1">
      <c r="A36" s="30"/>
      <c r="B36" s="31"/>
      <c r="C36" s="30"/>
      <c r="D36" s="30"/>
      <c r="E36" s="30"/>
      <c r="F36" s="104" t="s">
        <v>38</v>
      </c>
      <c r="G36" s="30"/>
      <c r="H36" s="30"/>
      <c r="I36" s="104" t="s">
        <v>37</v>
      </c>
      <c r="J36" s="104" t="s">
        <v>39</v>
      </c>
      <c r="K36" s="30"/>
      <c r="L36" s="4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45" customHeight="1">
      <c r="A37" s="30"/>
      <c r="B37" s="31"/>
      <c r="C37" s="30"/>
      <c r="D37" s="105" t="s">
        <v>40</v>
      </c>
      <c r="E37" s="35" t="s">
        <v>41</v>
      </c>
      <c r="F37" s="106">
        <f>ROUND((SUM(BE130:BE153)),  2)</f>
        <v>0</v>
      </c>
      <c r="G37" s="107"/>
      <c r="H37" s="107"/>
      <c r="I37" s="108">
        <v>0.2</v>
      </c>
      <c r="J37" s="106">
        <f>ROUND(((SUM(BE130:BE153))*I37),  2)</f>
        <v>0</v>
      </c>
      <c r="K37" s="30"/>
      <c r="L37" s="4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45" customHeight="1">
      <c r="A38" s="30"/>
      <c r="B38" s="31"/>
      <c r="C38" s="30"/>
      <c r="D38" s="30"/>
      <c r="E38" s="266" t="s">
        <v>42</v>
      </c>
      <c r="F38" s="267">
        <f>ROUND((SUM(BF130:BF153)),  2)</f>
        <v>1035.48</v>
      </c>
      <c r="G38" s="268"/>
      <c r="H38" s="268"/>
      <c r="I38" s="269">
        <v>0.2</v>
      </c>
      <c r="J38" s="267">
        <f>ROUND(((SUM(BF130:BF153))*I38),  2)</f>
        <v>207.1</v>
      </c>
      <c r="K38" s="30"/>
      <c r="L38" s="4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45" hidden="1" customHeight="1">
      <c r="A39" s="30"/>
      <c r="B39" s="31"/>
      <c r="C39" s="30"/>
      <c r="D39" s="30"/>
      <c r="E39" s="266" t="s">
        <v>43</v>
      </c>
      <c r="F39" s="267">
        <f>ROUND((SUM(BG130:BG153)),  2)</f>
        <v>0</v>
      </c>
      <c r="G39" s="268"/>
      <c r="H39" s="268"/>
      <c r="I39" s="269">
        <v>0.2</v>
      </c>
      <c r="J39" s="267">
        <f>0</f>
        <v>0</v>
      </c>
      <c r="K39" s="30"/>
      <c r="L39" s="4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45" hidden="1" customHeight="1">
      <c r="A40" s="30"/>
      <c r="B40" s="31"/>
      <c r="C40" s="30"/>
      <c r="D40" s="30"/>
      <c r="E40" s="266" t="s">
        <v>44</v>
      </c>
      <c r="F40" s="267">
        <f>ROUND((SUM(BH130:BH153)),  2)</f>
        <v>0</v>
      </c>
      <c r="G40" s="268"/>
      <c r="H40" s="268"/>
      <c r="I40" s="269">
        <v>0.2</v>
      </c>
      <c r="J40" s="267">
        <f>0</f>
        <v>0</v>
      </c>
      <c r="K40" s="30"/>
      <c r="L40" s="4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A41" s="30"/>
      <c r="B41" s="31"/>
      <c r="C41" s="30"/>
      <c r="D41" s="30"/>
      <c r="E41" s="266" t="s">
        <v>45</v>
      </c>
      <c r="F41" s="267">
        <f>ROUND((SUM(BI130:BI153)),  2)</f>
        <v>0</v>
      </c>
      <c r="G41" s="268"/>
      <c r="H41" s="268"/>
      <c r="I41" s="269">
        <v>0</v>
      </c>
      <c r="J41" s="267">
        <f>0</f>
        <v>0</v>
      </c>
      <c r="K41" s="30"/>
      <c r="L41" s="4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6.95" customHeight="1">
      <c r="A42" s="30"/>
      <c r="B42" s="31"/>
      <c r="C42" s="30"/>
      <c r="D42" s="30"/>
      <c r="E42" s="268"/>
      <c r="F42" s="268"/>
      <c r="G42" s="268"/>
      <c r="H42" s="268"/>
      <c r="I42" s="268"/>
      <c r="J42" s="268"/>
      <c r="K42" s="30"/>
      <c r="L42" s="4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25.35" customHeight="1">
      <c r="A43" s="30"/>
      <c r="B43" s="31"/>
      <c r="C43" s="111"/>
      <c r="D43" s="112" t="s">
        <v>46</v>
      </c>
      <c r="E43" s="59"/>
      <c r="F43" s="59"/>
      <c r="G43" s="113" t="s">
        <v>47</v>
      </c>
      <c r="H43" s="114" t="s">
        <v>48</v>
      </c>
      <c r="I43" s="59"/>
      <c r="J43" s="115">
        <f>SUM(J34:J41)</f>
        <v>1242.58</v>
      </c>
      <c r="K43" s="116"/>
      <c r="L43" s="4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1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1" customFormat="1" ht="12.75">
      <c r="A61" s="30"/>
      <c r="B61" s="31"/>
      <c r="C61" s="30"/>
      <c r="D61" s="45" t="s">
        <v>51</v>
      </c>
      <c r="E61" s="33"/>
      <c r="F61" s="117" t="s">
        <v>52</v>
      </c>
      <c r="G61" s="45" t="s">
        <v>51</v>
      </c>
      <c r="H61" s="33"/>
      <c r="I61" s="33"/>
      <c r="J61" s="118" t="s">
        <v>52</v>
      </c>
      <c r="K61" s="33"/>
      <c r="L61" s="4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1" customFormat="1" ht="12.75">
      <c r="A65" s="30"/>
      <c r="B65" s="31"/>
      <c r="C65" s="30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1" customFormat="1" ht="12.75">
      <c r="A76" s="30"/>
      <c r="B76" s="31"/>
      <c r="C76" s="30"/>
      <c r="D76" s="45" t="s">
        <v>51</v>
      </c>
      <c r="E76" s="33"/>
      <c r="F76" s="117" t="s">
        <v>52</v>
      </c>
      <c r="G76" s="45" t="s">
        <v>51</v>
      </c>
      <c r="H76" s="33"/>
      <c r="I76" s="33"/>
      <c r="J76" s="118" t="s">
        <v>52</v>
      </c>
      <c r="K76" s="33"/>
      <c r="L76" s="4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45" customHeight="1">
      <c r="A77" s="30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95" customHeight="1">
      <c r="A81" s="30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95" customHeight="1">
      <c r="A82" s="30"/>
      <c r="B82" s="31"/>
      <c r="C82" s="21" t="s">
        <v>205</v>
      </c>
      <c r="D82" s="30"/>
      <c r="E82" s="30"/>
      <c r="F82" s="30"/>
      <c r="G82" s="30"/>
      <c r="H82" s="30"/>
      <c r="I82" s="30"/>
      <c r="J82" s="30"/>
      <c r="K82" s="30"/>
      <c r="L82" s="4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6" t="s">
        <v>14</v>
      </c>
      <c r="D84" s="30"/>
      <c r="E84" s="30"/>
      <c r="F84" s="30"/>
      <c r="G84" s="30"/>
      <c r="H84" s="30"/>
      <c r="I84" s="30"/>
      <c r="J84" s="30"/>
      <c r="K84" s="30"/>
      <c r="L84" s="4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0"/>
      <c r="D85" s="30"/>
      <c r="E85" s="310" t="str">
        <f>E7</f>
        <v xml:space="preserve"> Bratislava  OO PZ,  Rusovce - rekonštrukcia a modernizácia</v>
      </c>
      <c r="F85" s="310"/>
      <c r="G85" s="310"/>
      <c r="H85" s="310"/>
      <c r="I85" s="30"/>
      <c r="J85" s="30"/>
      <c r="K85" s="30"/>
      <c r="L85" s="4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ht="12" customHeight="1">
      <c r="B86" s="20"/>
      <c r="C86" s="26" t="s">
        <v>159</v>
      </c>
      <c r="L86" s="20"/>
    </row>
    <row r="87" spans="1:31" ht="16.5" customHeight="1">
      <c r="B87" s="20"/>
      <c r="E87" s="310" t="s">
        <v>162</v>
      </c>
      <c r="F87" s="310"/>
      <c r="G87" s="310"/>
      <c r="H87" s="310"/>
      <c r="L87" s="20"/>
    </row>
    <row r="88" spans="1:31" ht="12" customHeight="1">
      <c r="B88" s="20"/>
      <c r="C88" s="26" t="s">
        <v>165</v>
      </c>
      <c r="L88" s="20"/>
    </row>
    <row r="89" spans="1:31" s="1" customFormat="1" ht="16.5" customHeight="1">
      <c r="A89" s="30"/>
      <c r="B89" s="31"/>
      <c r="C89" s="30"/>
      <c r="D89" s="30"/>
      <c r="E89" s="311" t="s">
        <v>168</v>
      </c>
      <c r="F89" s="311"/>
      <c r="G89" s="311"/>
      <c r="H89" s="311"/>
      <c r="I89" s="30"/>
      <c r="J89" s="30"/>
      <c r="K89" s="30"/>
      <c r="L89" s="4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12" customHeight="1">
      <c r="A90" s="30"/>
      <c r="B90" s="31"/>
      <c r="C90" s="26" t="s">
        <v>171</v>
      </c>
      <c r="D90" s="30"/>
      <c r="E90" s="30"/>
      <c r="F90" s="30"/>
      <c r="G90" s="30"/>
      <c r="H90" s="30"/>
      <c r="I90" s="30"/>
      <c r="J90" s="30"/>
      <c r="K90" s="30"/>
      <c r="L90" s="4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30" customHeight="1">
      <c r="A91" s="30"/>
      <c r="B91" s="31"/>
      <c r="C91" s="30"/>
      <c r="D91" s="30"/>
      <c r="E91" s="297" t="str">
        <f>E13</f>
        <v>E1.1.c) 01.1 - architektúra a stavebná časť -zateplenie zo strany interiéru</v>
      </c>
      <c r="F91" s="297"/>
      <c r="G91" s="297"/>
      <c r="H91" s="297"/>
      <c r="I91" s="30"/>
      <c r="J91" s="30"/>
      <c r="K91" s="30"/>
      <c r="L91" s="4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12" customHeight="1">
      <c r="A93" s="30"/>
      <c r="B93" s="31"/>
      <c r="C93" s="26" t="s">
        <v>18</v>
      </c>
      <c r="D93" s="30"/>
      <c r="E93" s="30"/>
      <c r="F93" s="27" t="str">
        <f>F16</f>
        <v>Rusovce</v>
      </c>
      <c r="G93" s="30"/>
      <c r="H93" s="30"/>
      <c r="I93" s="26" t="s">
        <v>20</v>
      </c>
      <c r="J93" s="98" t="str">
        <f>IF(J16="","",J16)</f>
        <v>3. 11. 2023</v>
      </c>
      <c r="K93" s="30"/>
      <c r="L93" s="4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40.15" customHeight="1">
      <c r="A95" s="30"/>
      <c r="B95" s="31"/>
      <c r="C95" s="26" t="s">
        <v>22</v>
      </c>
      <c r="D95" s="30"/>
      <c r="E95" s="30"/>
      <c r="F95" s="27" t="str">
        <f>E19</f>
        <v>Ministerstvo vnútra SR, Pribinova 2, Bratislava</v>
      </c>
      <c r="G95" s="30"/>
      <c r="H95" s="30"/>
      <c r="I95" s="26" t="s">
        <v>28</v>
      </c>
      <c r="J95" s="119" t="str">
        <f>E25</f>
        <v>A+D Projekta, s.r.o., Pod Orešinou 226/2,  Nitra</v>
      </c>
      <c r="K95" s="30"/>
      <c r="L95" s="4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1" customFormat="1" ht="15.2" customHeight="1">
      <c r="A96" s="30"/>
      <c r="B96" s="31"/>
      <c r="C96" s="26" t="s">
        <v>27</v>
      </c>
      <c r="D96" s="30"/>
      <c r="E96" s="30"/>
      <c r="F96" s="27" t="str">
        <f>IF(E22="","",E22)</f>
        <v/>
      </c>
      <c r="G96" s="30"/>
      <c r="H96" s="30"/>
      <c r="I96" s="26" t="s">
        <v>33</v>
      </c>
      <c r="J96" s="119" t="str">
        <f>E28</f>
        <v>Ing.Igor Janečka</v>
      </c>
      <c r="K96" s="30"/>
      <c r="L96" s="4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1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1" customFormat="1" ht="29.25" customHeight="1">
      <c r="A98" s="30"/>
      <c r="B98" s="31"/>
      <c r="C98" s="120" t="s">
        <v>206</v>
      </c>
      <c r="D98" s="111"/>
      <c r="E98" s="111"/>
      <c r="F98" s="111"/>
      <c r="G98" s="111"/>
      <c r="H98" s="111"/>
      <c r="I98" s="111"/>
      <c r="J98" s="121" t="s">
        <v>207</v>
      </c>
      <c r="K98" s="111"/>
      <c r="L98" s="4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47" s="1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1" customFormat="1" ht="22.9" customHeight="1">
      <c r="A100" s="30"/>
      <c r="B100" s="31"/>
      <c r="C100" s="122" t="s">
        <v>208</v>
      </c>
      <c r="D100" s="30"/>
      <c r="E100" s="30"/>
      <c r="F100" s="30"/>
      <c r="G100" s="30"/>
      <c r="H100" s="30"/>
      <c r="I100" s="30"/>
      <c r="J100" s="103">
        <f>J130</f>
        <v>1035.48</v>
      </c>
      <c r="K100" s="30"/>
      <c r="L100" s="4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7" t="s">
        <v>209</v>
      </c>
    </row>
    <row r="101" spans="1:47" s="8" customFormat="1" ht="24.95" customHeight="1">
      <c r="B101" s="123"/>
      <c r="D101" s="124" t="s">
        <v>210</v>
      </c>
      <c r="E101" s="125"/>
      <c r="F101" s="125"/>
      <c r="G101" s="125"/>
      <c r="H101" s="125"/>
      <c r="I101" s="125"/>
      <c r="J101" s="126">
        <f>J131</f>
        <v>1000.73</v>
      </c>
      <c r="L101" s="123"/>
    </row>
    <row r="102" spans="1:47" s="9" customFormat="1" ht="19.899999999999999" customHeight="1">
      <c r="B102" s="127"/>
      <c r="D102" s="128" t="s">
        <v>215</v>
      </c>
      <c r="E102" s="129"/>
      <c r="F102" s="129"/>
      <c r="G102" s="129"/>
      <c r="H102" s="129"/>
      <c r="I102" s="129"/>
      <c r="J102" s="130">
        <f>J132</f>
        <v>957.56</v>
      </c>
      <c r="L102" s="127"/>
    </row>
    <row r="103" spans="1:47" s="9" customFormat="1" ht="19.899999999999999" customHeight="1">
      <c r="B103" s="127"/>
      <c r="D103" s="128" t="s">
        <v>216</v>
      </c>
      <c r="E103" s="129"/>
      <c r="F103" s="129"/>
      <c r="G103" s="129"/>
      <c r="H103" s="129"/>
      <c r="I103" s="129"/>
      <c r="J103" s="130">
        <f>J143</f>
        <v>39.57</v>
      </c>
      <c r="L103" s="127"/>
    </row>
    <row r="104" spans="1:47" s="9" customFormat="1" ht="19.899999999999999" customHeight="1">
      <c r="B104" s="127"/>
      <c r="D104" s="128" t="s">
        <v>217</v>
      </c>
      <c r="E104" s="129"/>
      <c r="F104" s="129"/>
      <c r="G104" s="129"/>
      <c r="H104" s="129"/>
      <c r="I104" s="129"/>
      <c r="J104" s="130">
        <f>J146</f>
        <v>3.6</v>
      </c>
      <c r="L104" s="127"/>
    </row>
    <row r="105" spans="1:47" s="8" customFormat="1" ht="24.95" customHeight="1">
      <c r="B105" s="123"/>
      <c r="D105" s="124" t="s">
        <v>218</v>
      </c>
      <c r="E105" s="125"/>
      <c r="F105" s="125"/>
      <c r="G105" s="125"/>
      <c r="H105" s="125"/>
      <c r="I105" s="125"/>
      <c r="J105" s="126">
        <f>J148</f>
        <v>34.75</v>
      </c>
      <c r="L105" s="123"/>
    </row>
    <row r="106" spans="1:47" s="9" customFormat="1" ht="19.899999999999999" customHeight="1">
      <c r="B106" s="127"/>
      <c r="D106" s="128" t="s">
        <v>225</v>
      </c>
      <c r="E106" s="129"/>
      <c r="F106" s="129"/>
      <c r="G106" s="129"/>
      <c r="H106" s="129"/>
      <c r="I106" s="129"/>
      <c r="J106" s="130">
        <f>J149</f>
        <v>34.75</v>
      </c>
      <c r="L106" s="127"/>
    </row>
    <row r="107" spans="1:47" s="1" customFormat="1" ht="21.75" customHeight="1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42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47" s="1" customFormat="1" ht="6.95" customHeight="1">
      <c r="A108" s="30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12" spans="1:47" s="1" customFormat="1" ht="6.95" customHeight="1">
      <c r="A112" s="30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1" customFormat="1" ht="24.95" customHeight="1">
      <c r="A113" s="30"/>
      <c r="B113" s="31"/>
      <c r="C113" s="21" t="s">
        <v>228</v>
      </c>
      <c r="D113" s="30"/>
      <c r="E113" s="30"/>
      <c r="F113" s="30"/>
      <c r="G113" s="30"/>
      <c r="H113" s="30"/>
      <c r="I113" s="30"/>
      <c r="J113" s="30"/>
      <c r="K113" s="30"/>
      <c r="L113" s="4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1" customFormat="1" ht="6.95" customHeight="1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1" customFormat="1" ht="12" customHeight="1">
      <c r="A115" s="30"/>
      <c r="B115" s="31"/>
      <c r="C115" s="26" t="s">
        <v>14</v>
      </c>
      <c r="D115" s="30"/>
      <c r="E115" s="30"/>
      <c r="F115" s="30"/>
      <c r="G115" s="30"/>
      <c r="H115" s="30"/>
      <c r="I115" s="30"/>
      <c r="J115" s="30"/>
      <c r="K115" s="30"/>
      <c r="L115" s="4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1" customFormat="1" ht="16.5" customHeight="1">
      <c r="A116" s="30"/>
      <c r="B116" s="31"/>
      <c r="C116" s="30"/>
      <c r="D116" s="30"/>
      <c r="E116" s="310" t="str">
        <f>E7</f>
        <v xml:space="preserve"> Bratislava  OO PZ,  Rusovce - rekonštrukcia a modernizácia</v>
      </c>
      <c r="F116" s="310"/>
      <c r="G116" s="310"/>
      <c r="H116" s="310"/>
      <c r="I116" s="30"/>
      <c r="J116" s="30"/>
      <c r="K116" s="30"/>
      <c r="L116" s="42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ht="12" customHeight="1">
      <c r="B117" s="20"/>
      <c r="C117" s="26" t="s">
        <v>159</v>
      </c>
      <c r="L117" s="20"/>
    </row>
    <row r="118" spans="1:31" ht="16.5" customHeight="1">
      <c r="B118" s="20"/>
      <c r="E118" s="310" t="s">
        <v>162</v>
      </c>
      <c r="F118" s="310"/>
      <c r="G118" s="310"/>
      <c r="H118" s="310"/>
      <c r="L118" s="20"/>
    </row>
    <row r="119" spans="1:31" ht="12" customHeight="1">
      <c r="B119" s="20"/>
      <c r="C119" s="26" t="s">
        <v>165</v>
      </c>
      <c r="L119" s="20"/>
    </row>
    <row r="120" spans="1:31" s="1" customFormat="1" ht="16.5" customHeight="1">
      <c r="A120" s="30"/>
      <c r="B120" s="31"/>
      <c r="C120" s="30"/>
      <c r="D120" s="30"/>
      <c r="E120" s="311" t="s">
        <v>168</v>
      </c>
      <c r="F120" s="311"/>
      <c r="G120" s="311"/>
      <c r="H120" s="311"/>
      <c r="I120" s="30"/>
      <c r="J120" s="30"/>
      <c r="K120" s="30"/>
      <c r="L120" s="4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" customFormat="1" ht="12" customHeight="1">
      <c r="A121" s="30"/>
      <c r="B121" s="31"/>
      <c r="C121" s="26" t="s">
        <v>171</v>
      </c>
      <c r="D121" s="30"/>
      <c r="E121" s="30"/>
      <c r="F121" s="30"/>
      <c r="G121" s="30"/>
      <c r="H121" s="30"/>
      <c r="I121" s="30"/>
      <c r="J121" s="30"/>
      <c r="K121" s="30"/>
      <c r="L121" s="4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" customFormat="1" ht="30" customHeight="1">
      <c r="A122" s="30"/>
      <c r="B122" s="31"/>
      <c r="C122" s="30"/>
      <c r="D122" s="30"/>
      <c r="E122" s="297" t="str">
        <f>E13</f>
        <v>E1.1.c) 01.1 - architektúra a stavebná časť -zateplenie zo strany interiéru</v>
      </c>
      <c r="F122" s="297"/>
      <c r="G122" s="297"/>
      <c r="H122" s="297"/>
      <c r="I122" s="30"/>
      <c r="J122" s="30"/>
      <c r="K122" s="30"/>
      <c r="L122" s="4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" customFormat="1" ht="12" customHeight="1">
      <c r="A124" s="30"/>
      <c r="B124" s="31"/>
      <c r="C124" s="26" t="s">
        <v>18</v>
      </c>
      <c r="D124" s="30"/>
      <c r="E124" s="30"/>
      <c r="F124" s="27" t="str">
        <f>F16</f>
        <v>Rusovce</v>
      </c>
      <c r="G124" s="30"/>
      <c r="H124" s="30"/>
      <c r="I124" s="26" t="s">
        <v>20</v>
      </c>
      <c r="J124" s="98" t="str">
        <f>IF(J16="","",J16)</f>
        <v>3. 11. 2023</v>
      </c>
      <c r="K124" s="30"/>
      <c r="L124" s="4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" customFormat="1" ht="6.9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" customFormat="1" ht="40.15" customHeight="1">
      <c r="A126" s="30"/>
      <c r="B126" s="31"/>
      <c r="C126" s="26" t="s">
        <v>22</v>
      </c>
      <c r="D126" s="30"/>
      <c r="E126" s="30"/>
      <c r="F126" s="27" t="str">
        <f>E19</f>
        <v>Ministerstvo vnútra SR, Pribinova 2, Bratislava</v>
      </c>
      <c r="G126" s="30"/>
      <c r="H126" s="30"/>
      <c r="I126" s="26" t="s">
        <v>28</v>
      </c>
      <c r="J126" s="119" t="str">
        <f>E25</f>
        <v>A+D Projekta, s.r.o., Pod Orešinou 226/2,  Nitra</v>
      </c>
      <c r="K126" s="30"/>
      <c r="L126" s="4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" customFormat="1" ht="15.2" customHeight="1">
      <c r="A127" s="30"/>
      <c r="B127" s="31"/>
      <c r="C127" s="26" t="s">
        <v>27</v>
      </c>
      <c r="D127" s="30"/>
      <c r="E127" s="30"/>
      <c r="F127" s="27" t="str">
        <f>IF(E22="","",E22)</f>
        <v/>
      </c>
      <c r="G127" s="30"/>
      <c r="H127" s="30"/>
      <c r="I127" s="26" t="s">
        <v>33</v>
      </c>
      <c r="J127" s="119" t="str">
        <f>E28</f>
        <v>Ing.Igor Janečka</v>
      </c>
      <c r="K127" s="30"/>
      <c r="L127" s="42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" customFormat="1" ht="10.35" customHeight="1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42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10" customFormat="1" ht="29.25" customHeight="1">
      <c r="A129" s="131"/>
      <c r="B129" s="132"/>
      <c r="C129" s="133" t="s">
        <v>229</v>
      </c>
      <c r="D129" s="134" t="s">
        <v>61</v>
      </c>
      <c r="E129" s="134" t="s">
        <v>57</v>
      </c>
      <c r="F129" s="134" t="s">
        <v>58</v>
      </c>
      <c r="G129" s="134" t="s">
        <v>230</v>
      </c>
      <c r="H129" s="134" t="s">
        <v>231</v>
      </c>
      <c r="I129" s="134" t="s">
        <v>232</v>
      </c>
      <c r="J129" s="135" t="s">
        <v>207</v>
      </c>
      <c r="K129" s="136" t="s">
        <v>233</v>
      </c>
      <c r="L129" s="137"/>
      <c r="M129" s="61"/>
      <c r="N129" s="62" t="s">
        <v>40</v>
      </c>
      <c r="O129" s="62" t="s">
        <v>234</v>
      </c>
      <c r="P129" s="62" t="s">
        <v>235</v>
      </c>
      <c r="Q129" s="62" t="s">
        <v>236</v>
      </c>
      <c r="R129" s="62" t="s">
        <v>237</v>
      </c>
      <c r="S129" s="62" t="s">
        <v>238</v>
      </c>
      <c r="T129" s="63" t="s">
        <v>239</v>
      </c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</row>
    <row r="130" spans="1:65" s="1" customFormat="1" ht="22.9" customHeight="1">
      <c r="A130" s="30"/>
      <c r="B130" s="31"/>
      <c r="C130" s="68" t="s">
        <v>208</v>
      </c>
      <c r="D130" s="30"/>
      <c r="E130" s="30"/>
      <c r="F130" s="30"/>
      <c r="G130" s="30"/>
      <c r="H130" s="30"/>
      <c r="I130" s="30"/>
      <c r="J130" s="138">
        <f>BK130</f>
        <v>1035.48</v>
      </c>
      <c r="K130" s="30"/>
      <c r="L130" s="31"/>
      <c r="M130" s="64"/>
      <c r="N130" s="55"/>
      <c r="O130" s="65"/>
      <c r="P130" s="139">
        <f>P131+P148</f>
        <v>0</v>
      </c>
      <c r="Q130" s="65"/>
      <c r="R130" s="139">
        <f>R131+R148</f>
        <v>0.26762750000000002</v>
      </c>
      <c r="S130" s="65"/>
      <c r="T130" s="140">
        <f>T131+T148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7" t="s">
        <v>75</v>
      </c>
      <c r="AU130" s="17" t="s">
        <v>209</v>
      </c>
      <c r="BK130" s="141">
        <f>BK131+BK148</f>
        <v>1035.48</v>
      </c>
    </row>
    <row r="131" spans="1:65" s="11" customFormat="1" ht="25.9" customHeight="1">
      <c r="B131" s="142"/>
      <c r="D131" s="143" t="s">
        <v>75</v>
      </c>
      <c r="E131" s="144" t="s">
        <v>240</v>
      </c>
      <c r="F131" s="144" t="s">
        <v>241</v>
      </c>
      <c r="I131" s="145"/>
      <c r="J131" s="146">
        <f>BK131</f>
        <v>1000.73</v>
      </c>
      <c r="L131" s="142"/>
      <c r="M131" s="147"/>
      <c r="N131" s="148"/>
      <c r="O131" s="148"/>
      <c r="P131" s="149">
        <f>P132+P143+P146</f>
        <v>0</v>
      </c>
      <c r="Q131" s="148"/>
      <c r="R131" s="149">
        <f>R132+R143+R146</f>
        <v>0.26178499999999999</v>
      </c>
      <c r="S131" s="148"/>
      <c r="T131" s="150">
        <f>T132+T143+T146</f>
        <v>0</v>
      </c>
      <c r="AR131" s="143" t="s">
        <v>83</v>
      </c>
      <c r="AT131" s="151" t="s">
        <v>75</v>
      </c>
      <c r="AU131" s="151" t="s">
        <v>76</v>
      </c>
      <c r="AY131" s="143" t="s">
        <v>242</v>
      </c>
      <c r="BK131" s="152">
        <f>BK132+BK143+BK146</f>
        <v>1000.73</v>
      </c>
    </row>
    <row r="132" spans="1:65" s="11" customFormat="1" ht="22.9" customHeight="1">
      <c r="B132" s="142"/>
      <c r="D132" s="143" t="s">
        <v>75</v>
      </c>
      <c r="E132" s="153" t="s">
        <v>318</v>
      </c>
      <c r="F132" s="153" t="s">
        <v>319</v>
      </c>
      <c r="I132" s="145"/>
      <c r="J132" s="154">
        <f>BK132</f>
        <v>957.56</v>
      </c>
      <c r="L132" s="142"/>
      <c r="M132" s="147"/>
      <c r="N132" s="148"/>
      <c r="O132" s="148"/>
      <c r="P132" s="149">
        <f>SUM(P133:P142)</f>
        <v>0</v>
      </c>
      <c r="Q132" s="148"/>
      <c r="R132" s="149">
        <f>SUM(R133:R142)</f>
        <v>0.24210500000000001</v>
      </c>
      <c r="S132" s="148"/>
      <c r="T132" s="150">
        <f>SUM(T133:T142)</f>
        <v>0</v>
      </c>
      <c r="AR132" s="143" t="s">
        <v>83</v>
      </c>
      <c r="AT132" s="151" t="s">
        <v>75</v>
      </c>
      <c r="AU132" s="151" t="s">
        <v>83</v>
      </c>
      <c r="AY132" s="143" t="s">
        <v>242</v>
      </c>
      <c r="BK132" s="152">
        <f>SUM(BK133:BK142)</f>
        <v>957.56</v>
      </c>
    </row>
    <row r="133" spans="1:65" s="1" customFormat="1" ht="24.2" customHeight="1">
      <c r="A133" s="30"/>
      <c r="B133" s="155"/>
      <c r="C133" s="194" t="s">
        <v>83</v>
      </c>
      <c r="D133" s="194" t="s">
        <v>245</v>
      </c>
      <c r="E133" s="195" t="s">
        <v>1152</v>
      </c>
      <c r="F133" s="196" t="s">
        <v>1153</v>
      </c>
      <c r="G133" s="197" t="s">
        <v>281</v>
      </c>
      <c r="H133" s="198">
        <v>10.25</v>
      </c>
      <c r="I133" s="161">
        <v>2.48</v>
      </c>
      <c r="J133" s="162">
        <f>ROUND(I133*H133,2)</f>
        <v>25.42</v>
      </c>
      <c r="K133" s="163"/>
      <c r="L133" s="31"/>
      <c r="M133" s="164"/>
      <c r="N133" s="165" t="s">
        <v>42</v>
      </c>
      <c r="O133" s="57"/>
      <c r="P133" s="166">
        <f>O133*H133</f>
        <v>0</v>
      </c>
      <c r="Q133" s="166">
        <v>4.0000000000000002E-4</v>
      </c>
      <c r="R133" s="166">
        <f>Q133*H133</f>
        <v>4.1000000000000003E-3</v>
      </c>
      <c r="S133" s="166">
        <v>0</v>
      </c>
      <c r="T133" s="167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8" t="s">
        <v>249</v>
      </c>
      <c r="AT133" s="168" t="s">
        <v>245</v>
      </c>
      <c r="AU133" s="168" t="s">
        <v>88</v>
      </c>
      <c r="AY133" s="17" t="s">
        <v>242</v>
      </c>
      <c r="BE133" s="169">
        <f>IF(N133="základná",J133,0)</f>
        <v>0</v>
      </c>
      <c r="BF133" s="169">
        <f>IF(N133="znížená",J133,0)</f>
        <v>25.42</v>
      </c>
      <c r="BG133" s="169">
        <f>IF(N133="zákl. prenesená",J133,0)</f>
        <v>0</v>
      </c>
      <c r="BH133" s="169">
        <f>IF(N133="zníž. prenesená",J133,0)</f>
        <v>0</v>
      </c>
      <c r="BI133" s="169">
        <f>IF(N133="nulová",J133,0)</f>
        <v>0</v>
      </c>
      <c r="BJ133" s="17" t="s">
        <v>88</v>
      </c>
      <c r="BK133" s="169">
        <f>ROUND(I133*H133,2)</f>
        <v>25.42</v>
      </c>
      <c r="BL133" s="17" t="s">
        <v>249</v>
      </c>
      <c r="BM133" s="168" t="s">
        <v>1154</v>
      </c>
    </row>
    <row r="134" spans="1:65" s="13" customFormat="1">
      <c r="B134" s="178"/>
      <c r="D134" s="171" t="s">
        <v>251</v>
      </c>
      <c r="E134" s="179"/>
      <c r="F134" s="180" t="s">
        <v>1149</v>
      </c>
      <c r="H134" s="181">
        <v>10.25</v>
      </c>
      <c r="I134" s="182"/>
      <c r="L134" s="178"/>
      <c r="M134" s="183"/>
      <c r="N134" s="184"/>
      <c r="O134" s="184"/>
      <c r="P134" s="184"/>
      <c r="Q134" s="184"/>
      <c r="R134" s="184"/>
      <c r="S134" s="184"/>
      <c r="T134" s="185"/>
      <c r="AT134" s="179" t="s">
        <v>251</v>
      </c>
      <c r="AU134" s="179" t="s">
        <v>88</v>
      </c>
      <c r="AV134" s="13" t="s">
        <v>88</v>
      </c>
      <c r="AW134" s="13" t="s">
        <v>32</v>
      </c>
      <c r="AX134" s="13" t="s">
        <v>83</v>
      </c>
      <c r="AY134" s="179" t="s">
        <v>242</v>
      </c>
    </row>
    <row r="135" spans="1:65" s="1" customFormat="1" ht="24.2" customHeight="1">
      <c r="A135" s="30"/>
      <c r="B135" s="155"/>
      <c r="C135" s="194" t="s">
        <v>88</v>
      </c>
      <c r="D135" s="194" t="s">
        <v>245</v>
      </c>
      <c r="E135" s="195" t="s">
        <v>1155</v>
      </c>
      <c r="F135" s="196" t="s">
        <v>1156</v>
      </c>
      <c r="G135" s="197" t="s">
        <v>281</v>
      </c>
      <c r="H135" s="198">
        <v>10.25</v>
      </c>
      <c r="I135" s="161">
        <v>10.119999999999999</v>
      </c>
      <c r="J135" s="162">
        <f>ROUND(I135*H135,2)</f>
        <v>103.73</v>
      </c>
      <c r="K135" s="163"/>
      <c r="L135" s="31"/>
      <c r="M135" s="164"/>
      <c r="N135" s="165" t="s">
        <v>42</v>
      </c>
      <c r="O135" s="57"/>
      <c r="P135" s="166">
        <f>O135*H135</f>
        <v>0</v>
      </c>
      <c r="Q135" s="166">
        <v>8.8000000000000005E-3</v>
      </c>
      <c r="R135" s="166">
        <f>Q135*H135</f>
        <v>9.0200000000000002E-2</v>
      </c>
      <c r="S135" s="166">
        <v>0</v>
      </c>
      <c r="T135" s="167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8" t="s">
        <v>249</v>
      </c>
      <c r="AT135" s="168" t="s">
        <v>245</v>
      </c>
      <c r="AU135" s="168" t="s">
        <v>88</v>
      </c>
      <c r="AY135" s="17" t="s">
        <v>242</v>
      </c>
      <c r="BE135" s="169">
        <f>IF(N135="základná",J135,0)</f>
        <v>0</v>
      </c>
      <c r="BF135" s="169">
        <f>IF(N135="znížená",J135,0)</f>
        <v>103.73</v>
      </c>
      <c r="BG135" s="169">
        <f>IF(N135="zákl. prenesená",J135,0)</f>
        <v>0</v>
      </c>
      <c r="BH135" s="169">
        <f>IF(N135="zníž. prenesená",J135,0)</f>
        <v>0</v>
      </c>
      <c r="BI135" s="169">
        <f>IF(N135="nulová",J135,0)</f>
        <v>0</v>
      </c>
      <c r="BJ135" s="17" t="s">
        <v>88</v>
      </c>
      <c r="BK135" s="169">
        <f>ROUND(I135*H135,2)</f>
        <v>103.73</v>
      </c>
      <c r="BL135" s="17" t="s">
        <v>249</v>
      </c>
      <c r="BM135" s="168" t="s">
        <v>1157</v>
      </c>
    </row>
    <row r="136" spans="1:65" s="13" customFormat="1">
      <c r="B136" s="178"/>
      <c r="D136" s="171" t="s">
        <v>251</v>
      </c>
      <c r="E136" s="179"/>
      <c r="F136" s="180" t="s">
        <v>1149</v>
      </c>
      <c r="H136" s="181">
        <v>10.25</v>
      </c>
      <c r="I136" s="182"/>
      <c r="L136" s="178"/>
      <c r="M136" s="183"/>
      <c r="N136" s="184"/>
      <c r="O136" s="184"/>
      <c r="P136" s="184"/>
      <c r="Q136" s="184"/>
      <c r="R136" s="184"/>
      <c r="S136" s="184"/>
      <c r="T136" s="185"/>
      <c r="AT136" s="179" t="s">
        <v>251</v>
      </c>
      <c r="AU136" s="179" t="s">
        <v>88</v>
      </c>
      <c r="AV136" s="13" t="s">
        <v>88</v>
      </c>
      <c r="AW136" s="13" t="s">
        <v>32</v>
      </c>
      <c r="AX136" s="13" t="s">
        <v>83</v>
      </c>
      <c r="AY136" s="179" t="s">
        <v>242</v>
      </c>
    </row>
    <row r="137" spans="1:65" s="1" customFormat="1" ht="24.2" customHeight="1">
      <c r="A137" s="30"/>
      <c r="B137" s="155"/>
      <c r="C137" s="194" t="s">
        <v>93</v>
      </c>
      <c r="D137" s="194" t="s">
        <v>245</v>
      </c>
      <c r="E137" s="195" t="s">
        <v>1158</v>
      </c>
      <c r="F137" s="196" t="s">
        <v>1159</v>
      </c>
      <c r="G137" s="197" t="s">
        <v>281</v>
      </c>
      <c r="H137" s="198">
        <v>10.25</v>
      </c>
      <c r="I137" s="161">
        <v>2.38</v>
      </c>
      <c r="J137" s="162">
        <f>ROUND(I137*H137,2)</f>
        <v>24.4</v>
      </c>
      <c r="K137" s="163"/>
      <c r="L137" s="31"/>
      <c r="M137" s="164"/>
      <c r="N137" s="165" t="s">
        <v>42</v>
      </c>
      <c r="O137" s="57"/>
      <c r="P137" s="166">
        <f>O137*H137</f>
        <v>0</v>
      </c>
      <c r="Q137" s="166">
        <v>1.4999999999999999E-4</v>
      </c>
      <c r="R137" s="166">
        <f>Q137*H137</f>
        <v>1.5374999999999998E-3</v>
      </c>
      <c r="S137" s="166">
        <v>0</v>
      </c>
      <c r="T137" s="167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8" t="s">
        <v>249</v>
      </c>
      <c r="AT137" s="168" t="s">
        <v>245</v>
      </c>
      <c r="AU137" s="168" t="s">
        <v>88</v>
      </c>
      <c r="AY137" s="17" t="s">
        <v>242</v>
      </c>
      <c r="BE137" s="169">
        <f>IF(N137="základná",J137,0)</f>
        <v>0</v>
      </c>
      <c r="BF137" s="169">
        <f>IF(N137="znížená",J137,0)</f>
        <v>24.4</v>
      </c>
      <c r="BG137" s="169">
        <f>IF(N137="zákl. prenesená",J137,0)</f>
        <v>0</v>
      </c>
      <c r="BH137" s="169">
        <f>IF(N137="zníž. prenesená",J137,0)</f>
        <v>0</v>
      </c>
      <c r="BI137" s="169">
        <f>IF(N137="nulová",J137,0)</f>
        <v>0</v>
      </c>
      <c r="BJ137" s="17" t="s">
        <v>88</v>
      </c>
      <c r="BK137" s="169">
        <f>ROUND(I137*H137,2)</f>
        <v>24.4</v>
      </c>
      <c r="BL137" s="17" t="s">
        <v>249</v>
      </c>
      <c r="BM137" s="168" t="s">
        <v>1160</v>
      </c>
    </row>
    <row r="138" spans="1:65" s="13" customFormat="1">
      <c r="B138" s="178"/>
      <c r="D138" s="171" t="s">
        <v>251</v>
      </c>
      <c r="E138" s="179"/>
      <c r="F138" s="180" t="s">
        <v>1149</v>
      </c>
      <c r="H138" s="181">
        <v>10.25</v>
      </c>
      <c r="I138" s="182"/>
      <c r="L138" s="178"/>
      <c r="M138" s="183"/>
      <c r="N138" s="184"/>
      <c r="O138" s="184"/>
      <c r="P138" s="184"/>
      <c r="Q138" s="184"/>
      <c r="R138" s="184"/>
      <c r="S138" s="184"/>
      <c r="T138" s="185"/>
      <c r="AT138" s="179" t="s">
        <v>251</v>
      </c>
      <c r="AU138" s="179" t="s">
        <v>88</v>
      </c>
      <c r="AV138" s="13" t="s">
        <v>88</v>
      </c>
      <c r="AW138" s="13" t="s">
        <v>32</v>
      </c>
      <c r="AX138" s="13" t="s">
        <v>83</v>
      </c>
      <c r="AY138" s="179" t="s">
        <v>242</v>
      </c>
    </row>
    <row r="139" spans="1:65" s="1" customFormat="1" ht="37.9" customHeight="1">
      <c r="A139" s="30"/>
      <c r="B139" s="155"/>
      <c r="C139" s="194" t="s">
        <v>249</v>
      </c>
      <c r="D139" s="194" t="s">
        <v>245</v>
      </c>
      <c r="E139" s="195" t="s">
        <v>1161</v>
      </c>
      <c r="F139" s="196" t="s">
        <v>1162</v>
      </c>
      <c r="G139" s="197" t="s">
        <v>281</v>
      </c>
      <c r="H139" s="198">
        <v>10.25</v>
      </c>
      <c r="I139" s="161">
        <v>78.44</v>
      </c>
      <c r="J139" s="162">
        <f>ROUND(I139*H139,2)</f>
        <v>804.01</v>
      </c>
      <c r="K139" s="163"/>
      <c r="L139" s="31"/>
      <c r="M139" s="164"/>
      <c r="N139" s="165" t="s">
        <v>42</v>
      </c>
      <c r="O139" s="57"/>
      <c r="P139" s="166">
        <f>O139*H139</f>
        <v>0</v>
      </c>
      <c r="Q139" s="166">
        <v>1.427E-2</v>
      </c>
      <c r="R139" s="166">
        <f>Q139*H139</f>
        <v>0.14626749999999999</v>
      </c>
      <c r="S139" s="166">
        <v>0</v>
      </c>
      <c r="T139" s="167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8" t="s">
        <v>249</v>
      </c>
      <c r="AT139" s="168" t="s">
        <v>245</v>
      </c>
      <c r="AU139" s="168" t="s">
        <v>88</v>
      </c>
      <c r="AY139" s="17" t="s">
        <v>242</v>
      </c>
      <c r="BE139" s="169">
        <f>IF(N139="základná",J139,0)</f>
        <v>0</v>
      </c>
      <c r="BF139" s="169">
        <f>IF(N139="znížená",J139,0)</f>
        <v>804.01</v>
      </c>
      <c r="BG139" s="169">
        <f>IF(N139="zákl. prenesená",J139,0)</f>
        <v>0</v>
      </c>
      <c r="BH139" s="169">
        <f>IF(N139="zníž. prenesená",J139,0)</f>
        <v>0</v>
      </c>
      <c r="BI139" s="169">
        <f>IF(N139="nulová",J139,0)</f>
        <v>0</v>
      </c>
      <c r="BJ139" s="17" t="s">
        <v>88</v>
      </c>
      <c r="BK139" s="169">
        <f>ROUND(I139*H139,2)</f>
        <v>804.01</v>
      </c>
      <c r="BL139" s="17" t="s">
        <v>249</v>
      </c>
      <c r="BM139" s="168" t="s">
        <v>1163</v>
      </c>
    </row>
    <row r="140" spans="1:65" s="12" customFormat="1">
      <c r="B140" s="170"/>
      <c r="D140" s="171" t="s">
        <v>251</v>
      </c>
      <c r="E140" s="172"/>
      <c r="F140" s="173" t="s">
        <v>1164</v>
      </c>
      <c r="H140" s="172"/>
      <c r="I140" s="174"/>
      <c r="L140" s="170"/>
      <c r="M140" s="175"/>
      <c r="N140" s="176"/>
      <c r="O140" s="176"/>
      <c r="P140" s="176"/>
      <c r="Q140" s="176"/>
      <c r="R140" s="176"/>
      <c r="S140" s="176"/>
      <c r="T140" s="177"/>
      <c r="AT140" s="172" t="s">
        <v>251</v>
      </c>
      <c r="AU140" s="172" t="s">
        <v>88</v>
      </c>
      <c r="AV140" s="12" t="s">
        <v>83</v>
      </c>
      <c r="AW140" s="12" t="s">
        <v>32</v>
      </c>
      <c r="AX140" s="12" t="s">
        <v>76</v>
      </c>
      <c r="AY140" s="172" t="s">
        <v>242</v>
      </c>
    </row>
    <row r="141" spans="1:65" s="13" customFormat="1">
      <c r="B141" s="178"/>
      <c r="D141" s="171" t="s">
        <v>251</v>
      </c>
      <c r="E141" s="179"/>
      <c r="F141" s="180" t="s">
        <v>1150</v>
      </c>
      <c r="H141" s="181">
        <v>10.25</v>
      </c>
      <c r="I141" s="182"/>
      <c r="L141" s="178"/>
      <c r="M141" s="183"/>
      <c r="N141" s="184"/>
      <c r="O141" s="184"/>
      <c r="P141" s="184"/>
      <c r="Q141" s="184"/>
      <c r="R141" s="184"/>
      <c r="S141" s="184"/>
      <c r="T141" s="185"/>
      <c r="AT141" s="179" t="s">
        <v>251</v>
      </c>
      <c r="AU141" s="179" t="s">
        <v>88</v>
      </c>
      <c r="AV141" s="13" t="s">
        <v>88</v>
      </c>
      <c r="AW141" s="13" t="s">
        <v>32</v>
      </c>
      <c r="AX141" s="13" t="s">
        <v>76</v>
      </c>
      <c r="AY141" s="179" t="s">
        <v>242</v>
      </c>
    </row>
    <row r="142" spans="1:65" s="15" customFormat="1">
      <c r="B142" s="210"/>
      <c r="D142" s="171" t="s">
        <v>251</v>
      </c>
      <c r="E142" s="211" t="s">
        <v>1149</v>
      </c>
      <c r="F142" s="212" t="s">
        <v>333</v>
      </c>
      <c r="H142" s="213">
        <v>10.25</v>
      </c>
      <c r="I142" s="214"/>
      <c r="L142" s="210"/>
      <c r="M142" s="215"/>
      <c r="N142" s="216"/>
      <c r="O142" s="216"/>
      <c r="P142" s="216"/>
      <c r="Q142" s="216"/>
      <c r="R142" s="216"/>
      <c r="S142" s="216"/>
      <c r="T142" s="217"/>
      <c r="AT142" s="211" t="s">
        <v>251</v>
      </c>
      <c r="AU142" s="211" t="s">
        <v>88</v>
      </c>
      <c r="AV142" s="15" t="s">
        <v>93</v>
      </c>
      <c r="AW142" s="15" t="s">
        <v>32</v>
      </c>
      <c r="AX142" s="15" t="s">
        <v>83</v>
      </c>
      <c r="AY142" s="211" t="s">
        <v>242</v>
      </c>
    </row>
    <row r="143" spans="1:65" s="11" customFormat="1" ht="22.9" customHeight="1">
      <c r="B143" s="142"/>
      <c r="D143" s="143" t="s">
        <v>75</v>
      </c>
      <c r="E143" s="153" t="s">
        <v>358</v>
      </c>
      <c r="F143" s="153" t="s">
        <v>499</v>
      </c>
      <c r="I143" s="145"/>
      <c r="J143" s="154">
        <f>BK143</f>
        <v>39.57</v>
      </c>
      <c r="L143" s="142"/>
      <c r="M143" s="147"/>
      <c r="N143" s="148"/>
      <c r="O143" s="148"/>
      <c r="P143" s="149">
        <f>SUM(P144:P145)</f>
        <v>0</v>
      </c>
      <c r="Q143" s="148"/>
      <c r="R143" s="149">
        <f>SUM(R144:R145)</f>
        <v>1.968E-2</v>
      </c>
      <c r="S143" s="148"/>
      <c r="T143" s="150">
        <f>SUM(T144:T145)</f>
        <v>0</v>
      </c>
      <c r="AR143" s="143" t="s">
        <v>83</v>
      </c>
      <c r="AT143" s="151" t="s">
        <v>75</v>
      </c>
      <c r="AU143" s="151" t="s">
        <v>83</v>
      </c>
      <c r="AY143" s="143" t="s">
        <v>242</v>
      </c>
      <c r="BK143" s="152">
        <f>SUM(BK144:BK145)</f>
        <v>39.57</v>
      </c>
    </row>
    <row r="144" spans="1:65" s="1" customFormat="1" ht="24.2" customHeight="1">
      <c r="A144" s="30"/>
      <c r="B144" s="155"/>
      <c r="C144" s="194" t="s">
        <v>338</v>
      </c>
      <c r="D144" s="194" t="s">
        <v>245</v>
      </c>
      <c r="E144" s="195" t="s">
        <v>1165</v>
      </c>
      <c r="F144" s="196" t="s">
        <v>1166</v>
      </c>
      <c r="G144" s="197" t="s">
        <v>281</v>
      </c>
      <c r="H144" s="198">
        <v>10.25</v>
      </c>
      <c r="I144" s="161">
        <v>3.86</v>
      </c>
      <c r="J144" s="162">
        <f>ROUND(I144*H144,2)</f>
        <v>39.57</v>
      </c>
      <c r="K144" s="163"/>
      <c r="L144" s="31"/>
      <c r="M144" s="164"/>
      <c r="N144" s="165" t="s">
        <v>42</v>
      </c>
      <c r="O144" s="57"/>
      <c r="P144" s="166">
        <f>O144*H144</f>
        <v>0</v>
      </c>
      <c r="Q144" s="166">
        <v>1.92E-3</v>
      </c>
      <c r="R144" s="166">
        <f>Q144*H144</f>
        <v>1.968E-2</v>
      </c>
      <c r="S144" s="166">
        <v>0</v>
      </c>
      <c r="T144" s="167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8" t="s">
        <v>249</v>
      </c>
      <c r="AT144" s="168" t="s">
        <v>245</v>
      </c>
      <c r="AU144" s="168" t="s">
        <v>88</v>
      </c>
      <c r="AY144" s="17" t="s">
        <v>242</v>
      </c>
      <c r="BE144" s="169">
        <f>IF(N144="základná",J144,0)</f>
        <v>0</v>
      </c>
      <c r="BF144" s="169">
        <f>IF(N144="znížená",J144,0)</f>
        <v>39.57</v>
      </c>
      <c r="BG144" s="169">
        <f>IF(N144="zákl. prenesená",J144,0)</f>
        <v>0</v>
      </c>
      <c r="BH144" s="169">
        <f>IF(N144="zníž. prenesená",J144,0)</f>
        <v>0</v>
      </c>
      <c r="BI144" s="169">
        <f>IF(N144="nulová",J144,0)</f>
        <v>0</v>
      </c>
      <c r="BJ144" s="17" t="s">
        <v>88</v>
      </c>
      <c r="BK144" s="169">
        <f>ROUND(I144*H144,2)</f>
        <v>39.57</v>
      </c>
      <c r="BL144" s="17" t="s">
        <v>249</v>
      </c>
      <c r="BM144" s="168" t="s">
        <v>1167</v>
      </c>
    </row>
    <row r="145" spans="1:65" s="13" customFormat="1">
      <c r="B145" s="178"/>
      <c r="D145" s="171" t="s">
        <v>251</v>
      </c>
      <c r="E145" s="179"/>
      <c r="F145" s="180" t="s">
        <v>1149</v>
      </c>
      <c r="H145" s="181">
        <v>10.25</v>
      </c>
      <c r="I145" s="182"/>
      <c r="L145" s="178"/>
      <c r="M145" s="183"/>
      <c r="N145" s="184"/>
      <c r="O145" s="184"/>
      <c r="P145" s="184"/>
      <c r="Q145" s="184"/>
      <c r="R145" s="184"/>
      <c r="S145" s="184"/>
      <c r="T145" s="185"/>
      <c r="AT145" s="179" t="s">
        <v>251</v>
      </c>
      <c r="AU145" s="179" t="s">
        <v>88</v>
      </c>
      <c r="AV145" s="13" t="s">
        <v>88</v>
      </c>
      <c r="AW145" s="13" t="s">
        <v>32</v>
      </c>
      <c r="AX145" s="13" t="s">
        <v>83</v>
      </c>
      <c r="AY145" s="179" t="s">
        <v>242</v>
      </c>
    </row>
    <row r="146" spans="1:65" s="11" customFormat="1" ht="22.9" customHeight="1">
      <c r="B146" s="142"/>
      <c r="D146" s="143" t="s">
        <v>75</v>
      </c>
      <c r="E146" s="153" t="s">
        <v>638</v>
      </c>
      <c r="F146" s="153" t="s">
        <v>639</v>
      </c>
      <c r="I146" s="145"/>
      <c r="J146" s="154">
        <f>BK146</f>
        <v>3.6</v>
      </c>
      <c r="L146" s="142"/>
      <c r="M146" s="147"/>
      <c r="N146" s="148"/>
      <c r="O146" s="148"/>
      <c r="P146" s="149">
        <f>P147</f>
        <v>0</v>
      </c>
      <c r="Q146" s="148"/>
      <c r="R146" s="149">
        <f>R147</f>
        <v>0</v>
      </c>
      <c r="S146" s="148"/>
      <c r="T146" s="150">
        <f>T147</f>
        <v>0</v>
      </c>
      <c r="AR146" s="143" t="s">
        <v>83</v>
      </c>
      <c r="AT146" s="151" t="s">
        <v>75</v>
      </c>
      <c r="AU146" s="151" t="s">
        <v>83</v>
      </c>
      <c r="AY146" s="143" t="s">
        <v>242</v>
      </c>
      <c r="BK146" s="152">
        <f>BK147</f>
        <v>3.6</v>
      </c>
    </row>
    <row r="147" spans="1:65" s="1" customFormat="1" ht="24.2" customHeight="1">
      <c r="A147" s="30"/>
      <c r="B147" s="155"/>
      <c r="C147" s="194" t="s">
        <v>318</v>
      </c>
      <c r="D147" s="194" t="s">
        <v>245</v>
      </c>
      <c r="E147" s="195" t="s">
        <v>641</v>
      </c>
      <c r="F147" s="196" t="s">
        <v>642</v>
      </c>
      <c r="G147" s="197" t="s">
        <v>291</v>
      </c>
      <c r="H147" s="198">
        <v>0.26200000000000001</v>
      </c>
      <c r="I147" s="161">
        <v>13.74</v>
      </c>
      <c r="J147" s="162">
        <f>ROUND(I147*H147,2)</f>
        <v>3.6</v>
      </c>
      <c r="K147" s="163"/>
      <c r="L147" s="31"/>
      <c r="M147" s="164"/>
      <c r="N147" s="165" t="s">
        <v>42</v>
      </c>
      <c r="O147" s="57"/>
      <c r="P147" s="166">
        <f>O147*H147</f>
        <v>0</v>
      </c>
      <c r="Q147" s="166">
        <v>0</v>
      </c>
      <c r="R147" s="166">
        <f>Q147*H147</f>
        <v>0</v>
      </c>
      <c r="S147" s="166">
        <v>0</v>
      </c>
      <c r="T147" s="167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8" t="s">
        <v>249</v>
      </c>
      <c r="AT147" s="168" t="s">
        <v>245</v>
      </c>
      <c r="AU147" s="168" t="s">
        <v>88</v>
      </c>
      <c r="AY147" s="17" t="s">
        <v>242</v>
      </c>
      <c r="BE147" s="169">
        <f>IF(N147="základná",J147,0)</f>
        <v>0</v>
      </c>
      <c r="BF147" s="169">
        <f>IF(N147="znížená",J147,0)</f>
        <v>3.6</v>
      </c>
      <c r="BG147" s="169">
        <f>IF(N147="zákl. prenesená",J147,0)</f>
        <v>0</v>
      </c>
      <c r="BH147" s="169">
        <f>IF(N147="zníž. prenesená",J147,0)</f>
        <v>0</v>
      </c>
      <c r="BI147" s="169">
        <f>IF(N147="nulová",J147,0)</f>
        <v>0</v>
      </c>
      <c r="BJ147" s="17" t="s">
        <v>88</v>
      </c>
      <c r="BK147" s="169">
        <f>ROUND(I147*H147,2)</f>
        <v>3.6</v>
      </c>
      <c r="BL147" s="17" t="s">
        <v>249</v>
      </c>
      <c r="BM147" s="168" t="s">
        <v>1168</v>
      </c>
    </row>
    <row r="148" spans="1:65" s="11" customFormat="1" ht="25.9" customHeight="1">
      <c r="B148" s="142"/>
      <c r="D148" s="143" t="s">
        <v>75</v>
      </c>
      <c r="E148" s="144" t="s">
        <v>644</v>
      </c>
      <c r="F148" s="144" t="s">
        <v>645</v>
      </c>
      <c r="I148" s="145"/>
      <c r="J148" s="146">
        <f>BK148</f>
        <v>34.75</v>
      </c>
      <c r="L148" s="142"/>
      <c r="M148" s="147"/>
      <c r="N148" s="148"/>
      <c r="O148" s="148"/>
      <c r="P148" s="149">
        <f>P149</f>
        <v>0</v>
      </c>
      <c r="Q148" s="148"/>
      <c r="R148" s="149">
        <f>R149</f>
        <v>5.8425000000000005E-3</v>
      </c>
      <c r="S148" s="148"/>
      <c r="T148" s="150">
        <f>T149</f>
        <v>0</v>
      </c>
      <c r="AR148" s="143" t="s">
        <v>88</v>
      </c>
      <c r="AT148" s="151" t="s">
        <v>75</v>
      </c>
      <c r="AU148" s="151" t="s">
        <v>76</v>
      </c>
      <c r="AY148" s="143" t="s">
        <v>242</v>
      </c>
      <c r="BK148" s="152">
        <f>BK149</f>
        <v>34.75</v>
      </c>
    </row>
    <row r="149" spans="1:65" s="11" customFormat="1" ht="22.9" customHeight="1">
      <c r="B149" s="142"/>
      <c r="D149" s="143" t="s">
        <v>75</v>
      </c>
      <c r="E149" s="153" t="s">
        <v>870</v>
      </c>
      <c r="F149" s="153" t="s">
        <v>871</v>
      </c>
      <c r="I149" s="145"/>
      <c r="J149" s="154">
        <f>BK149</f>
        <v>34.75</v>
      </c>
      <c r="L149" s="142"/>
      <c r="M149" s="147"/>
      <c r="N149" s="148"/>
      <c r="O149" s="148"/>
      <c r="P149" s="149">
        <f>SUM(P150:P153)</f>
        <v>0</v>
      </c>
      <c r="Q149" s="148"/>
      <c r="R149" s="149">
        <f>SUM(R150:R153)</f>
        <v>5.8425000000000005E-3</v>
      </c>
      <c r="S149" s="148"/>
      <c r="T149" s="150">
        <f>SUM(T150:T153)</f>
        <v>0</v>
      </c>
      <c r="AR149" s="143" t="s">
        <v>88</v>
      </c>
      <c r="AT149" s="151" t="s">
        <v>75</v>
      </c>
      <c r="AU149" s="151" t="s">
        <v>83</v>
      </c>
      <c r="AY149" s="143" t="s">
        <v>242</v>
      </c>
      <c r="BK149" s="152">
        <f>SUM(BK150:BK153)</f>
        <v>34.75</v>
      </c>
    </row>
    <row r="150" spans="1:65" s="1" customFormat="1" ht="24.2" customHeight="1">
      <c r="A150" s="30"/>
      <c r="B150" s="155"/>
      <c r="C150" s="194" t="s">
        <v>348</v>
      </c>
      <c r="D150" s="194" t="s">
        <v>245</v>
      </c>
      <c r="E150" s="195" t="s">
        <v>1169</v>
      </c>
      <c r="F150" s="196" t="s">
        <v>1170</v>
      </c>
      <c r="G150" s="197" t="s">
        <v>281</v>
      </c>
      <c r="H150" s="198">
        <v>10.25</v>
      </c>
      <c r="I150" s="161">
        <v>0.97</v>
      </c>
      <c r="J150" s="162">
        <f>ROUND(I150*H150,2)</f>
        <v>9.94</v>
      </c>
      <c r="K150" s="163"/>
      <c r="L150" s="31"/>
      <c r="M150" s="164"/>
      <c r="N150" s="165" t="s">
        <v>42</v>
      </c>
      <c r="O150" s="57"/>
      <c r="P150" s="166">
        <f>O150*H150</f>
        <v>0</v>
      </c>
      <c r="Q150" s="166">
        <v>1.2999999999999999E-4</v>
      </c>
      <c r="R150" s="166">
        <f>Q150*H150</f>
        <v>1.3324999999999999E-3</v>
      </c>
      <c r="S150" s="166">
        <v>0</v>
      </c>
      <c r="T150" s="167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8" t="s">
        <v>402</v>
      </c>
      <c r="AT150" s="168" t="s">
        <v>245</v>
      </c>
      <c r="AU150" s="168" t="s">
        <v>88</v>
      </c>
      <c r="AY150" s="17" t="s">
        <v>242</v>
      </c>
      <c r="BE150" s="169">
        <f>IF(N150="základná",J150,0)</f>
        <v>0</v>
      </c>
      <c r="BF150" s="169">
        <f>IF(N150="znížená",J150,0)</f>
        <v>9.94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7" t="s">
        <v>88</v>
      </c>
      <c r="BK150" s="169">
        <f>ROUND(I150*H150,2)</f>
        <v>9.94</v>
      </c>
      <c r="BL150" s="17" t="s">
        <v>402</v>
      </c>
      <c r="BM150" s="168" t="s">
        <v>1171</v>
      </c>
    </row>
    <row r="151" spans="1:65" s="13" customFormat="1">
      <c r="B151" s="178"/>
      <c r="D151" s="171" t="s">
        <v>251</v>
      </c>
      <c r="E151" s="179"/>
      <c r="F151" s="180" t="s">
        <v>1149</v>
      </c>
      <c r="H151" s="181">
        <v>10.25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79" t="s">
        <v>251</v>
      </c>
      <c r="AU151" s="179" t="s">
        <v>88</v>
      </c>
      <c r="AV151" s="13" t="s">
        <v>88</v>
      </c>
      <c r="AW151" s="13" t="s">
        <v>32</v>
      </c>
      <c r="AX151" s="13" t="s">
        <v>83</v>
      </c>
      <c r="AY151" s="179" t="s">
        <v>242</v>
      </c>
    </row>
    <row r="152" spans="1:65" s="1" customFormat="1" ht="33" customHeight="1">
      <c r="A152" s="30"/>
      <c r="B152" s="155"/>
      <c r="C152" s="194" t="s">
        <v>316</v>
      </c>
      <c r="D152" s="194" t="s">
        <v>245</v>
      </c>
      <c r="E152" s="195" t="s">
        <v>1172</v>
      </c>
      <c r="F152" s="196" t="s">
        <v>1173</v>
      </c>
      <c r="G152" s="197" t="s">
        <v>281</v>
      </c>
      <c r="H152" s="198">
        <v>10.25</v>
      </c>
      <c r="I152" s="161">
        <v>2.42</v>
      </c>
      <c r="J152" s="162">
        <f>ROUND(I152*H152,2)</f>
        <v>24.81</v>
      </c>
      <c r="K152" s="163"/>
      <c r="L152" s="31"/>
      <c r="M152" s="164"/>
      <c r="N152" s="165" t="s">
        <v>42</v>
      </c>
      <c r="O152" s="57"/>
      <c r="P152" s="166">
        <f>O152*H152</f>
        <v>0</v>
      </c>
      <c r="Q152" s="166">
        <v>4.4000000000000002E-4</v>
      </c>
      <c r="R152" s="166">
        <f>Q152*H152</f>
        <v>4.5100000000000001E-3</v>
      </c>
      <c r="S152" s="166">
        <v>0</v>
      </c>
      <c r="T152" s="167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8" t="s">
        <v>402</v>
      </c>
      <c r="AT152" s="168" t="s">
        <v>245</v>
      </c>
      <c r="AU152" s="168" t="s">
        <v>88</v>
      </c>
      <c r="AY152" s="17" t="s">
        <v>242</v>
      </c>
      <c r="BE152" s="169">
        <f>IF(N152="základná",J152,0)</f>
        <v>0</v>
      </c>
      <c r="BF152" s="169">
        <f>IF(N152="znížená",J152,0)</f>
        <v>24.81</v>
      </c>
      <c r="BG152" s="169">
        <f>IF(N152="zákl. prenesená",J152,0)</f>
        <v>0</v>
      </c>
      <c r="BH152" s="169">
        <f>IF(N152="zníž. prenesená",J152,0)</f>
        <v>0</v>
      </c>
      <c r="BI152" s="169">
        <f>IF(N152="nulová",J152,0)</f>
        <v>0</v>
      </c>
      <c r="BJ152" s="17" t="s">
        <v>88</v>
      </c>
      <c r="BK152" s="169">
        <f>ROUND(I152*H152,2)</f>
        <v>24.81</v>
      </c>
      <c r="BL152" s="17" t="s">
        <v>402</v>
      </c>
      <c r="BM152" s="168" t="s">
        <v>1174</v>
      </c>
    </row>
    <row r="153" spans="1:65" s="13" customFormat="1">
      <c r="B153" s="178"/>
      <c r="D153" s="171" t="s">
        <v>251</v>
      </c>
      <c r="E153" s="179"/>
      <c r="F153" s="180" t="s">
        <v>1149</v>
      </c>
      <c r="H153" s="181">
        <v>10.25</v>
      </c>
      <c r="I153" s="182"/>
      <c r="L153" s="178"/>
      <c r="M153" s="245"/>
      <c r="N153" s="246"/>
      <c r="O153" s="246"/>
      <c r="P153" s="246"/>
      <c r="Q153" s="246"/>
      <c r="R153" s="246"/>
      <c r="S153" s="246"/>
      <c r="T153" s="247"/>
      <c r="AT153" s="179" t="s">
        <v>251</v>
      </c>
      <c r="AU153" s="179" t="s">
        <v>88</v>
      </c>
      <c r="AV153" s="13" t="s">
        <v>88</v>
      </c>
      <c r="AW153" s="13" t="s">
        <v>32</v>
      </c>
      <c r="AX153" s="13" t="s">
        <v>83</v>
      </c>
      <c r="AY153" s="179" t="s">
        <v>242</v>
      </c>
    </row>
    <row r="154" spans="1:65" s="1" customFormat="1" ht="6.95" customHeight="1">
      <c r="A154" s="30"/>
      <c r="B154" s="47"/>
      <c r="C154" s="48"/>
      <c r="D154" s="48"/>
      <c r="E154" s="48"/>
      <c r="F154" s="48"/>
      <c r="G154" s="48"/>
      <c r="H154" s="48"/>
      <c r="I154" s="48"/>
      <c r="J154" s="48"/>
      <c r="K154" s="48"/>
      <c r="L154" s="31"/>
      <c r="M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</row>
  </sheetData>
  <autoFilter ref="C129:K153"/>
  <mergeCells count="15">
    <mergeCell ref="E91:H91"/>
    <mergeCell ref="E116:H116"/>
    <mergeCell ref="E118:H118"/>
    <mergeCell ref="E120:H120"/>
    <mergeCell ref="E122:H122"/>
    <mergeCell ref="E22:H22"/>
    <mergeCell ref="E31:H31"/>
    <mergeCell ref="E85:H85"/>
    <mergeCell ref="E87:H87"/>
    <mergeCell ref="E89:H89"/>
    <mergeCell ref="L2:V2"/>
    <mergeCell ref="E7:H7"/>
    <mergeCell ref="E9:H9"/>
    <mergeCell ref="E11:H11"/>
    <mergeCell ref="E13:H13"/>
  </mergeCells>
  <pageMargins left="0.39374999999999999" right="0.39374999999999999" top="0.39374999999999999" bottom="0.39374999999999999" header="0.51180550000000002" footer="0"/>
  <pageSetup paperSize="9" fitToHeight="100" orientation="portrait" horizontalDpi="300" verticalDpi="300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4"/>
  <sheetViews>
    <sheetView showGridLines="0" zoomScaleNormal="100" workbookViewId="0">
      <selection activeCell="E13" sqref="E13:H13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32" max="43" width="8.83203125" customWidth="1"/>
    <col min="44" max="65" width="9.33203125" hidden="1" customWidth="1"/>
    <col min="66" max="1025" width="8.83203125" customWidth="1"/>
  </cols>
  <sheetData>
    <row r="2" spans="1:56" ht="36.950000000000003" customHeight="1">
      <c r="L2" s="280" t="s">
        <v>4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103</v>
      </c>
      <c r="AZ2" s="96" t="s">
        <v>1175</v>
      </c>
      <c r="BA2" s="96"/>
      <c r="BB2" s="96"/>
      <c r="BC2" s="96" t="s">
        <v>1176</v>
      </c>
      <c r="BD2" s="96" t="s">
        <v>88</v>
      </c>
    </row>
    <row r="3" spans="1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1:56" ht="24.95" customHeight="1">
      <c r="B4" s="20"/>
      <c r="D4" s="21" t="s">
        <v>150</v>
      </c>
      <c r="L4" s="20"/>
      <c r="M4" s="97" t="s">
        <v>8</v>
      </c>
      <c r="AT4" s="17" t="s">
        <v>2</v>
      </c>
    </row>
    <row r="5" spans="1:56" ht="6.95" customHeight="1">
      <c r="B5" s="20"/>
      <c r="L5" s="20"/>
    </row>
    <row r="6" spans="1:56" ht="12" customHeight="1">
      <c r="B6" s="20"/>
      <c r="D6" s="26" t="s">
        <v>14</v>
      </c>
      <c r="L6" s="20"/>
    </row>
    <row r="7" spans="1:56" ht="16.5" customHeight="1">
      <c r="B7" s="20"/>
      <c r="E7" s="310" t="str">
        <f>'Rekapitulácia stavby'!K6</f>
        <v xml:space="preserve"> Bratislava  OO PZ,  Rusovce - rekonštrukcia a modernizácia</v>
      </c>
      <c r="F7" s="310"/>
      <c r="G7" s="310"/>
      <c r="H7" s="310"/>
      <c r="L7" s="20"/>
    </row>
    <row r="8" spans="1:56" ht="12.75">
      <c r="B8" s="20"/>
      <c r="D8" s="26" t="s">
        <v>159</v>
      </c>
      <c r="L8" s="20"/>
    </row>
    <row r="9" spans="1:56" ht="16.5" customHeight="1">
      <c r="B9" s="20"/>
      <c r="E9" s="310" t="s">
        <v>162</v>
      </c>
      <c r="F9" s="310"/>
      <c r="G9" s="310"/>
      <c r="H9" s="310"/>
      <c r="L9" s="20"/>
    </row>
    <row r="10" spans="1:56" ht="12" customHeight="1">
      <c r="B10" s="20"/>
      <c r="D10" s="26" t="s">
        <v>165</v>
      </c>
      <c r="L10" s="20"/>
    </row>
    <row r="11" spans="1:56" s="1" customFormat="1" ht="16.5" customHeight="1">
      <c r="A11" s="30"/>
      <c r="B11" s="31"/>
      <c r="C11" s="30"/>
      <c r="D11" s="30"/>
      <c r="E11" s="311" t="s">
        <v>168</v>
      </c>
      <c r="F11" s="311"/>
      <c r="G11" s="311"/>
      <c r="H11" s="311"/>
      <c r="I11" s="30"/>
      <c r="J11" s="30"/>
      <c r="K11" s="30"/>
      <c r="L11" s="4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56" s="1" customFormat="1" ht="12" customHeight="1">
      <c r="A12" s="30"/>
      <c r="B12" s="31"/>
      <c r="C12" s="30"/>
      <c r="D12" s="26" t="s">
        <v>171</v>
      </c>
      <c r="E12" s="30"/>
      <c r="F12" s="30"/>
      <c r="G12" s="30"/>
      <c r="H12" s="30"/>
      <c r="I12" s="30"/>
      <c r="J12" s="30"/>
      <c r="K12" s="30"/>
      <c r="L12" s="4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56" s="1" customFormat="1" ht="30" customHeight="1">
      <c r="A13" s="30"/>
      <c r="B13" s="31"/>
      <c r="C13" s="30"/>
      <c r="D13" s="30"/>
      <c r="E13" s="297" t="s">
        <v>1177</v>
      </c>
      <c r="F13" s="297"/>
      <c r="G13" s="297"/>
      <c r="H13" s="297"/>
      <c r="I13" s="30"/>
      <c r="J13" s="30"/>
      <c r="K13" s="30"/>
      <c r="L13" s="4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56" s="1" customForma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56" s="1" customFormat="1" ht="12" customHeight="1">
      <c r="A15" s="30"/>
      <c r="B15" s="31"/>
      <c r="C15" s="30"/>
      <c r="D15" s="26" t="s">
        <v>16</v>
      </c>
      <c r="E15" s="30"/>
      <c r="F15" s="27"/>
      <c r="G15" s="30"/>
      <c r="H15" s="30"/>
      <c r="I15" s="26" t="s">
        <v>17</v>
      </c>
      <c r="J15" s="27"/>
      <c r="K15" s="30"/>
      <c r="L15" s="4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56" s="1" customFormat="1" ht="12" customHeight="1">
      <c r="A16" s="30"/>
      <c r="B16" s="31"/>
      <c r="C16" s="30"/>
      <c r="D16" s="26" t="s">
        <v>18</v>
      </c>
      <c r="E16" s="30"/>
      <c r="F16" s="27" t="s">
        <v>19</v>
      </c>
      <c r="G16" s="30"/>
      <c r="H16" s="30"/>
      <c r="I16" s="26" t="s">
        <v>20</v>
      </c>
      <c r="J16" s="98" t="str">
        <f>'Rekapitulácia stavby'!AN8</f>
        <v>3. 11. 2023</v>
      </c>
      <c r="K16" s="30"/>
      <c r="L16" s="4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2" customHeight="1">
      <c r="A18" s="30"/>
      <c r="B18" s="31"/>
      <c r="C18" s="30"/>
      <c r="D18" s="26" t="s">
        <v>22</v>
      </c>
      <c r="E18" s="30"/>
      <c r="F18" s="30"/>
      <c r="G18" s="30"/>
      <c r="H18" s="30"/>
      <c r="I18" s="26" t="s">
        <v>23</v>
      </c>
      <c r="J18" s="27" t="s">
        <v>24</v>
      </c>
      <c r="K18" s="30"/>
      <c r="L18" s="4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8" customHeight="1">
      <c r="A19" s="30"/>
      <c r="B19" s="31"/>
      <c r="C19" s="30"/>
      <c r="D19" s="30"/>
      <c r="E19" s="27" t="s">
        <v>25</v>
      </c>
      <c r="F19" s="30"/>
      <c r="G19" s="30"/>
      <c r="H19" s="30"/>
      <c r="I19" s="26" t="s">
        <v>26</v>
      </c>
      <c r="J19" s="27"/>
      <c r="K19" s="30"/>
      <c r="L19" s="4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2" customHeight="1">
      <c r="A21" s="30"/>
      <c r="B21" s="31"/>
      <c r="C21" s="30"/>
      <c r="D21" s="26" t="s">
        <v>27</v>
      </c>
      <c r="E21" s="30"/>
      <c r="F21" s="30"/>
      <c r="G21" s="30"/>
      <c r="H21" s="30"/>
      <c r="I21" s="26" t="s">
        <v>23</v>
      </c>
      <c r="J21" s="28"/>
      <c r="K21" s="30"/>
      <c r="L21" s="4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8" customHeight="1">
      <c r="A22" s="30"/>
      <c r="B22" s="31"/>
      <c r="C22" s="30"/>
      <c r="D22" s="30"/>
      <c r="E22" s="312"/>
      <c r="F22" s="312"/>
      <c r="G22" s="312"/>
      <c r="H22" s="312"/>
      <c r="I22" s="26" t="s">
        <v>26</v>
      </c>
      <c r="J22" s="28"/>
      <c r="K22" s="30"/>
      <c r="L22" s="4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2" customHeight="1">
      <c r="A24" s="30"/>
      <c r="B24" s="31"/>
      <c r="C24" s="30"/>
      <c r="D24" s="26" t="s">
        <v>28</v>
      </c>
      <c r="E24" s="30"/>
      <c r="F24" s="30"/>
      <c r="G24" s="30"/>
      <c r="H24" s="30"/>
      <c r="I24" s="26" t="s">
        <v>23</v>
      </c>
      <c r="J24" s="27" t="s">
        <v>29</v>
      </c>
      <c r="K24" s="30"/>
      <c r="L24" s="4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8" customHeight="1">
      <c r="A25" s="30"/>
      <c r="B25" s="31"/>
      <c r="C25" s="30"/>
      <c r="D25" s="30"/>
      <c r="E25" s="27" t="s">
        <v>30</v>
      </c>
      <c r="F25" s="30"/>
      <c r="G25" s="30"/>
      <c r="H25" s="30"/>
      <c r="I25" s="26" t="s">
        <v>26</v>
      </c>
      <c r="J25" s="27" t="s">
        <v>31</v>
      </c>
      <c r="K25" s="30"/>
      <c r="L25" s="4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23</v>
      </c>
      <c r="J27" s="27"/>
      <c r="K27" s="30"/>
      <c r="L27" s="4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8" customHeight="1">
      <c r="A28" s="30"/>
      <c r="B28" s="31"/>
      <c r="C28" s="30"/>
      <c r="D28" s="30"/>
      <c r="E28" s="27" t="s">
        <v>34</v>
      </c>
      <c r="F28" s="30"/>
      <c r="G28" s="30"/>
      <c r="H28" s="30"/>
      <c r="I28" s="26" t="s">
        <v>26</v>
      </c>
      <c r="J28" s="27"/>
      <c r="K28" s="30"/>
      <c r="L28" s="4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4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>
      <c r="A31" s="99"/>
      <c r="B31" s="100"/>
      <c r="C31" s="99"/>
      <c r="D31" s="99"/>
      <c r="E31" s="286"/>
      <c r="F31" s="286"/>
      <c r="G31" s="286"/>
      <c r="H31" s="286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1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95" customHeight="1">
      <c r="A33" s="30"/>
      <c r="B33" s="31"/>
      <c r="C33" s="30"/>
      <c r="D33" s="65"/>
      <c r="E33" s="65"/>
      <c r="F33" s="65"/>
      <c r="G33" s="65"/>
      <c r="H33" s="65"/>
      <c r="I33" s="65"/>
      <c r="J33" s="65"/>
      <c r="K33" s="65"/>
      <c r="L33" s="4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25.35" customHeight="1">
      <c r="A34" s="30"/>
      <c r="B34" s="31"/>
      <c r="C34" s="30"/>
      <c r="D34" s="102" t="s">
        <v>36</v>
      </c>
      <c r="E34" s="30"/>
      <c r="F34" s="30"/>
      <c r="G34" s="30"/>
      <c r="H34" s="30"/>
      <c r="I34" s="30"/>
      <c r="J34" s="103">
        <f>ROUND(J128, 2)</f>
        <v>34139.730000000003</v>
      </c>
      <c r="K34" s="30"/>
      <c r="L34" s="4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6.95" customHeight="1">
      <c r="A35" s="30"/>
      <c r="B35" s="31"/>
      <c r="C35" s="30"/>
      <c r="D35" s="65"/>
      <c r="E35" s="65"/>
      <c r="F35" s="65"/>
      <c r="G35" s="65"/>
      <c r="H35" s="65"/>
      <c r="I35" s="65"/>
      <c r="J35" s="65"/>
      <c r="K35" s="65"/>
      <c r="L35" s="4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45" customHeight="1">
      <c r="A36" s="30"/>
      <c r="B36" s="31"/>
      <c r="C36" s="30"/>
      <c r="D36" s="30"/>
      <c r="E36" s="30"/>
      <c r="F36" s="104" t="s">
        <v>38</v>
      </c>
      <c r="G36" s="30"/>
      <c r="H36" s="30"/>
      <c r="I36" s="104" t="s">
        <v>37</v>
      </c>
      <c r="J36" s="104" t="s">
        <v>39</v>
      </c>
      <c r="K36" s="30"/>
      <c r="L36" s="4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45" customHeight="1">
      <c r="A37" s="30"/>
      <c r="B37" s="31"/>
      <c r="C37" s="30"/>
      <c r="D37" s="105" t="s">
        <v>40</v>
      </c>
      <c r="E37" s="35" t="s">
        <v>41</v>
      </c>
      <c r="F37" s="106">
        <f>ROUND((SUM(BE128:BE233)),  2)</f>
        <v>0</v>
      </c>
      <c r="G37" s="107"/>
      <c r="H37" s="107"/>
      <c r="I37" s="108">
        <v>0.2</v>
      </c>
      <c r="J37" s="106">
        <f>ROUND(((SUM(BE128:BE233))*I37),  2)</f>
        <v>0</v>
      </c>
      <c r="K37" s="30"/>
      <c r="L37" s="4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45" customHeight="1">
      <c r="A38" s="30"/>
      <c r="B38" s="31"/>
      <c r="C38" s="30"/>
      <c r="D38" s="30"/>
      <c r="E38" s="266" t="s">
        <v>42</v>
      </c>
      <c r="F38" s="267">
        <f>ROUND((SUM(BF128:BF233)),  2)</f>
        <v>34139.730000000003</v>
      </c>
      <c r="G38" s="268"/>
      <c r="H38" s="268"/>
      <c r="I38" s="269">
        <v>0.2</v>
      </c>
      <c r="J38" s="267">
        <f>ROUND(((SUM(BF128:BF233))*I38),  2)</f>
        <v>6827.95</v>
      </c>
      <c r="K38" s="30"/>
      <c r="L38" s="4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45" hidden="1" customHeight="1">
      <c r="A39" s="30"/>
      <c r="B39" s="31"/>
      <c r="C39" s="30"/>
      <c r="D39" s="30"/>
      <c r="E39" s="26" t="s">
        <v>43</v>
      </c>
      <c r="F39" s="109">
        <f>ROUND((SUM(BG128:BG233)),  2)</f>
        <v>0</v>
      </c>
      <c r="G39" s="30"/>
      <c r="H39" s="30"/>
      <c r="I39" s="110">
        <v>0.2</v>
      </c>
      <c r="J39" s="109">
        <f>0</f>
        <v>0</v>
      </c>
      <c r="K39" s="30"/>
      <c r="L39" s="4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45" hidden="1" customHeight="1">
      <c r="A40" s="30"/>
      <c r="B40" s="31"/>
      <c r="C40" s="30"/>
      <c r="D40" s="30"/>
      <c r="E40" s="26" t="s">
        <v>44</v>
      </c>
      <c r="F40" s="109">
        <f>ROUND((SUM(BH128:BH233)),  2)</f>
        <v>0</v>
      </c>
      <c r="G40" s="30"/>
      <c r="H40" s="30"/>
      <c r="I40" s="110">
        <v>0.2</v>
      </c>
      <c r="J40" s="109">
        <f>0</f>
        <v>0</v>
      </c>
      <c r="K40" s="30"/>
      <c r="L40" s="4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A41" s="30"/>
      <c r="B41" s="31"/>
      <c r="C41" s="30"/>
      <c r="D41" s="30"/>
      <c r="E41" s="35" t="s">
        <v>45</v>
      </c>
      <c r="F41" s="106">
        <f>ROUND((SUM(BI128:BI233)),  2)</f>
        <v>0</v>
      </c>
      <c r="G41" s="107"/>
      <c r="H41" s="107"/>
      <c r="I41" s="108">
        <v>0</v>
      </c>
      <c r="J41" s="106">
        <f>0</f>
        <v>0</v>
      </c>
      <c r="K41" s="30"/>
      <c r="L41" s="4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25.35" customHeight="1">
      <c r="A43" s="30"/>
      <c r="B43" s="31"/>
      <c r="C43" s="111"/>
      <c r="D43" s="112" t="s">
        <v>46</v>
      </c>
      <c r="E43" s="59"/>
      <c r="F43" s="59"/>
      <c r="G43" s="113" t="s">
        <v>47</v>
      </c>
      <c r="H43" s="114" t="s">
        <v>48</v>
      </c>
      <c r="I43" s="59"/>
      <c r="J43" s="115">
        <f>SUM(J34:J41)</f>
        <v>40967.68</v>
      </c>
      <c r="K43" s="116"/>
      <c r="L43" s="4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1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1" customFormat="1" ht="12.75">
      <c r="A61" s="30"/>
      <c r="B61" s="31"/>
      <c r="C61" s="30"/>
      <c r="D61" s="45" t="s">
        <v>51</v>
      </c>
      <c r="E61" s="33"/>
      <c r="F61" s="117" t="s">
        <v>52</v>
      </c>
      <c r="G61" s="45" t="s">
        <v>51</v>
      </c>
      <c r="H61" s="33"/>
      <c r="I61" s="33"/>
      <c r="J61" s="118" t="s">
        <v>52</v>
      </c>
      <c r="K61" s="33"/>
      <c r="L61" s="4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1" customFormat="1" ht="12.75">
      <c r="A65" s="30"/>
      <c r="B65" s="31"/>
      <c r="C65" s="30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1" customFormat="1" ht="12.75">
      <c r="A76" s="30"/>
      <c r="B76" s="31"/>
      <c r="C76" s="30"/>
      <c r="D76" s="45" t="s">
        <v>51</v>
      </c>
      <c r="E76" s="33"/>
      <c r="F76" s="117" t="s">
        <v>52</v>
      </c>
      <c r="G76" s="45" t="s">
        <v>51</v>
      </c>
      <c r="H76" s="33"/>
      <c r="I76" s="33"/>
      <c r="J76" s="118" t="s">
        <v>52</v>
      </c>
      <c r="K76" s="33"/>
      <c r="L76" s="4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45" customHeight="1">
      <c r="A77" s="30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95" customHeight="1">
      <c r="A81" s="30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95" customHeight="1">
      <c r="A82" s="30"/>
      <c r="B82" s="31"/>
      <c r="C82" s="21" t="s">
        <v>205</v>
      </c>
      <c r="D82" s="30"/>
      <c r="E82" s="30"/>
      <c r="F82" s="30"/>
      <c r="G82" s="30"/>
      <c r="H82" s="30"/>
      <c r="I82" s="30"/>
      <c r="J82" s="30"/>
      <c r="K82" s="30"/>
      <c r="L82" s="4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6" t="s">
        <v>14</v>
      </c>
      <c r="D84" s="30"/>
      <c r="E84" s="30"/>
      <c r="F84" s="30"/>
      <c r="G84" s="30"/>
      <c r="H84" s="30"/>
      <c r="I84" s="30"/>
      <c r="J84" s="30"/>
      <c r="K84" s="30"/>
      <c r="L84" s="4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0"/>
      <c r="D85" s="30"/>
      <c r="E85" s="310" t="str">
        <f>E7</f>
        <v xml:space="preserve"> Bratislava  OO PZ,  Rusovce - rekonštrukcia a modernizácia</v>
      </c>
      <c r="F85" s="310"/>
      <c r="G85" s="310"/>
      <c r="H85" s="310"/>
      <c r="I85" s="30"/>
      <c r="J85" s="30"/>
      <c r="K85" s="30"/>
      <c r="L85" s="4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ht="12" customHeight="1">
      <c r="B86" s="20"/>
      <c r="C86" s="26" t="s">
        <v>159</v>
      </c>
      <c r="L86" s="20"/>
    </row>
    <row r="87" spans="1:31" ht="16.5" customHeight="1">
      <c r="B87" s="20"/>
      <c r="E87" s="310" t="s">
        <v>162</v>
      </c>
      <c r="F87" s="310"/>
      <c r="G87" s="310"/>
      <c r="H87" s="310"/>
      <c r="L87" s="20"/>
    </row>
    <row r="88" spans="1:31" ht="12" customHeight="1">
      <c r="B88" s="20"/>
      <c r="C88" s="26" t="s">
        <v>165</v>
      </c>
      <c r="L88" s="20"/>
    </row>
    <row r="89" spans="1:31" s="1" customFormat="1" ht="16.5" customHeight="1">
      <c r="A89" s="30"/>
      <c r="B89" s="31"/>
      <c r="C89" s="30"/>
      <c r="D89" s="30"/>
      <c r="E89" s="311" t="s">
        <v>168</v>
      </c>
      <c r="F89" s="311"/>
      <c r="G89" s="311"/>
      <c r="H89" s="311"/>
      <c r="I89" s="30"/>
      <c r="J89" s="30"/>
      <c r="K89" s="30"/>
      <c r="L89" s="4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12" customHeight="1">
      <c r="A90" s="30"/>
      <c r="B90" s="31"/>
      <c r="C90" s="26" t="s">
        <v>171</v>
      </c>
      <c r="D90" s="30"/>
      <c r="E90" s="30"/>
      <c r="F90" s="30"/>
      <c r="G90" s="30"/>
      <c r="H90" s="30"/>
      <c r="I90" s="30"/>
      <c r="J90" s="30"/>
      <c r="K90" s="30"/>
      <c r="L90" s="4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30" customHeight="1">
      <c r="A91" s="30"/>
      <c r="B91" s="31"/>
      <c r="C91" s="30"/>
      <c r="D91" s="30"/>
      <c r="E91" s="297" t="str">
        <f>E13</f>
        <v>E1.1.d) 01.1 - architektúra a stavebná časť- výmena otvorových konštrukcií</v>
      </c>
      <c r="F91" s="297"/>
      <c r="G91" s="297"/>
      <c r="H91" s="297"/>
      <c r="I91" s="30"/>
      <c r="J91" s="30"/>
      <c r="K91" s="30"/>
      <c r="L91" s="4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12" customHeight="1">
      <c r="A93" s="30"/>
      <c r="B93" s="31"/>
      <c r="C93" s="26" t="s">
        <v>18</v>
      </c>
      <c r="D93" s="30"/>
      <c r="E93" s="30"/>
      <c r="F93" s="27" t="str">
        <f>F16</f>
        <v>Rusovce</v>
      </c>
      <c r="G93" s="30"/>
      <c r="H93" s="30"/>
      <c r="I93" s="26" t="s">
        <v>20</v>
      </c>
      <c r="J93" s="98" t="str">
        <f>IF(J16="","",J16)</f>
        <v>3. 11. 2023</v>
      </c>
      <c r="K93" s="30"/>
      <c r="L93" s="4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40.15" customHeight="1">
      <c r="A95" s="30"/>
      <c r="B95" s="31"/>
      <c r="C95" s="26" t="s">
        <v>22</v>
      </c>
      <c r="D95" s="30"/>
      <c r="E95" s="30"/>
      <c r="F95" s="27" t="str">
        <f>E19</f>
        <v>Ministerstvo vnútra SR, Pribinova 2, Bratislava</v>
      </c>
      <c r="G95" s="30"/>
      <c r="H95" s="30"/>
      <c r="I95" s="26" t="s">
        <v>28</v>
      </c>
      <c r="J95" s="119" t="str">
        <f>E25</f>
        <v>A+D Projekta, s.r.o., Pod Orešinou 226/2,  Nitra</v>
      </c>
      <c r="K95" s="30"/>
      <c r="L95" s="4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1" customFormat="1" ht="15.2" customHeight="1">
      <c r="A96" s="30"/>
      <c r="B96" s="31"/>
      <c r="C96" s="26" t="s">
        <v>27</v>
      </c>
      <c r="D96" s="30"/>
      <c r="E96" s="30"/>
      <c r="F96" s="27" t="str">
        <f>IF(E22="","",E22)</f>
        <v/>
      </c>
      <c r="G96" s="30"/>
      <c r="H96" s="30"/>
      <c r="I96" s="26" t="s">
        <v>33</v>
      </c>
      <c r="J96" s="119" t="str">
        <f>E28</f>
        <v>Ing.Igor Janečka</v>
      </c>
      <c r="K96" s="30"/>
      <c r="L96" s="4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1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1" customFormat="1" ht="29.25" customHeight="1">
      <c r="A98" s="30"/>
      <c r="B98" s="31"/>
      <c r="C98" s="120" t="s">
        <v>206</v>
      </c>
      <c r="D98" s="111"/>
      <c r="E98" s="111"/>
      <c r="F98" s="111"/>
      <c r="G98" s="111"/>
      <c r="H98" s="111"/>
      <c r="I98" s="111"/>
      <c r="J98" s="121" t="s">
        <v>207</v>
      </c>
      <c r="K98" s="111"/>
      <c r="L98" s="4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47" s="1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1" customFormat="1" ht="22.9" customHeight="1">
      <c r="A100" s="30"/>
      <c r="B100" s="31"/>
      <c r="C100" s="122" t="s">
        <v>208</v>
      </c>
      <c r="D100" s="30"/>
      <c r="E100" s="30"/>
      <c r="F100" s="30"/>
      <c r="G100" s="30"/>
      <c r="H100" s="30"/>
      <c r="I100" s="30"/>
      <c r="J100" s="103">
        <f>J128</f>
        <v>34139.729999999996</v>
      </c>
      <c r="K100" s="30"/>
      <c r="L100" s="4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7" t="s">
        <v>209</v>
      </c>
    </row>
    <row r="101" spans="1:47" s="8" customFormat="1" ht="24.95" customHeight="1">
      <c r="B101" s="123"/>
      <c r="D101" s="124" t="s">
        <v>218</v>
      </c>
      <c r="E101" s="125"/>
      <c r="F101" s="125"/>
      <c r="G101" s="125"/>
      <c r="H101" s="125"/>
      <c r="I101" s="125"/>
      <c r="J101" s="126">
        <f>J129</f>
        <v>34139.729999999996</v>
      </c>
      <c r="L101" s="123"/>
    </row>
    <row r="102" spans="1:47" s="9" customFormat="1" ht="19.899999999999999" customHeight="1">
      <c r="B102" s="127"/>
      <c r="D102" s="128" t="s">
        <v>222</v>
      </c>
      <c r="E102" s="129"/>
      <c r="F102" s="129"/>
      <c r="G102" s="129"/>
      <c r="H102" s="129"/>
      <c r="I102" s="129"/>
      <c r="J102" s="130">
        <f>J130</f>
        <v>910.85</v>
      </c>
      <c r="L102" s="127"/>
    </row>
    <row r="103" spans="1:47" s="9" customFormat="1" ht="19.899999999999999" customHeight="1">
      <c r="B103" s="127"/>
      <c r="D103" s="128" t="s">
        <v>223</v>
      </c>
      <c r="E103" s="129"/>
      <c r="F103" s="129"/>
      <c r="G103" s="129"/>
      <c r="H103" s="129"/>
      <c r="I103" s="129"/>
      <c r="J103" s="130">
        <f>J143</f>
        <v>14475.109999999997</v>
      </c>
      <c r="L103" s="127"/>
    </row>
    <row r="104" spans="1:47" s="9" customFormat="1" ht="19.899999999999999" customHeight="1">
      <c r="B104" s="127"/>
      <c r="D104" s="128" t="s">
        <v>224</v>
      </c>
      <c r="E104" s="129"/>
      <c r="F104" s="129"/>
      <c r="G104" s="129"/>
      <c r="H104" s="129"/>
      <c r="I104" s="129"/>
      <c r="J104" s="130">
        <f>J188</f>
        <v>18753.769999999997</v>
      </c>
      <c r="L104" s="127"/>
    </row>
    <row r="105" spans="1:47" s="1" customFormat="1" ht="21.7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2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47" s="1" customFormat="1" ht="6.95" customHeight="1">
      <c r="A106" s="30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47" s="1" customFormat="1" ht="6.95" customHeight="1">
      <c r="A110" s="30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47" s="1" customFormat="1" ht="24.95" customHeight="1">
      <c r="A111" s="30"/>
      <c r="B111" s="31"/>
      <c r="C111" s="21" t="s">
        <v>228</v>
      </c>
      <c r="D111" s="30"/>
      <c r="E111" s="30"/>
      <c r="F111" s="30"/>
      <c r="G111" s="30"/>
      <c r="H111" s="30"/>
      <c r="I111" s="30"/>
      <c r="J111" s="30"/>
      <c r="K111" s="30"/>
      <c r="L111" s="4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47" s="1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3" s="1" customFormat="1" ht="12" customHeight="1">
      <c r="A113" s="30"/>
      <c r="B113" s="31"/>
      <c r="C113" s="26" t="s">
        <v>14</v>
      </c>
      <c r="D113" s="30"/>
      <c r="E113" s="30"/>
      <c r="F113" s="30"/>
      <c r="G113" s="30"/>
      <c r="H113" s="30"/>
      <c r="I113" s="30"/>
      <c r="J113" s="30"/>
      <c r="K113" s="30"/>
      <c r="L113" s="4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3" s="1" customFormat="1" ht="16.5" customHeight="1">
      <c r="A114" s="30"/>
      <c r="B114" s="31"/>
      <c r="C114" s="30"/>
      <c r="D114" s="30"/>
      <c r="E114" s="310" t="str">
        <f>E7</f>
        <v xml:space="preserve"> Bratislava  OO PZ,  Rusovce - rekonštrukcia a modernizácia</v>
      </c>
      <c r="F114" s="310"/>
      <c r="G114" s="310"/>
      <c r="H114" s="310"/>
      <c r="I114" s="30"/>
      <c r="J114" s="30"/>
      <c r="K114" s="30"/>
      <c r="L114" s="4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3" ht="12" customHeight="1">
      <c r="B115" s="20"/>
      <c r="C115" s="26" t="s">
        <v>159</v>
      </c>
      <c r="L115" s="20"/>
    </row>
    <row r="116" spans="1:63" ht="16.5" customHeight="1">
      <c r="B116" s="20"/>
      <c r="E116" s="310" t="s">
        <v>162</v>
      </c>
      <c r="F116" s="310"/>
      <c r="G116" s="310"/>
      <c r="H116" s="310"/>
      <c r="L116" s="20"/>
    </row>
    <row r="117" spans="1:63" ht="12" customHeight="1">
      <c r="B117" s="20"/>
      <c r="C117" s="26" t="s">
        <v>165</v>
      </c>
      <c r="L117" s="20"/>
    </row>
    <row r="118" spans="1:63" s="1" customFormat="1" ht="16.5" customHeight="1">
      <c r="A118" s="30"/>
      <c r="B118" s="31"/>
      <c r="C118" s="30"/>
      <c r="D118" s="30"/>
      <c r="E118" s="311" t="s">
        <v>168</v>
      </c>
      <c r="F118" s="311"/>
      <c r="G118" s="311"/>
      <c r="H118" s="311"/>
      <c r="I118" s="30"/>
      <c r="J118" s="30"/>
      <c r="K118" s="30"/>
      <c r="L118" s="4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3" s="1" customFormat="1" ht="12" customHeight="1">
      <c r="A119" s="30"/>
      <c r="B119" s="31"/>
      <c r="C119" s="26" t="s">
        <v>171</v>
      </c>
      <c r="D119" s="30"/>
      <c r="E119" s="30"/>
      <c r="F119" s="30"/>
      <c r="G119" s="30"/>
      <c r="H119" s="30"/>
      <c r="I119" s="30"/>
      <c r="J119" s="30"/>
      <c r="K119" s="30"/>
      <c r="L119" s="4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3" s="1" customFormat="1" ht="30" customHeight="1">
      <c r="A120" s="30"/>
      <c r="B120" s="31"/>
      <c r="C120" s="30"/>
      <c r="D120" s="30"/>
      <c r="E120" s="297" t="str">
        <f>E13</f>
        <v>E1.1.d) 01.1 - architektúra a stavebná časť- výmena otvorových konštrukcií</v>
      </c>
      <c r="F120" s="297"/>
      <c r="G120" s="297"/>
      <c r="H120" s="297"/>
      <c r="I120" s="30"/>
      <c r="J120" s="30"/>
      <c r="K120" s="30"/>
      <c r="L120" s="4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3" s="1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3" s="1" customFormat="1" ht="12" customHeight="1">
      <c r="A122" s="30"/>
      <c r="B122" s="31"/>
      <c r="C122" s="26" t="s">
        <v>18</v>
      </c>
      <c r="D122" s="30"/>
      <c r="E122" s="30"/>
      <c r="F122" s="27" t="str">
        <f>F16</f>
        <v>Rusovce</v>
      </c>
      <c r="G122" s="30"/>
      <c r="H122" s="30"/>
      <c r="I122" s="26" t="s">
        <v>20</v>
      </c>
      <c r="J122" s="98" t="str">
        <f>IF(J16="","",J16)</f>
        <v>3. 11. 2023</v>
      </c>
      <c r="K122" s="30"/>
      <c r="L122" s="4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3" s="1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3" s="1" customFormat="1" ht="40.15" customHeight="1">
      <c r="A124" s="30"/>
      <c r="B124" s="31"/>
      <c r="C124" s="26" t="s">
        <v>22</v>
      </c>
      <c r="D124" s="30"/>
      <c r="E124" s="30"/>
      <c r="F124" s="27" t="str">
        <f>E19</f>
        <v>Ministerstvo vnútra SR, Pribinova 2, Bratislava</v>
      </c>
      <c r="G124" s="30"/>
      <c r="H124" s="30"/>
      <c r="I124" s="26" t="s">
        <v>28</v>
      </c>
      <c r="J124" s="119" t="str">
        <f>E25</f>
        <v>A+D Projekta, s.r.o., Pod Orešinou 226/2,  Nitra</v>
      </c>
      <c r="K124" s="30"/>
      <c r="L124" s="4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3" s="1" customFormat="1" ht="15.2" customHeight="1">
      <c r="A125" s="30"/>
      <c r="B125" s="31"/>
      <c r="C125" s="26" t="s">
        <v>27</v>
      </c>
      <c r="D125" s="30"/>
      <c r="E125" s="30"/>
      <c r="F125" s="27" t="str">
        <f>IF(E22="","",E22)</f>
        <v/>
      </c>
      <c r="G125" s="30"/>
      <c r="H125" s="30"/>
      <c r="I125" s="26" t="s">
        <v>33</v>
      </c>
      <c r="J125" s="119" t="str">
        <f>E28</f>
        <v>Ing.Igor Janečka</v>
      </c>
      <c r="K125" s="30"/>
      <c r="L125" s="4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3" s="1" customFormat="1" ht="10.3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63" s="10" customFormat="1" ht="29.25" customHeight="1">
      <c r="A127" s="131"/>
      <c r="B127" s="132"/>
      <c r="C127" s="133" t="s">
        <v>229</v>
      </c>
      <c r="D127" s="134" t="s">
        <v>61</v>
      </c>
      <c r="E127" s="134" t="s">
        <v>57</v>
      </c>
      <c r="F127" s="134" t="s">
        <v>58</v>
      </c>
      <c r="G127" s="134" t="s">
        <v>230</v>
      </c>
      <c r="H127" s="134" t="s">
        <v>231</v>
      </c>
      <c r="I127" s="134" t="s">
        <v>232</v>
      </c>
      <c r="J127" s="135" t="s">
        <v>207</v>
      </c>
      <c r="K127" s="136" t="s">
        <v>233</v>
      </c>
      <c r="L127" s="137"/>
      <c r="M127" s="61"/>
      <c r="N127" s="62" t="s">
        <v>40</v>
      </c>
      <c r="O127" s="62" t="s">
        <v>234</v>
      </c>
      <c r="P127" s="62" t="s">
        <v>235</v>
      </c>
      <c r="Q127" s="62" t="s">
        <v>236</v>
      </c>
      <c r="R127" s="62" t="s">
        <v>237</v>
      </c>
      <c r="S127" s="62" t="s">
        <v>238</v>
      </c>
      <c r="T127" s="63" t="s">
        <v>239</v>
      </c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</row>
    <row r="128" spans="1:63" s="1" customFormat="1" ht="22.9" customHeight="1">
      <c r="A128" s="30"/>
      <c r="B128" s="31"/>
      <c r="C128" s="68" t="s">
        <v>208</v>
      </c>
      <c r="D128" s="30"/>
      <c r="E128" s="30"/>
      <c r="F128" s="30"/>
      <c r="G128" s="30"/>
      <c r="H128" s="30"/>
      <c r="I128" s="30"/>
      <c r="J128" s="138">
        <f>BK128</f>
        <v>34139.729999999996</v>
      </c>
      <c r="K128" s="30"/>
      <c r="L128" s="31"/>
      <c r="M128" s="64"/>
      <c r="N128" s="55"/>
      <c r="O128" s="65"/>
      <c r="P128" s="139">
        <f>P129</f>
        <v>0</v>
      </c>
      <c r="Q128" s="65"/>
      <c r="R128" s="139">
        <f>R129</f>
        <v>0.41831090000000004</v>
      </c>
      <c r="S128" s="65"/>
      <c r="T128" s="140">
        <f>T129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7" t="s">
        <v>75</v>
      </c>
      <c r="AU128" s="17" t="s">
        <v>209</v>
      </c>
      <c r="BK128" s="141">
        <f>BK129</f>
        <v>34139.729999999996</v>
      </c>
    </row>
    <row r="129" spans="1:65" s="11" customFormat="1" ht="25.9" customHeight="1">
      <c r="B129" s="142"/>
      <c r="D129" s="143" t="s">
        <v>75</v>
      </c>
      <c r="E129" s="144" t="s">
        <v>644</v>
      </c>
      <c r="F129" s="144" t="s">
        <v>645</v>
      </c>
      <c r="I129" s="145"/>
      <c r="J129" s="146">
        <f>BK129</f>
        <v>34139.729999999996</v>
      </c>
      <c r="L129" s="142"/>
      <c r="M129" s="147"/>
      <c r="N129" s="148"/>
      <c r="O129" s="148"/>
      <c r="P129" s="149">
        <f>P130+P143+P188</f>
        <v>0</v>
      </c>
      <c r="Q129" s="148"/>
      <c r="R129" s="149">
        <f>R130+R143+R188</f>
        <v>0.41831090000000004</v>
      </c>
      <c r="S129" s="148"/>
      <c r="T129" s="150">
        <f>T130+T143+T188</f>
        <v>0</v>
      </c>
      <c r="AR129" s="143" t="s">
        <v>88</v>
      </c>
      <c r="AT129" s="151" t="s">
        <v>75</v>
      </c>
      <c r="AU129" s="151" t="s">
        <v>76</v>
      </c>
      <c r="AY129" s="143" t="s">
        <v>242</v>
      </c>
      <c r="BK129" s="152">
        <f>BK130+BK143+BK188</f>
        <v>34139.729999999996</v>
      </c>
    </row>
    <row r="130" spans="1:65" s="11" customFormat="1" ht="22.9" customHeight="1">
      <c r="B130" s="142"/>
      <c r="D130" s="143" t="s">
        <v>75</v>
      </c>
      <c r="E130" s="153" t="s">
        <v>781</v>
      </c>
      <c r="F130" s="153" t="s">
        <v>782</v>
      </c>
      <c r="I130" s="145"/>
      <c r="J130" s="154">
        <f>BK130</f>
        <v>910.85</v>
      </c>
      <c r="L130" s="142"/>
      <c r="M130" s="147"/>
      <c r="N130" s="148"/>
      <c r="O130" s="148"/>
      <c r="P130" s="149">
        <f>SUM(P131:P142)</f>
        <v>0</v>
      </c>
      <c r="Q130" s="148"/>
      <c r="R130" s="149">
        <f>SUM(R131:R142)</f>
        <v>3.3930000000000002E-2</v>
      </c>
      <c r="S130" s="148"/>
      <c r="T130" s="150">
        <f>SUM(T131:T142)</f>
        <v>0</v>
      </c>
      <c r="AR130" s="143" t="s">
        <v>88</v>
      </c>
      <c r="AT130" s="151" t="s">
        <v>75</v>
      </c>
      <c r="AU130" s="151" t="s">
        <v>83</v>
      </c>
      <c r="AY130" s="143" t="s">
        <v>242</v>
      </c>
      <c r="BK130" s="152">
        <f>SUM(BK131:BK142)</f>
        <v>910.85</v>
      </c>
    </row>
    <row r="131" spans="1:65" s="1" customFormat="1" ht="37.9" customHeight="1">
      <c r="A131" s="30"/>
      <c r="B131" s="155"/>
      <c r="C131" s="194" t="s">
        <v>83</v>
      </c>
      <c r="D131" s="194" t="s">
        <v>245</v>
      </c>
      <c r="E131" s="195" t="s">
        <v>1178</v>
      </c>
      <c r="F131" s="196" t="s">
        <v>1179</v>
      </c>
      <c r="G131" s="197" t="s">
        <v>297</v>
      </c>
      <c r="H131" s="198">
        <v>37.700000000000003</v>
      </c>
      <c r="I131" s="161">
        <v>23.71</v>
      </c>
      <c r="J131" s="162">
        <f>ROUND(I131*H131,2)</f>
        <v>893.87</v>
      </c>
      <c r="K131" s="163"/>
      <c r="L131" s="31"/>
      <c r="M131" s="164"/>
      <c r="N131" s="165" t="s">
        <v>42</v>
      </c>
      <c r="O131" s="57"/>
      <c r="P131" s="166">
        <f>O131*H131</f>
        <v>0</v>
      </c>
      <c r="Q131" s="166">
        <v>8.9999999999999998E-4</v>
      </c>
      <c r="R131" s="166">
        <f>Q131*H131</f>
        <v>3.3930000000000002E-2</v>
      </c>
      <c r="S131" s="166">
        <v>0</v>
      </c>
      <c r="T131" s="167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8" t="s">
        <v>402</v>
      </c>
      <c r="AT131" s="168" t="s">
        <v>245</v>
      </c>
      <c r="AU131" s="168" t="s">
        <v>88</v>
      </c>
      <c r="AY131" s="17" t="s">
        <v>242</v>
      </c>
      <c r="BE131" s="169">
        <f>IF(N131="základná",J131,0)</f>
        <v>0</v>
      </c>
      <c r="BF131" s="169">
        <f>IF(N131="znížená",J131,0)</f>
        <v>893.87</v>
      </c>
      <c r="BG131" s="169">
        <f>IF(N131="zákl. prenesená",J131,0)</f>
        <v>0</v>
      </c>
      <c r="BH131" s="169">
        <f>IF(N131="zníž. prenesená",J131,0)</f>
        <v>0</v>
      </c>
      <c r="BI131" s="169">
        <f>IF(N131="nulová",J131,0)</f>
        <v>0</v>
      </c>
      <c r="BJ131" s="17" t="s">
        <v>88</v>
      </c>
      <c r="BK131" s="169">
        <f>ROUND(I131*H131,2)</f>
        <v>893.87</v>
      </c>
      <c r="BL131" s="17" t="s">
        <v>402</v>
      </c>
      <c r="BM131" s="168" t="s">
        <v>1180</v>
      </c>
    </row>
    <row r="132" spans="1:65" s="13" customFormat="1">
      <c r="B132" s="178"/>
      <c r="D132" s="171" t="s">
        <v>251</v>
      </c>
      <c r="E132" s="179"/>
      <c r="F132" s="180" t="s">
        <v>1181</v>
      </c>
      <c r="H132" s="181">
        <v>2.2999999999999998</v>
      </c>
      <c r="I132" s="182"/>
      <c r="L132" s="178"/>
      <c r="M132" s="183"/>
      <c r="N132" s="184"/>
      <c r="O132" s="184"/>
      <c r="P132" s="184"/>
      <c r="Q132" s="184"/>
      <c r="R132" s="184"/>
      <c r="S132" s="184"/>
      <c r="T132" s="185"/>
      <c r="AT132" s="179" t="s">
        <v>251</v>
      </c>
      <c r="AU132" s="179" t="s">
        <v>88</v>
      </c>
      <c r="AV132" s="13" t="s">
        <v>88</v>
      </c>
      <c r="AW132" s="13" t="s">
        <v>32</v>
      </c>
      <c r="AX132" s="13" t="s">
        <v>76</v>
      </c>
      <c r="AY132" s="179" t="s">
        <v>242</v>
      </c>
    </row>
    <row r="133" spans="1:65" s="13" customFormat="1">
      <c r="B133" s="178"/>
      <c r="D133" s="171" t="s">
        <v>251</v>
      </c>
      <c r="E133" s="179"/>
      <c r="F133" s="180" t="s">
        <v>1182</v>
      </c>
      <c r="H133" s="181">
        <v>2.4</v>
      </c>
      <c r="I133" s="182"/>
      <c r="L133" s="178"/>
      <c r="M133" s="183"/>
      <c r="N133" s="184"/>
      <c r="O133" s="184"/>
      <c r="P133" s="184"/>
      <c r="Q133" s="184"/>
      <c r="R133" s="184"/>
      <c r="S133" s="184"/>
      <c r="T133" s="185"/>
      <c r="AT133" s="179" t="s">
        <v>251</v>
      </c>
      <c r="AU133" s="179" t="s">
        <v>88</v>
      </c>
      <c r="AV133" s="13" t="s">
        <v>88</v>
      </c>
      <c r="AW133" s="13" t="s">
        <v>32</v>
      </c>
      <c r="AX133" s="13" t="s">
        <v>76</v>
      </c>
      <c r="AY133" s="179" t="s">
        <v>242</v>
      </c>
    </row>
    <row r="134" spans="1:65" s="13" customFormat="1">
      <c r="B134" s="178"/>
      <c r="D134" s="171" t="s">
        <v>251</v>
      </c>
      <c r="E134" s="179"/>
      <c r="F134" s="180" t="s">
        <v>1183</v>
      </c>
      <c r="H134" s="181">
        <v>7</v>
      </c>
      <c r="I134" s="182"/>
      <c r="L134" s="178"/>
      <c r="M134" s="183"/>
      <c r="N134" s="184"/>
      <c r="O134" s="184"/>
      <c r="P134" s="184"/>
      <c r="Q134" s="184"/>
      <c r="R134" s="184"/>
      <c r="S134" s="184"/>
      <c r="T134" s="185"/>
      <c r="AT134" s="179" t="s">
        <v>251</v>
      </c>
      <c r="AU134" s="179" t="s">
        <v>88</v>
      </c>
      <c r="AV134" s="13" t="s">
        <v>88</v>
      </c>
      <c r="AW134" s="13" t="s">
        <v>32</v>
      </c>
      <c r="AX134" s="13" t="s">
        <v>76</v>
      </c>
      <c r="AY134" s="179" t="s">
        <v>242</v>
      </c>
    </row>
    <row r="135" spans="1:65" s="13" customFormat="1">
      <c r="B135" s="178"/>
      <c r="D135" s="171" t="s">
        <v>251</v>
      </c>
      <c r="E135" s="179"/>
      <c r="F135" s="180" t="s">
        <v>1184</v>
      </c>
      <c r="H135" s="181">
        <v>6</v>
      </c>
      <c r="I135" s="182"/>
      <c r="L135" s="178"/>
      <c r="M135" s="183"/>
      <c r="N135" s="184"/>
      <c r="O135" s="184"/>
      <c r="P135" s="184"/>
      <c r="Q135" s="184"/>
      <c r="R135" s="184"/>
      <c r="S135" s="184"/>
      <c r="T135" s="185"/>
      <c r="AT135" s="179" t="s">
        <v>251</v>
      </c>
      <c r="AU135" s="179" t="s">
        <v>88</v>
      </c>
      <c r="AV135" s="13" t="s">
        <v>88</v>
      </c>
      <c r="AW135" s="13" t="s">
        <v>32</v>
      </c>
      <c r="AX135" s="13" t="s">
        <v>76</v>
      </c>
      <c r="AY135" s="179" t="s">
        <v>242</v>
      </c>
    </row>
    <row r="136" spans="1:65" s="13" customFormat="1">
      <c r="B136" s="178"/>
      <c r="D136" s="171" t="s">
        <v>251</v>
      </c>
      <c r="E136" s="179"/>
      <c r="F136" s="180" t="s">
        <v>1185</v>
      </c>
      <c r="H136" s="181">
        <v>2</v>
      </c>
      <c r="I136" s="182"/>
      <c r="L136" s="178"/>
      <c r="M136" s="183"/>
      <c r="N136" s="184"/>
      <c r="O136" s="184"/>
      <c r="P136" s="184"/>
      <c r="Q136" s="184"/>
      <c r="R136" s="184"/>
      <c r="S136" s="184"/>
      <c r="T136" s="185"/>
      <c r="AT136" s="179" t="s">
        <v>251</v>
      </c>
      <c r="AU136" s="179" t="s">
        <v>88</v>
      </c>
      <c r="AV136" s="13" t="s">
        <v>88</v>
      </c>
      <c r="AW136" s="13" t="s">
        <v>32</v>
      </c>
      <c r="AX136" s="13" t="s">
        <v>76</v>
      </c>
      <c r="AY136" s="179" t="s">
        <v>242</v>
      </c>
    </row>
    <row r="137" spans="1:65" s="13" customFormat="1">
      <c r="B137" s="178"/>
      <c r="D137" s="171" t="s">
        <v>251</v>
      </c>
      <c r="E137" s="179"/>
      <c r="F137" s="180" t="s">
        <v>1186</v>
      </c>
      <c r="H137" s="181">
        <v>6</v>
      </c>
      <c r="I137" s="182"/>
      <c r="L137" s="178"/>
      <c r="M137" s="183"/>
      <c r="N137" s="184"/>
      <c r="O137" s="184"/>
      <c r="P137" s="184"/>
      <c r="Q137" s="184"/>
      <c r="R137" s="184"/>
      <c r="S137" s="184"/>
      <c r="T137" s="185"/>
      <c r="AT137" s="179" t="s">
        <v>251</v>
      </c>
      <c r="AU137" s="179" t="s">
        <v>88</v>
      </c>
      <c r="AV137" s="13" t="s">
        <v>88</v>
      </c>
      <c r="AW137" s="13" t="s">
        <v>32</v>
      </c>
      <c r="AX137" s="13" t="s">
        <v>76</v>
      </c>
      <c r="AY137" s="179" t="s">
        <v>242</v>
      </c>
    </row>
    <row r="138" spans="1:65" s="13" customFormat="1">
      <c r="B138" s="178"/>
      <c r="D138" s="171" t="s">
        <v>251</v>
      </c>
      <c r="E138" s="179"/>
      <c r="F138" s="180" t="s">
        <v>1187</v>
      </c>
      <c r="H138" s="181">
        <v>9.6</v>
      </c>
      <c r="I138" s="182"/>
      <c r="L138" s="178"/>
      <c r="M138" s="183"/>
      <c r="N138" s="184"/>
      <c r="O138" s="184"/>
      <c r="P138" s="184"/>
      <c r="Q138" s="184"/>
      <c r="R138" s="184"/>
      <c r="S138" s="184"/>
      <c r="T138" s="185"/>
      <c r="AT138" s="179" t="s">
        <v>251</v>
      </c>
      <c r="AU138" s="179" t="s">
        <v>88</v>
      </c>
      <c r="AV138" s="13" t="s">
        <v>88</v>
      </c>
      <c r="AW138" s="13" t="s">
        <v>32</v>
      </c>
      <c r="AX138" s="13" t="s">
        <v>76</v>
      </c>
      <c r="AY138" s="179" t="s">
        <v>242</v>
      </c>
    </row>
    <row r="139" spans="1:65" s="13" customFormat="1">
      <c r="B139" s="178"/>
      <c r="D139" s="171" t="s">
        <v>251</v>
      </c>
      <c r="E139" s="179"/>
      <c r="F139" s="180" t="s">
        <v>1188</v>
      </c>
      <c r="H139" s="181">
        <v>1.2</v>
      </c>
      <c r="I139" s="182"/>
      <c r="L139" s="178"/>
      <c r="M139" s="183"/>
      <c r="N139" s="184"/>
      <c r="O139" s="184"/>
      <c r="P139" s="184"/>
      <c r="Q139" s="184"/>
      <c r="R139" s="184"/>
      <c r="S139" s="184"/>
      <c r="T139" s="185"/>
      <c r="AT139" s="179" t="s">
        <v>251</v>
      </c>
      <c r="AU139" s="179" t="s">
        <v>88</v>
      </c>
      <c r="AV139" s="13" t="s">
        <v>88</v>
      </c>
      <c r="AW139" s="13" t="s">
        <v>32</v>
      </c>
      <c r="AX139" s="13" t="s">
        <v>76</v>
      </c>
      <c r="AY139" s="179" t="s">
        <v>242</v>
      </c>
    </row>
    <row r="140" spans="1:65" s="13" customFormat="1">
      <c r="B140" s="178"/>
      <c r="D140" s="171" t="s">
        <v>251</v>
      </c>
      <c r="E140" s="179"/>
      <c r="F140" s="180" t="s">
        <v>1189</v>
      </c>
      <c r="H140" s="181">
        <v>1.2</v>
      </c>
      <c r="I140" s="182"/>
      <c r="L140" s="178"/>
      <c r="M140" s="183"/>
      <c r="N140" s="184"/>
      <c r="O140" s="184"/>
      <c r="P140" s="184"/>
      <c r="Q140" s="184"/>
      <c r="R140" s="184"/>
      <c r="S140" s="184"/>
      <c r="T140" s="185"/>
      <c r="AT140" s="179" t="s">
        <v>251</v>
      </c>
      <c r="AU140" s="179" t="s">
        <v>88</v>
      </c>
      <c r="AV140" s="13" t="s">
        <v>88</v>
      </c>
      <c r="AW140" s="13" t="s">
        <v>32</v>
      </c>
      <c r="AX140" s="13" t="s">
        <v>76</v>
      </c>
      <c r="AY140" s="179" t="s">
        <v>242</v>
      </c>
    </row>
    <row r="141" spans="1:65" s="14" customFormat="1">
      <c r="B141" s="186"/>
      <c r="D141" s="171" t="s">
        <v>251</v>
      </c>
      <c r="E141" s="187"/>
      <c r="F141" s="188" t="s">
        <v>254</v>
      </c>
      <c r="H141" s="189">
        <v>37.700000000000003</v>
      </c>
      <c r="I141" s="190"/>
      <c r="L141" s="186"/>
      <c r="M141" s="191"/>
      <c r="N141" s="192"/>
      <c r="O141" s="192"/>
      <c r="P141" s="192"/>
      <c r="Q141" s="192"/>
      <c r="R141" s="192"/>
      <c r="S141" s="192"/>
      <c r="T141" s="193"/>
      <c r="AT141" s="187" t="s">
        <v>251</v>
      </c>
      <c r="AU141" s="187" t="s">
        <v>88</v>
      </c>
      <c r="AV141" s="14" t="s">
        <v>249</v>
      </c>
      <c r="AW141" s="14" t="s">
        <v>32</v>
      </c>
      <c r="AX141" s="14" t="s">
        <v>83</v>
      </c>
      <c r="AY141" s="187" t="s">
        <v>242</v>
      </c>
    </row>
    <row r="142" spans="1:65" s="1" customFormat="1" ht="24.2" customHeight="1">
      <c r="A142" s="30"/>
      <c r="B142" s="155"/>
      <c r="C142" s="194" t="s">
        <v>88</v>
      </c>
      <c r="D142" s="194" t="s">
        <v>245</v>
      </c>
      <c r="E142" s="195" t="s">
        <v>814</v>
      </c>
      <c r="F142" s="196" t="s">
        <v>815</v>
      </c>
      <c r="G142" s="197" t="s">
        <v>718</v>
      </c>
      <c r="H142" s="237">
        <v>8.9390000000000001</v>
      </c>
      <c r="I142" s="161">
        <v>1.9</v>
      </c>
      <c r="J142" s="162">
        <f>ROUND(I142*H142,2)</f>
        <v>16.98</v>
      </c>
      <c r="K142" s="163"/>
      <c r="L142" s="31"/>
      <c r="M142" s="164"/>
      <c r="N142" s="165" t="s">
        <v>42</v>
      </c>
      <c r="O142" s="57"/>
      <c r="P142" s="166">
        <f>O142*H142</f>
        <v>0</v>
      </c>
      <c r="Q142" s="166">
        <v>0</v>
      </c>
      <c r="R142" s="166">
        <f>Q142*H142</f>
        <v>0</v>
      </c>
      <c r="S142" s="166">
        <v>0</v>
      </c>
      <c r="T142" s="167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8" t="s">
        <v>402</v>
      </c>
      <c r="AT142" s="168" t="s">
        <v>245</v>
      </c>
      <c r="AU142" s="168" t="s">
        <v>88</v>
      </c>
      <c r="AY142" s="17" t="s">
        <v>242</v>
      </c>
      <c r="BE142" s="169">
        <f>IF(N142="základná",J142,0)</f>
        <v>0</v>
      </c>
      <c r="BF142" s="169">
        <f>IF(N142="znížená",J142,0)</f>
        <v>16.98</v>
      </c>
      <c r="BG142" s="169">
        <f>IF(N142="zákl. prenesená",J142,0)</f>
        <v>0</v>
      </c>
      <c r="BH142" s="169">
        <f>IF(N142="zníž. prenesená",J142,0)</f>
        <v>0</v>
      </c>
      <c r="BI142" s="169">
        <f>IF(N142="nulová",J142,0)</f>
        <v>0</v>
      </c>
      <c r="BJ142" s="17" t="s">
        <v>88</v>
      </c>
      <c r="BK142" s="169">
        <f>ROUND(I142*H142,2)</f>
        <v>16.98</v>
      </c>
      <c r="BL142" s="17" t="s">
        <v>402</v>
      </c>
      <c r="BM142" s="168" t="s">
        <v>1190</v>
      </c>
    </row>
    <row r="143" spans="1:65" s="11" customFormat="1" ht="22.9" customHeight="1">
      <c r="B143" s="142"/>
      <c r="D143" s="143" t="s">
        <v>75</v>
      </c>
      <c r="E143" s="153" t="s">
        <v>817</v>
      </c>
      <c r="F143" s="153" t="s">
        <v>818</v>
      </c>
      <c r="I143" s="145"/>
      <c r="J143" s="154">
        <f>BK143</f>
        <v>14475.109999999997</v>
      </c>
      <c r="L143" s="142"/>
      <c r="M143" s="147"/>
      <c r="N143" s="148"/>
      <c r="O143" s="148"/>
      <c r="P143" s="149">
        <f>SUM(P144:P187)</f>
        <v>0</v>
      </c>
      <c r="Q143" s="148"/>
      <c r="R143" s="149">
        <f>SUM(R144:R187)</f>
        <v>0.17214870000000004</v>
      </c>
      <c r="S143" s="148"/>
      <c r="T143" s="150">
        <f>SUM(T144:T187)</f>
        <v>0</v>
      </c>
      <c r="AR143" s="143" t="s">
        <v>88</v>
      </c>
      <c r="AT143" s="151" t="s">
        <v>75</v>
      </c>
      <c r="AU143" s="151" t="s">
        <v>83</v>
      </c>
      <c r="AY143" s="143" t="s">
        <v>242</v>
      </c>
      <c r="BK143" s="152">
        <f>SUM(BK144:BK187)</f>
        <v>14475.109999999997</v>
      </c>
    </row>
    <row r="144" spans="1:65" s="1" customFormat="1" ht="24.2" customHeight="1">
      <c r="A144" s="30"/>
      <c r="B144" s="155"/>
      <c r="C144" s="194" t="s">
        <v>93</v>
      </c>
      <c r="D144" s="194" t="s">
        <v>245</v>
      </c>
      <c r="E144" s="195" t="s">
        <v>1191</v>
      </c>
      <c r="F144" s="196" t="s">
        <v>1192</v>
      </c>
      <c r="G144" s="197" t="s">
        <v>297</v>
      </c>
      <c r="H144" s="198">
        <v>168</v>
      </c>
      <c r="I144" s="161">
        <v>13.64</v>
      </c>
      <c r="J144" s="162">
        <f>ROUND(I144*H144,2)</f>
        <v>2291.52</v>
      </c>
      <c r="K144" s="163"/>
      <c r="L144" s="31"/>
      <c r="M144" s="164"/>
      <c r="N144" s="165" t="s">
        <v>42</v>
      </c>
      <c r="O144" s="57"/>
      <c r="P144" s="166">
        <f>O144*H144</f>
        <v>0</v>
      </c>
      <c r="Q144" s="166">
        <v>2.1000000000000001E-4</v>
      </c>
      <c r="R144" s="166">
        <f>Q144*H144</f>
        <v>3.5279999999999999E-2</v>
      </c>
      <c r="S144" s="166">
        <v>0</v>
      </c>
      <c r="T144" s="167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8" t="s">
        <v>402</v>
      </c>
      <c r="AT144" s="168" t="s">
        <v>245</v>
      </c>
      <c r="AU144" s="168" t="s">
        <v>88</v>
      </c>
      <c r="AY144" s="17" t="s">
        <v>242</v>
      </c>
      <c r="BE144" s="169">
        <f>IF(N144="základná",J144,0)</f>
        <v>0</v>
      </c>
      <c r="BF144" s="169">
        <f>IF(N144="znížená",J144,0)</f>
        <v>2291.52</v>
      </c>
      <c r="BG144" s="169">
        <f>IF(N144="zákl. prenesená",J144,0)</f>
        <v>0</v>
      </c>
      <c r="BH144" s="169">
        <f>IF(N144="zníž. prenesená",J144,0)</f>
        <v>0</v>
      </c>
      <c r="BI144" s="169">
        <f>IF(N144="nulová",J144,0)</f>
        <v>0</v>
      </c>
      <c r="BJ144" s="17" t="s">
        <v>88</v>
      </c>
      <c r="BK144" s="169">
        <f>ROUND(I144*H144,2)</f>
        <v>2291.52</v>
      </c>
      <c r="BL144" s="17" t="s">
        <v>402</v>
      </c>
      <c r="BM144" s="168" t="s">
        <v>1193</v>
      </c>
    </row>
    <row r="145" spans="1:65" s="13" customFormat="1">
      <c r="B145" s="178"/>
      <c r="D145" s="171" t="s">
        <v>251</v>
      </c>
      <c r="E145" s="179"/>
      <c r="F145" s="180" t="s">
        <v>1194</v>
      </c>
      <c r="H145" s="181">
        <v>10.6</v>
      </c>
      <c r="I145" s="182"/>
      <c r="L145" s="178"/>
      <c r="M145" s="183"/>
      <c r="N145" s="184"/>
      <c r="O145" s="184"/>
      <c r="P145" s="184"/>
      <c r="Q145" s="184"/>
      <c r="R145" s="184"/>
      <c r="S145" s="184"/>
      <c r="T145" s="185"/>
      <c r="AT145" s="179" t="s">
        <v>251</v>
      </c>
      <c r="AU145" s="179" t="s">
        <v>88</v>
      </c>
      <c r="AV145" s="13" t="s">
        <v>88</v>
      </c>
      <c r="AW145" s="13" t="s">
        <v>32</v>
      </c>
      <c r="AX145" s="13" t="s">
        <v>76</v>
      </c>
      <c r="AY145" s="179" t="s">
        <v>242</v>
      </c>
    </row>
    <row r="146" spans="1:65" s="13" customFormat="1">
      <c r="B146" s="178"/>
      <c r="D146" s="171" t="s">
        <v>251</v>
      </c>
      <c r="E146" s="179"/>
      <c r="F146" s="180" t="s">
        <v>1195</v>
      </c>
      <c r="H146" s="181">
        <v>16.8</v>
      </c>
      <c r="I146" s="182"/>
      <c r="L146" s="178"/>
      <c r="M146" s="183"/>
      <c r="N146" s="184"/>
      <c r="O146" s="184"/>
      <c r="P146" s="184"/>
      <c r="Q146" s="184"/>
      <c r="R146" s="184"/>
      <c r="S146" s="184"/>
      <c r="T146" s="185"/>
      <c r="AT146" s="179" t="s">
        <v>251</v>
      </c>
      <c r="AU146" s="179" t="s">
        <v>88</v>
      </c>
      <c r="AV146" s="13" t="s">
        <v>88</v>
      </c>
      <c r="AW146" s="13" t="s">
        <v>32</v>
      </c>
      <c r="AX146" s="13" t="s">
        <v>76</v>
      </c>
      <c r="AY146" s="179" t="s">
        <v>242</v>
      </c>
    </row>
    <row r="147" spans="1:65" s="13" customFormat="1">
      <c r="B147" s="178"/>
      <c r="D147" s="171" t="s">
        <v>251</v>
      </c>
      <c r="E147" s="179"/>
      <c r="F147" s="180" t="s">
        <v>1196</v>
      </c>
      <c r="H147" s="181">
        <v>43.4</v>
      </c>
      <c r="I147" s="182"/>
      <c r="L147" s="178"/>
      <c r="M147" s="183"/>
      <c r="N147" s="184"/>
      <c r="O147" s="184"/>
      <c r="P147" s="184"/>
      <c r="Q147" s="184"/>
      <c r="R147" s="184"/>
      <c r="S147" s="184"/>
      <c r="T147" s="185"/>
      <c r="AT147" s="179" t="s">
        <v>251</v>
      </c>
      <c r="AU147" s="179" t="s">
        <v>88</v>
      </c>
      <c r="AV147" s="13" t="s">
        <v>88</v>
      </c>
      <c r="AW147" s="13" t="s">
        <v>32</v>
      </c>
      <c r="AX147" s="13" t="s">
        <v>76</v>
      </c>
      <c r="AY147" s="179" t="s">
        <v>242</v>
      </c>
    </row>
    <row r="148" spans="1:65" s="13" customFormat="1">
      <c r="B148" s="178"/>
      <c r="D148" s="171" t="s">
        <v>251</v>
      </c>
      <c r="E148" s="179"/>
      <c r="F148" s="180" t="s">
        <v>1197</v>
      </c>
      <c r="H148" s="181">
        <v>37.200000000000003</v>
      </c>
      <c r="I148" s="182"/>
      <c r="L148" s="178"/>
      <c r="M148" s="183"/>
      <c r="N148" s="184"/>
      <c r="O148" s="184"/>
      <c r="P148" s="184"/>
      <c r="Q148" s="184"/>
      <c r="R148" s="184"/>
      <c r="S148" s="184"/>
      <c r="T148" s="185"/>
      <c r="AT148" s="179" t="s">
        <v>251</v>
      </c>
      <c r="AU148" s="179" t="s">
        <v>88</v>
      </c>
      <c r="AV148" s="13" t="s">
        <v>88</v>
      </c>
      <c r="AW148" s="13" t="s">
        <v>32</v>
      </c>
      <c r="AX148" s="13" t="s">
        <v>76</v>
      </c>
      <c r="AY148" s="179" t="s">
        <v>242</v>
      </c>
    </row>
    <row r="149" spans="1:65" s="13" customFormat="1">
      <c r="B149" s="178"/>
      <c r="D149" s="171" t="s">
        <v>251</v>
      </c>
      <c r="E149" s="179"/>
      <c r="F149" s="180" t="s">
        <v>1198</v>
      </c>
      <c r="H149" s="181">
        <v>24</v>
      </c>
      <c r="I149" s="182"/>
      <c r="L149" s="178"/>
      <c r="M149" s="183"/>
      <c r="N149" s="184"/>
      <c r="O149" s="184"/>
      <c r="P149" s="184"/>
      <c r="Q149" s="184"/>
      <c r="R149" s="184"/>
      <c r="S149" s="184"/>
      <c r="T149" s="185"/>
      <c r="AT149" s="179" t="s">
        <v>251</v>
      </c>
      <c r="AU149" s="179" t="s">
        <v>88</v>
      </c>
      <c r="AV149" s="13" t="s">
        <v>88</v>
      </c>
      <c r="AW149" s="13" t="s">
        <v>32</v>
      </c>
      <c r="AX149" s="13" t="s">
        <v>76</v>
      </c>
      <c r="AY149" s="179" t="s">
        <v>242</v>
      </c>
    </row>
    <row r="150" spans="1:65" s="13" customFormat="1">
      <c r="B150" s="178"/>
      <c r="D150" s="171" t="s">
        <v>251</v>
      </c>
      <c r="E150" s="179"/>
      <c r="F150" s="180" t="s">
        <v>1199</v>
      </c>
      <c r="H150" s="181">
        <v>28.8</v>
      </c>
      <c r="I150" s="182"/>
      <c r="L150" s="178"/>
      <c r="M150" s="183"/>
      <c r="N150" s="184"/>
      <c r="O150" s="184"/>
      <c r="P150" s="184"/>
      <c r="Q150" s="184"/>
      <c r="R150" s="184"/>
      <c r="S150" s="184"/>
      <c r="T150" s="185"/>
      <c r="AT150" s="179" t="s">
        <v>251</v>
      </c>
      <c r="AU150" s="179" t="s">
        <v>88</v>
      </c>
      <c r="AV150" s="13" t="s">
        <v>88</v>
      </c>
      <c r="AW150" s="13" t="s">
        <v>32</v>
      </c>
      <c r="AX150" s="13" t="s">
        <v>76</v>
      </c>
      <c r="AY150" s="179" t="s">
        <v>242</v>
      </c>
    </row>
    <row r="151" spans="1:65" s="13" customFormat="1">
      <c r="B151" s="178"/>
      <c r="D151" s="171" t="s">
        <v>251</v>
      </c>
      <c r="E151" s="179"/>
      <c r="F151" s="180" t="s">
        <v>1200</v>
      </c>
      <c r="H151" s="181">
        <v>3.6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79" t="s">
        <v>251</v>
      </c>
      <c r="AU151" s="179" t="s">
        <v>88</v>
      </c>
      <c r="AV151" s="13" t="s">
        <v>88</v>
      </c>
      <c r="AW151" s="13" t="s">
        <v>32</v>
      </c>
      <c r="AX151" s="13" t="s">
        <v>76</v>
      </c>
      <c r="AY151" s="179" t="s">
        <v>242</v>
      </c>
    </row>
    <row r="152" spans="1:65" s="13" customFormat="1">
      <c r="B152" s="178"/>
      <c r="D152" s="171" t="s">
        <v>251</v>
      </c>
      <c r="E152" s="179"/>
      <c r="F152" s="180" t="s">
        <v>1201</v>
      </c>
      <c r="H152" s="181">
        <v>3.6</v>
      </c>
      <c r="I152" s="182"/>
      <c r="L152" s="178"/>
      <c r="M152" s="183"/>
      <c r="N152" s="184"/>
      <c r="O152" s="184"/>
      <c r="P152" s="184"/>
      <c r="Q152" s="184"/>
      <c r="R152" s="184"/>
      <c r="S152" s="184"/>
      <c r="T152" s="185"/>
      <c r="AT152" s="179" t="s">
        <v>251</v>
      </c>
      <c r="AU152" s="179" t="s">
        <v>88</v>
      </c>
      <c r="AV152" s="13" t="s">
        <v>88</v>
      </c>
      <c r="AW152" s="13" t="s">
        <v>32</v>
      </c>
      <c r="AX152" s="13" t="s">
        <v>76</v>
      </c>
      <c r="AY152" s="179" t="s">
        <v>242</v>
      </c>
    </row>
    <row r="153" spans="1:65" s="14" customFormat="1">
      <c r="B153" s="186"/>
      <c r="D153" s="171" t="s">
        <v>251</v>
      </c>
      <c r="E153" s="187"/>
      <c r="F153" s="188" t="s">
        <v>254</v>
      </c>
      <c r="H153" s="189">
        <v>168</v>
      </c>
      <c r="I153" s="190"/>
      <c r="L153" s="186"/>
      <c r="M153" s="191"/>
      <c r="N153" s="192"/>
      <c r="O153" s="192"/>
      <c r="P153" s="192"/>
      <c r="Q153" s="192"/>
      <c r="R153" s="192"/>
      <c r="S153" s="192"/>
      <c r="T153" s="193"/>
      <c r="AT153" s="187" t="s">
        <v>251</v>
      </c>
      <c r="AU153" s="187" t="s">
        <v>88</v>
      </c>
      <c r="AV153" s="14" t="s">
        <v>249</v>
      </c>
      <c r="AW153" s="14" t="s">
        <v>32</v>
      </c>
      <c r="AX153" s="14" t="s">
        <v>83</v>
      </c>
      <c r="AY153" s="187" t="s">
        <v>242</v>
      </c>
    </row>
    <row r="154" spans="1:65" s="1" customFormat="1" ht="37.9" customHeight="1">
      <c r="A154" s="30"/>
      <c r="B154" s="155"/>
      <c r="C154" s="218" t="s">
        <v>249</v>
      </c>
      <c r="D154" s="218" t="s">
        <v>313</v>
      </c>
      <c r="E154" s="219" t="s">
        <v>1202</v>
      </c>
      <c r="F154" s="220" t="s">
        <v>1203</v>
      </c>
      <c r="G154" s="221" t="s">
        <v>297</v>
      </c>
      <c r="H154" s="222">
        <v>176.4</v>
      </c>
      <c r="I154" s="204">
        <v>2.19</v>
      </c>
      <c r="J154" s="205">
        <f>ROUND(I154*H154,2)</f>
        <v>386.32</v>
      </c>
      <c r="K154" s="206"/>
      <c r="L154" s="207"/>
      <c r="M154" s="208"/>
      <c r="N154" s="209" t="s">
        <v>42</v>
      </c>
      <c r="O154" s="57"/>
      <c r="P154" s="166">
        <f>O154*H154</f>
        <v>0</v>
      </c>
      <c r="Q154" s="166">
        <v>1E-4</v>
      </c>
      <c r="R154" s="166">
        <f>Q154*H154</f>
        <v>1.7640000000000003E-2</v>
      </c>
      <c r="S154" s="166">
        <v>0</v>
      </c>
      <c r="T154" s="167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8" t="s">
        <v>500</v>
      </c>
      <c r="AT154" s="168" t="s">
        <v>313</v>
      </c>
      <c r="AU154" s="168" t="s">
        <v>88</v>
      </c>
      <c r="AY154" s="17" t="s">
        <v>242</v>
      </c>
      <c r="BE154" s="169">
        <f>IF(N154="základná",J154,0)</f>
        <v>0</v>
      </c>
      <c r="BF154" s="169">
        <f>IF(N154="znížená",J154,0)</f>
        <v>386.32</v>
      </c>
      <c r="BG154" s="169">
        <f>IF(N154="zákl. prenesená",J154,0)</f>
        <v>0</v>
      </c>
      <c r="BH154" s="169">
        <f>IF(N154="zníž. prenesená",J154,0)</f>
        <v>0</v>
      </c>
      <c r="BI154" s="169">
        <f>IF(N154="nulová",J154,0)</f>
        <v>0</v>
      </c>
      <c r="BJ154" s="17" t="s">
        <v>88</v>
      </c>
      <c r="BK154" s="169">
        <f>ROUND(I154*H154,2)</f>
        <v>386.32</v>
      </c>
      <c r="BL154" s="17" t="s">
        <v>402</v>
      </c>
      <c r="BM154" s="168" t="s">
        <v>1204</v>
      </c>
    </row>
    <row r="155" spans="1:65" s="1" customFormat="1" ht="37.9" customHeight="1">
      <c r="A155" s="30"/>
      <c r="B155" s="155"/>
      <c r="C155" s="218" t="s">
        <v>338</v>
      </c>
      <c r="D155" s="218" t="s">
        <v>313</v>
      </c>
      <c r="E155" s="219" t="s">
        <v>1205</v>
      </c>
      <c r="F155" s="220" t="s">
        <v>1206</v>
      </c>
      <c r="G155" s="221" t="s">
        <v>297</v>
      </c>
      <c r="H155" s="222">
        <v>176.4</v>
      </c>
      <c r="I155" s="204">
        <v>0.83</v>
      </c>
      <c r="J155" s="205">
        <f>ROUND(I155*H155,2)</f>
        <v>146.41</v>
      </c>
      <c r="K155" s="206"/>
      <c r="L155" s="207"/>
      <c r="M155" s="208"/>
      <c r="N155" s="209" t="s">
        <v>42</v>
      </c>
      <c r="O155" s="57"/>
      <c r="P155" s="166">
        <f>O155*H155</f>
        <v>0</v>
      </c>
      <c r="Q155" s="166">
        <v>1E-4</v>
      </c>
      <c r="R155" s="166">
        <f>Q155*H155</f>
        <v>1.7640000000000003E-2</v>
      </c>
      <c r="S155" s="166">
        <v>0</v>
      </c>
      <c r="T155" s="167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8" t="s">
        <v>500</v>
      </c>
      <c r="AT155" s="168" t="s">
        <v>313</v>
      </c>
      <c r="AU155" s="168" t="s">
        <v>88</v>
      </c>
      <c r="AY155" s="17" t="s">
        <v>242</v>
      </c>
      <c r="BE155" s="169">
        <f>IF(N155="základná",J155,0)</f>
        <v>0</v>
      </c>
      <c r="BF155" s="169">
        <f>IF(N155="znížená",J155,0)</f>
        <v>146.41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7" t="s">
        <v>88</v>
      </c>
      <c r="BK155" s="169">
        <f>ROUND(I155*H155,2)</f>
        <v>146.41</v>
      </c>
      <c r="BL155" s="17" t="s">
        <v>402</v>
      </c>
      <c r="BM155" s="168" t="s">
        <v>1207</v>
      </c>
    </row>
    <row r="156" spans="1:65" s="1" customFormat="1" ht="55.5" customHeight="1">
      <c r="A156" s="30"/>
      <c r="B156" s="155"/>
      <c r="C156" s="218" t="s">
        <v>318</v>
      </c>
      <c r="D156" s="218" t="s">
        <v>313</v>
      </c>
      <c r="E156" s="219" t="s">
        <v>1208</v>
      </c>
      <c r="F156" s="220" t="s">
        <v>1209</v>
      </c>
      <c r="G156" s="221" t="s">
        <v>310</v>
      </c>
      <c r="H156" s="222">
        <v>1</v>
      </c>
      <c r="I156" s="204">
        <v>1013.06</v>
      </c>
      <c r="J156" s="205">
        <f>ROUND(I156*H156,2)</f>
        <v>1013.06</v>
      </c>
      <c r="K156" s="206"/>
      <c r="L156" s="207"/>
      <c r="M156" s="208"/>
      <c r="N156" s="209" t="s">
        <v>42</v>
      </c>
      <c r="O156" s="57"/>
      <c r="P156" s="166">
        <f>O156*H156</f>
        <v>0</v>
      </c>
      <c r="Q156" s="166">
        <v>0</v>
      </c>
      <c r="R156" s="166">
        <f>Q156*H156</f>
        <v>0</v>
      </c>
      <c r="S156" s="166">
        <v>0</v>
      </c>
      <c r="T156" s="167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8" t="s">
        <v>500</v>
      </c>
      <c r="AT156" s="168" t="s">
        <v>313</v>
      </c>
      <c r="AU156" s="168" t="s">
        <v>88</v>
      </c>
      <c r="AY156" s="17" t="s">
        <v>242</v>
      </c>
      <c r="BE156" s="169">
        <f>IF(N156="základná",J156,0)</f>
        <v>0</v>
      </c>
      <c r="BF156" s="169">
        <f>IF(N156="znížená",J156,0)</f>
        <v>1013.06</v>
      </c>
      <c r="BG156" s="169">
        <f>IF(N156="zákl. prenesená",J156,0)</f>
        <v>0</v>
      </c>
      <c r="BH156" s="169">
        <f>IF(N156="zníž. prenesená",J156,0)</f>
        <v>0</v>
      </c>
      <c r="BI156" s="169">
        <f>IF(N156="nulová",J156,0)</f>
        <v>0</v>
      </c>
      <c r="BJ156" s="17" t="s">
        <v>88</v>
      </c>
      <c r="BK156" s="169">
        <f>ROUND(I156*H156,2)</f>
        <v>1013.06</v>
      </c>
      <c r="BL156" s="17" t="s">
        <v>402</v>
      </c>
      <c r="BM156" s="168" t="s">
        <v>1210</v>
      </c>
    </row>
    <row r="157" spans="1:65" s="13" customFormat="1">
      <c r="B157" s="178"/>
      <c r="D157" s="171" t="s">
        <v>251</v>
      </c>
      <c r="E157" s="179"/>
      <c r="F157" s="180" t="s">
        <v>83</v>
      </c>
      <c r="H157" s="181">
        <v>1</v>
      </c>
      <c r="I157" s="182"/>
      <c r="L157" s="178"/>
      <c r="M157" s="183"/>
      <c r="N157" s="184"/>
      <c r="O157" s="184"/>
      <c r="P157" s="184"/>
      <c r="Q157" s="184"/>
      <c r="R157" s="184"/>
      <c r="S157" s="184"/>
      <c r="T157" s="185"/>
      <c r="AT157" s="179" t="s">
        <v>251</v>
      </c>
      <c r="AU157" s="179" t="s">
        <v>88</v>
      </c>
      <c r="AV157" s="13" t="s">
        <v>88</v>
      </c>
      <c r="AW157" s="13" t="s">
        <v>32</v>
      </c>
      <c r="AX157" s="13" t="s">
        <v>83</v>
      </c>
      <c r="AY157" s="179" t="s">
        <v>242</v>
      </c>
    </row>
    <row r="158" spans="1:65" s="1" customFormat="1" ht="49.15" customHeight="1">
      <c r="A158" s="30"/>
      <c r="B158" s="155"/>
      <c r="C158" s="218" t="s">
        <v>348</v>
      </c>
      <c r="D158" s="218" t="s">
        <v>313</v>
      </c>
      <c r="E158" s="219" t="s">
        <v>1211</v>
      </c>
      <c r="F158" s="220" t="s">
        <v>1212</v>
      </c>
      <c r="G158" s="221" t="s">
        <v>310</v>
      </c>
      <c r="H158" s="222">
        <v>2</v>
      </c>
      <c r="I158" s="204">
        <v>514.66999999999996</v>
      </c>
      <c r="J158" s="205">
        <f>ROUND(I158*H158,2)</f>
        <v>1029.3399999999999</v>
      </c>
      <c r="K158" s="206"/>
      <c r="L158" s="207"/>
      <c r="M158" s="208"/>
      <c r="N158" s="209" t="s">
        <v>42</v>
      </c>
      <c r="O158" s="57"/>
      <c r="P158" s="166">
        <f>O158*H158</f>
        <v>0</v>
      </c>
      <c r="Q158" s="166">
        <v>0</v>
      </c>
      <c r="R158" s="166">
        <f>Q158*H158</f>
        <v>0</v>
      </c>
      <c r="S158" s="166">
        <v>0</v>
      </c>
      <c r="T158" s="167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8" t="s">
        <v>500</v>
      </c>
      <c r="AT158" s="168" t="s">
        <v>313</v>
      </c>
      <c r="AU158" s="168" t="s">
        <v>88</v>
      </c>
      <c r="AY158" s="17" t="s">
        <v>242</v>
      </c>
      <c r="BE158" s="169">
        <f>IF(N158="základná",J158,0)</f>
        <v>0</v>
      </c>
      <c r="BF158" s="169">
        <f>IF(N158="znížená",J158,0)</f>
        <v>1029.3399999999999</v>
      </c>
      <c r="BG158" s="169">
        <f>IF(N158="zákl. prenesená",J158,0)</f>
        <v>0</v>
      </c>
      <c r="BH158" s="169">
        <f>IF(N158="zníž. prenesená",J158,0)</f>
        <v>0</v>
      </c>
      <c r="BI158" s="169">
        <f>IF(N158="nulová",J158,0)</f>
        <v>0</v>
      </c>
      <c r="BJ158" s="17" t="s">
        <v>88</v>
      </c>
      <c r="BK158" s="169">
        <f>ROUND(I158*H158,2)</f>
        <v>1029.3399999999999</v>
      </c>
      <c r="BL158" s="17" t="s">
        <v>402</v>
      </c>
      <c r="BM158" s="168" t="s">
        <v>1213</v>
      </c>
    </row>
    <row r="159" spans="1:65" s="13" customFormat="1">
      <c r="B159" s="178"/>
      <c r="D159" s="171" t="s">
        <v>251</v>
      </c>
      <c r="E159" s="179"/>
      <c r="F159" s="180" t="s">
        <v>88</v>
      </c>
      <c r="H159" s="181">
        <v>2</v>
      </c>
      <c r="I159" s="182"/>
      <c r="L159" s="178"/>
      <c r="M159" s="183"/>
      <c r="N159" s="184"/>
      <c r="O159" s="184"/>
      <c r="P159" s="184"/>
      <c r="Q159" s="184"/>
      <c r="R159" s="184"/>
      <c r="S159" s="184"/>
      <c r="T159" s="185"/>
      <c r="AT159" s="179" t="s">
        <v>251</v>
      </c>
      <c r="AU159" s="179" t="s">
        <v>88</v>
      </c>
      <c r="AV159" s="13" t="s">
        <v>88</v>
      </c>
      <c r="AW159" s="13" t="s">
        <v>32</v>
      </c>
      <c r="AX159" s="13" t="s">
        <v>83</v>
      </c>
      <c r="AY159" s="179" t="s">
        <v>242</v>
      </c>
    </row>
    <row r="160" spans="1:65" s="1" customFormat="1" ht="49.15" customHeight="1">
      <c r="A160" s="30"/>
      <c r="B160" s="155"/>
      <c r="C160" s="218" t="s">
        <v>316</v>
      </c>
      <c r="D160" s="218" t="s">
        <v>313</v>
      </c>
      <c r="E160" s="219" t="s">
        <v>1214</v>
      </c>
      <c r="F160" s="220" t="s">
        <v>1215</v>
      </c>
      <c r="G160" s="221" t="s">
        <v>310</v>
      </c>
      <c r="H160" s="222">
        <v>7</v>
      </c>
      <c r="I160" s="204">
        <v>457.41</v>
      </c>
      <c r="J160" s="205">
        <f>ROUND(I160*H160,2)</f>
        <v>3201.87</v>
      </c>
      <c r="K160" s="206"/>
      <c r="L160" s="207"/>
      <c r="M160" s="208"/>
      <c r="N160" s="209" t="s">
        <v>42</v>
      </c>
      <c r="O160" s="57"/>
      <c r="P160" s="166">
        <f>O160*H160</f>
        <v>0</v>
      </c>
      <c r="Q160" s="166">
        <v>0</v>
      </c>
      <c r="R160" s="166">
        <f>Q160*H160</f>
        <v>0</v>
      </c>
      <c r="S160" s="166">
        <v>0</v>
      </c>
      <c r="T160" s="167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8" t="s">
        <v>500</v>
      </c>
      <c r="AT160" s="168" t="s">
        <v>313</v>
      </c>
      <c r="AU160" s="168" t="s">
        <v>88</v>
      </c>
      <c r="AY160" s="17" t="s">
        <v>242</v>
      </c>
      <c r="BE160" s="169">
        <f>IF(N160="základná",J160,0)</f>
        <v>0</v>
      </c>
      <c r="BF160" s="169">
        <f>IF(N160="znížená",J160,0)</f>
        <v>3201.87</v>
      </c>
      <c r="BG160" s="169">
        <f>IF(N160="zákl. prenesená",J160,0)</f>
        <v>0</v>
      </c>
      <c r="BH160" s="169">
        <f>IF(N160="zníž. prenesená",J160,0)</f>
        <v>0</v>
      </c>
      <c r="BI160" s="169">
        <f>IF(N160="nulová",J160,0)</f>
        <v>0</v>
      </c>
      <c r="BJ160" s="17" t="s">
        <v>88</v>
      </c>
      <c r="BK160" s="169">
        <f>ROUND(I160*H160,2)</f>
        <v>3201.87</v>
      </c>
      <c r="BL160" s="17" t="s">
        <v>402</v>
      </c>
      <c r="BM160" s="168" t="s">
        <v>1216</v>
      </c>
    </row>
    <row r="161" spans="1:65" s="13" customFormat="1">
      <c r="B161" s="178"/>
      <c r="D161" s="171" t="s">
        <v>251</v>
      </c>
      <c r="E161" s="179"/>
      <c r="F161" s="180" t="s">
        <v>348</v>
      </c>
      <c r="H161" s="181">
        <v>7</v>
      </c>
      <c r="I161" s="182"/>
      <c r="L161" s="178"/>
      <c r="M161" s="183"/>
      <c r="N161" s="184"/>
      <c r="O161" s="184"/>
      <c r="P161" s="184"/>
      <c r="Q161" s="184"/>
      <c r="R161" s="184"/>
      <c r="S161" s="184"/>
      <c r="T161" s="185"/>
      <c r="AT161" s="179" t="s">
        <v>251</v>
      </c>
      <c r="AU161" s="179" t="s">
        <v>88</v>
      </c>
      <c r="AV161" s="13" t="s">
        <v>88</v>
      </c>
      <c r="AW161" s="13" t="s">
        <v>32</v>
      </c>
      <c r="AX161" s="13" t="s">
        <v>83</v>
      </c>
      <c r="AY161" s="179" t="s">
        <v>242</v>
      </c>
    </row>
    <row r="162" spans="1:65" s="1" customFormat="1" ht="49.15" customHeight="1">
      <c r="A162" s="30"/>
      <c r="B162" s="155"/>
      <c r="C162" s="218" t="s">
        <v>358</v>
      </c>
      <c r="D162" s="218" t="s">
        <v>313</v>
      </c>
      <c r="E162" s="219" t="s">
        <v>1217</v>
      </c>
      <c r="F162" s="220" t="s">
        <v>1218</v>
      </c>
      <c r="G162" s="221" t="s">
        <v>310</v>
      </c>
      <c r="H162" s="222">
        <v>6</v>
      </c>
      <c r="I162" s="204">
        <v>355.17</v>
      </c>
      <c r="J162" s="205">
        <f>ROUND(I162*H162,2)</f>
        <v>2131.02</v>
      </c>
      <c r="K162" s="206"/>
      <c r="L162" s="207"/>
      <c r="M162" s="208"/>
      <c r="N162" s="209" t="s">
        <v>42</v>
      </c>
      <c r="O162" s="57"/>
      <c r="P162" s="166">
        <f>O162*H162</f>
        <v>0</v>
      </c>
      <c r="Q162" s="166">
        <v>0</v>
      </c>
      <c r="R162" s="166">
        <f>Q162*H162</f>
        <v>0</v>
      </c>
      <c r="S162" s="166">
        <v>0</v>
      </c>
      <c r="T162" s="167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8" t="s">
        <v>500</v>
      </c>
      <c r="AT162" s="168" t="s">
        <v>313</v>
      </c>
      <c r="AU162" s="168" t="s">
        <v>88</v>
      </c>
      <c r="AY162" s="17" t="s">
        <v>242</v>
      </c>
      <c r="BE162" s="169">
        <f>IF(N162="základná",J162,0)</f>
        <v>0</v>
      </c>
      <c r="BF162" s="169">
        <f>IF(N162="znížená",J162,0)</f>
        <v>2131.02</v>
      </c>
      <c r="BG162" s="169">
        <f>IF(N162="zákl. prenesená",J162,0)</f>
        <v>0</v>
      </c>
      <c r="BH162" s="169">
        <f>IF(N162="zníž. prenesená",J162,0)</f>
        <v>0</v>
      </c>
      <c r="BI162" s="169">
        <f>IF(N162="nulová",J162,0)</f>
        <v>0</v>
      </c>
      <c r="BJ162" s="17" t="s">
        <v>88</v>
      </c>
      <c r="BK162" s="169">
        <f>ROUND(I162*H162,2)</f>
        <v>2131.02</v>
      </c>
      <c r="BL162" s="17" t="s">
        <v>402</v>
      </c>
      <c r="BM162" s="168" t="s">
        <v>1219</v>
      </c>
    </row>
    <row r="163" spans="1:65" s="13" customFormat="1">
      <c r="B163" s="178"/>
      <c r="D163" s="171" t="s">
        <v>251</v>
      </c>
      <c r="E163" s="179"/>
      <c r="F163" s="180" t="s">
        <v>318</v>
      </c>
      <c r="H163" s="181">
        <v>6</v>
      </c>
      <c r="I163" s="182"/>
      <c r="L163" s="178"/>
      <c r="M163" s="183"/>
      <c r="N163" s="184"/>
      <c r="O163" s="184"/>
      <c r="P163" s="184"/>
      <c r="Q163" s="184"/>
      <c r="R163" s="184"/>
      <c r="S163" s="184"/>
      <c r="T163" s="185"/>
      <c r="AT163" s="179" t="s">
        <v>251</v>
      </c>
      <c r="AU163" s="179" t="s">
        <v>88</v>
      </c>
      <c r="AV163" s="13" t="s">
        <v>88</v>
      </c>
      <c r="AW163" s="13" t="s">
        <v>32</v>
      </c>
      <c r="AX163" s="13" t="s">
        <v>83</v>
      </c>
      <c r="AY163" s="179" t="s">
        <v>242</v>
      </c>
    </row>
    <row r="164" spans="1:65" s="1" customFormat="1" ht="44.25" customHeight="1">
      <c r="A164" s="30"/>
      <c r="B164" s="155"/>
      <c r="C164" s="218" t="s">
        <v>364</v>
      </c>
      <c r="D164" s="218" t="s">
        <v>313</v>
      </c>
      <c r="E164" s="219" t="s">
        <v>1220</v>
      </c>
      <c r="F164" s="220" t="s">
        <v>1221</v>
      </c>
      <c r="G164" s="221" t="s">
        <v>310</v>
      </c>
      <c r="H164" s="222">
        <v>6</v>
      </c>
      <c r="I164" s="204">
        <v>177.87</v>
      </c>
      <c r="J164" s="205">
        <f>ROUND(I164*H164,2)</f>
        <v>1067.22</v>
      </c>
      <c r="K164" s="206"/>
      <c r="L164" s="207"/>
      <c r="M164" s="208"/>
      <c r="N164" s="209" t="s">
        <v>42</v>
      </c>
      <c r="O164" s="57"/>
      <c r="P164" s="166">
        <f>O164*H164</f>
        <v>0</v>
      </c>
      <c r="Q164" s="166">
        <v>0</v>
      </c>
      <c r="R164" s="166">
        <f>Q164*H164</f>
        <v>0</v>
      </c>
      <c r="S164" s="166">
        <v>0</v>
      </c>
      <c r="T164" s="167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8" t="s">
        <v>500</v>
      </c>
      <c r="AT164" s="168" t="s">
        <v>313</v>
      </c>
      <c r="AU164" s="168" t="s">
        <v>88</v>
      </c>
      <c r="AY164" s="17" t="s">
        <v>242</v>
      </c>
      <c r="BE164" s="169">
        <f>IF(N164="základná",J164,0)</f>
        <v>0</v>
      </c>
      <c r="BF164" s="169">
        <f>IF(N164="znížená",J164,0)</f>
        <v>1067.22</v>
      </c>
      <c r="BG164" s="169">
        <f>IF(N164="zákl. prenesená",J164,0)</f>
        <v>0</v>
      </c>
      <c r="BH164" s="169">
        <f>IF(N164="zníž. prenesená",J164,0)</f>
        <v>0</v>
      </c>
      <c r="BI164" s="169">
        <f>IF(N164="nulová",J164,0)</f>
        <v>0</v>
      </c>
      <c r="BJ164" s="17" t="s">
        <v>88</v>
      </c>
      <c r="BK164" s="169">
        <f>ROUND(I164*H164,2)</f>
        <v>1067.22</v>
      </c>
      <c r="BL164" s="17" t="s">
        <v>402</v>
      </c>
      <c r="BM164" s="168" t="s">
        <v>1222</v>
      </c>
    </row>
    <row r="165" spans="1:65" s="13" customFormat="1">
      <c r="B165" s="178"/>
      <c r="D165" s="171" t="s">
        <v>251</v>
      </c>
      <c r="E165" s="179"/>
      <c r="F165" s="180" t="s">
        <v>318</v>
      </c>
      <c r="H165" s="181">
        <v>6</v>
      </c>
      <c r="I165" s="182"/>
      <c r="L165" s="178"/>
      <c r="M165" s="183"/>
      <c r="N165" s="184"/>
      <c r="O165" s="184"/>
      <c r="P165" s="184"/>
      <c r="Q165" s="184"/>
      <c r="R165" s="184"/>
      <c r="S165" s="184"/>
      <c r="T165" s="185"/>
      <c r="AT165" s="179" t="s">
        <v>251</v>
      </c>
      <c r="AU165" s="179" t="s">
        <v>88</v>
      </c>
      <c r="AV165" s="13" t="s">
        <v>88</v>
      </c>
      <c r="AW165" s="13" t="s">
        <v>32</v>
      </c>
      <c r="AX165" s="13" t="s">
        <v>83</v>
      </c>
      <c r="AY165" s="179" t="s">
        <v>242</v>
      </c>
    </row>
    <row r="166" spans="1:65" s="1" customFormat="1" ht="44.25" customHeight="1">
      <c r="A166" s="30"/>
      <c r="B166" s="155"/>
      <c r="C166" s="218" t="s">
        <v>369</v>
      </c>
      <c r="D166" s="218" t="s">
        <v>313</v>
      </c>
      <c r="E166" s="219" t="s">
        <v>1223</v>
      </c>
      <c r="F166" s="220" t="s">
        <v>1224</v>
      </c>
      <c r="G166" s="221" t="s">
        <v>310</v>
      </c>
      <c r="H166" s="222">
        <v>8</v>
      </c>
      <c r="I166" s="204">
        <v>143.29</v>
      </c>
      <c r="J166" s="205">
        <f>ROUND(I166*H166,2)</f>
        <v>1146.32</v>
      </c>
      <c r="K166" s="206"/>
      <c r="L166" s="207"/>
      <c r="M166" s="208"/>
      <c r="N166" s="209" t="s">
        <v>42</v>
      </c>
      <c r="O166" s="57"/>
      <c r="P166" s="166">
        <f>O166*H166</f>
        <v>0</v>
      </c>
      <c r="Q166" s="166">
        <v>0</v>
      </c>
      <c r="R166" s="166">
        <f>Q166*H166</f>
        <v>0</v>
      </c>
      <c r="S166" s="166">
        <v>0</v>
      </c>
      <c r="T166" s="167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8" t="s">
        <v>500</v>
      </c>
      <c r="AT166" s="168" t="s">
        <v>313</v>
      </c>
      <c r="AU166" s="168" t="s">
        <v>88</v>
      </c>
      <c r="AY166" s="17" t="s">
        <v>242</v>
      </c>
      <c r="BE166" s="169">
        <f>IF(N166="základná",J166,0)</f>
        <v>0</v>
      </c>
      <c r="BF166" s="169">
        <f>IF(N166="znížená",J166,0)</f>
        <v>1146.32</v>
      </c>
      <c r="BG166" s="169">
        <f>IF(N166="zákl. prenesená",J166,0)</f>
        <v>0</v>
      </c>
      <c r="BH166" s="169">
        <f>IF(N166="zníž. prenesená",J166,0)</f>
        <v>0</v>
      </c>
      <c r="BI166" s="169">
        <f>IF(N166="nulová",J166,0)</f>
        <v>0</v>
      </c>
      <c r="BJ166" s="17" t="s">
        <v>88</v>
      </c>
      <c r="BK166" s="169">
        <f>ROUND(I166*H166,2)</f>
        <v>1146.32</v>
      </c>
      <c r="BL166" s="17" t="s">
        <v>402</v>
      </c>
      <c r="BM166" s="168" t="s">
        <v>1225</v>
      </c>
    </row>
    <row r="167" spans="1:65" s="13" customFormat="1">
      <c r="B167" s="178"/>
      <c r="D167" s="171" t="s">
        <v>251</v>
      </c>
      <c r="E167" s="179"/>
      <c r="F167" s="180" t="s">
        <v>316</v>
      </c>
      <c r="H167" s="181">
        <v>8</v>
      </c>
      <c r="I167" s="182"/>
      <c r="L167" s="178"/>
      <c r="M167" s="183"/>
      <c r="N167" s="184"/>
      <c r="O167" s="184"/>
      <c r="P167" s="184"/>
      <c r="Q167" s="184"/>
      <c r="R167" s="184"/>
      <c r="S167" s="184"/>
      <c r="T167" s="185"/>
      <c r="AT167" s="179" t="s">
        <v>251</v>
      </c>
      <c r="AU167" s="179" t="s">
        <v>88</v>
      </c>
      <c r="AV167" s="13" t="s">
        <v>88</v>
      </c>
      <c r="AW167" s="13" t="s">
        <v>32</v>
      </c>
      <c r="AX167" s="13" t="s">
        <v>83</v>
      </c>
      <c r="AY167" s="179" t="s">
        <v>242</v>
      </c>
    </row>
    <row r="168" spans="1:65" s="1" customFormat="1" ht="49.15" customHeight="1">
      <c r="A168" s="30"/>
      <c r="B168" s="155"/>
      <c r="C168" s="218" t="s">
        <v>379</v>
      </c>
      <c r="D168" s="218" t="s">
        <v>313</v>
      </c>
      <c r="E168" s="219" t="s">
        <v>1226</v>
      </c>
      <c r="F168" s="220" t="s">
        <v>1227</v>
      </c>
      <c r="G168" s="221" t="s">
        <v>310</v>
      </c>
      <c r="H168" s="222">
        <v>1</v>
      </c>
      <c r="I168" s="204">
        <v>173.43</v>
      </c>
      <c r="J168" s="205">
        <f>ROUND(I168*H168,2)</f>
        <v>173.43</v>
      </c>
      <c r="K168" s="206"/>
      <c r="L168" s="207"/>
      <c r="M168" s="208"/>
      <c r="N168" s="209" t="s">
        <v>42</v>
      </c>
      <c r="O168" s="57"/>
      <c r="P168" s="166">
        <f>O168*H168</f>
        <v>0</v>
      </c>
      <c r="Q168" s="166">
        <v>0</v>
      </c>
      <c r="R168" s="166">
        <f>Q168*H168</f>
        <v>0</v>
      </c>
      <c r="S168" s="166">
        <v>0</v>
      </c>
      <c r="T168" s="167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8" t="s">
        <v>500</v>
      </c>
      <c r="AT168" s="168" t="s">
        <v>313</v>
      </c>
      <c r="AU168" s="168" t="s">
        <v>88</v>
      </c>
      <c r="AY168" s="17" t="s">
        <v>242</v>
      </c>
      <c r="BE168" s="169">
        <f>IF(N168="základná",J168,0)</f>
        <v>0</v>
      </c>
      <c r="BF168" s="169">
        <f>IF(N168="znížená",J168,0)</f>
        <v>173.43</v>
      </c>
      <c r="BG168" s="169">
        <f>IF(N168="zákl. prenesená",J168,0)</f>
        <v>0</v>
      </c>
      <c r="BH168" s="169">
        <f>IF(N168="zníž. prenesená",J168,0)</f>
        <v>0</v>
      </c>
      <c r="BI168" s="169">
        <f>IF(N168="nulová",J168,0)</f>
        <v>0</v>
      </c>
      <c r="BJ168" s="17" t="s">
        <v>88</v>
      </c>
      <c r="BK168" s="169">
        <f>ROUND(I168*H168,2)</f>
        <v>173.43</v>
      </c>
      <c r="BL168" s="17" t="s">
        <v>402</v>
      </c>
      <c r="BM168" s="168" t="s">
        <v>1228</v>
      </c>
    </row>
    <row r="169" spans="1:65" s="13" customFormat="1">
      <c r="B169" s="178"/>
      <c r="D169" s="171" t="s">
        <v>251</v>
      </c>
      <c r="E169" s="179"/>
      <c r="F169" s="180" t="s">
        <v>83</v>
      </c>
      <c r="H169" s="181">
        <v>1</v>
      </c>
      <c r="I169" s="182"/>
      <c r="L169" s="178"/>
      <c r="M169" s="183"/>
      <c r="N169" s="184"/>
      <c r="O169" s="184"/>
      <c r="P169" s="184"/>
      <c r="Q169" s="184"/>
      <c r="R169" s="184"/>
      <c r="S169" s="184"/>
      <c r="T169" s="185"/>
      <c r="AT169" s="179" t="s">
        <v>251</v>
      </c>
      <c r="AU169" s="179" t="s">
        <v>88</v>
      </c>
      <c r="AV169" s="13" t="s">
        <v>88</v>
      </c>
      <c r="AW169" s="13" t="s">
        <v>32</v>
      </c>
      <c r="AX169" s="13" t="s">
        <v>83</v>
      </c>
      <c r="AY169" s="179" t="s">
        <v>242</v>
      </c>
    </row>
    <row r="170" spans="1:65" s="1" customFormat="1" ht="49.15" customHeight="1">
      <c r="A170" s="30"/>
      <c r="B170" s="155"/>
      <c r="C170" s="218" t="s">
        <v>383</v>
      </c>
      <c r="D170" s="218" t="s">
        <v>313</v>
      </c>
      <c r="E170" s="219" t="s">
        <v>1229</v>
      </c>
      <c r="F170" s="220" t="s">
        <v>1227</v>
      </c>
      <c r="G170" s="221" t="s">
        <v>310</v>
      </c>
      <c r="H170" s="222">
        <v>1</v>
      </c>
      <c r="I170" s="204">
        <v>173.43</v>
      </c>
      <c r="J170" s="205">
        <f>ROUND(I170*H170,2)</f>
        <v>173.43</v>
      </c>
      <c r="K170" s="206"/>
      <c r="L170" s="207"/>
      <c r="M170" s="208"/>
      <c r="N170" s="209" t="s">
        <v>42</v>
      </c>
      <c r="O170" s="57"/>
      <c r="P170" s="166">
        <f>O170*H170</f>
        <v>0</v>
      </c>
      <c r="Q170" s="166">
        <v>0</v>
      </c>
      <c r="R170" s="166">
        <f>Q170*H170</f>
        <v>0</v>
      </c>
      <c r="S170" s="166">
        <v>0</v>
      </c>
      <c r="T170" s="167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8" t="s">
        <v>500</v>
      </c>
      <c r="AT170" s="168" t="s">
        <v>313</v>
      </c>
      <c r="AU170" s="168" t="s">
        <v>88</v>
      </c>
      <c r="AY170" s="17" t="s">
        <v>242</v>
      </c>
      <c r="BE170" s="169">
        <f>IF(N170="základná",J170,0)</f>
        <v>0</v>
      </c>
      <c r="BF170" s="169">
        <f>IF(N170="znížená",J170,0)</f>
        <v>173.43</v>
      </c>
      <c r="BG170" s="169">
        <f>IF(N170="zákl. prenesená",J170,0)</f>
        <v>0</v>
      </c>
      <c r="BH170" s="169">
        <f>IF(N170="zníž. prenesená",J170,0)</f>
        <v>0</v>
      </c>
      <c r="BI170" s="169">
        <f>IF(N170="nulová",J170,0)</f>
        <v>0</v>
      </c>
      <c r="BJ170" s="17" t="s">
        <v>88</v>
      </c>
      <c r="BK170" s="169">
        <f>ROUND(I170*H170,2)</f>
        <v>173.43</v>
      </c>
      <c r="BL170" s="17" t="s">
        <v>402</v>
      </c>
      <c r="BM170" s="168" t="s">
        <v>1230</v>
      </c>
    </row>
    <row r="171" spans="1:65" s="13" customFormat="1">
      <c r="B171" s="178"/>
      <c r="D171" s="171" t="s">
        <v>251</v>
      </c>
      <c r="E171" s="179"/>
      <c r="F171" s="180" t="s">
        <v>83</v>
      </c>
      <c r="H171" s="181">
        <v>1</v>
      </c>
      <c r="I171" s="182"/>
      <c r="L171" s="178"/>
      <c r="M171" s="183"/>
      <c r="N171" s="184"/>
      <c r="O171" s="184"/>
      <c r="P171" s="184"/>
      <c r="Q171" s="184"/>
      <c r="R171" s="184"/>
      <c r="S171" s="184"/>
      <c r="T171" s="185"/>
      <c r="AT171" s="179" t="s">
        <v>251</v>
      </c>
      <c r="AU171" s="179" t="s">
        <v>88</v>
      </c>
      <c r="AV171" s="13" t="s">
        <v>88</v>
      </c>
      <c r="AW171" s="13" t="s">
        <v>32</v>
      </c>
      <c r="AX171" s="13" t="s">
        <v>83</v>
      </c>
      <c r="AY171" s="179" t="s">
        <v>242</v>
      </c>
    </row>
    <row r="172" spans="1:65" s="1" customFormat="1" ht="21.75" customHeight="1">
      <c r="A172" s="30"/>
      <c r="B172" s="155"/>
      <c r="C172" s="194" t="s">
        <v>392</v>
      </c>
      <c r="D172" s="194" t="s">
        <v>245</v>
      </c>
      <c r="E172" s="195" t="s">
        <v>1231</v>
      </c>
      <c r="F172" s="196" t="s">
        <v>1232</v>
      </c>
      <c r="G172" s="197" t="s">
        <v>297</v>
      </c>
      <c r="H172" s="198">
        <v>37.700000000000003</v>
      </c>
      <c r="I172" s="161">
        <v>6.79</v>
      </c>
      <c r="J172" s="162">
        <f>ROUND(I172*H172,2)</f>
        <v>255.98</v>
      </c>
      <c r="K172" s="163"/>
      <c r="L172" s="31"/>
      <c r="M172" s="164"/>
      <c r="N172" s="165" t="s">
        <v>42</v>
      </c>
      <c r="O172" s="57"/>
      <c r="P172" s="166">
        <f>O172*H172</f>
        <v>0</v>
      </c>
      <c r="Q172" s="166">
        <v>2.9999999999999997E-4</v>
      </c>
      <c r="R172" s="166">
        <f>Q172*H172</f>
        <v>1.1310000000000001E-2</v>
      </c>
      <c r="S172" s="166">
        <v>0</v>
      </c>
      <c r="T172" s="167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8" t="s">
        <v>402</v>
      </c>
      <c r="AT172" s="168" t="s">
        <v>245</v>
      </c>
      <c r="AU172" s="168" t="s">
        <v>88</v>
      </c>
      <c r="AY172" s="17" t="s">
        <v>242</v>
      </c>
      <c r="BE172" s="169">
        <f>IF(N172="základná",J172,0)</f>
        <v>0</v>
      </c>
      <c r="BF172" s="169">
        <f>IF(N172="znížená",J172,0)</f>
        <v>255.98</v>
      </c>
      <c r="BG172" s="169">
        <f>IF(N172="zákl. prenesená",J172,0)</f>
        <v>0</v>
      </c>
      <c r="BH172" s="169">
        <f>IF(N172="zníž. prenesená",J172,0)</f>
        <v>0</v>
      </c>
      <c r="BI172" s="169">
        <f>IF(N172="nulová",J172,0)</f>
        <v>0</v>
      </c>
      <c r="BJ172" s="17" t="s">
        <v>88</v>
      </c>
      <c r="BK172" s="169">
        <f>ROUND(I172*H172,2)</f>
        <v>255.98</v>
      </c>
      <c r="BL172" s="17" t="s">
        <v>402</v>
      </c>
      <c r="BM172" s="168" t="s">
        <v>1233</v>
      </c>
    </row>
    <row r="173" spans="1:65" s="13" customFormat="1">
      <c r="B173" s="178"/>
      <c r="D173" s="171" t="s">
        <v>251</v>
      </c>
      <c r="E173" s="179"/>
      <c r="F173" s="180" t="s">
        <v>1181</v>
      </c>
      <c r="H173" s="181">
        <v>2.2999999999999998</v>
      </c>
      <c r="I173" s="182"/>
      <c r="L173" s="178"/>
      <c r="M173" s="183"/>
      <c r="N173" s="184"/>
      <c r="O173" s="184"/>
      <c r="P173" s="184"/>
      <c r="Q173" s="184"/>
      <c r="R173" s="184"/>
      <c r="S173" s="184"/>
      <c r="T173" s="185"/>
      <c r="AT173" s="179" t="s">
        <v>251</v>
      </c>
      <c r="AU173" s="179" t="s">
        <v>88</v>
      </c>
      <c r="AV173" s="13" t="s">
        <v>88</v>
      </c>
      <c r="AW173" s="13" t="s">
        <v>32</v>
      </c>
      <c r="AX173" s="13" t="s">
        <v>76</v>
      </c>
      <c r="AY173" s="179" t="s">
        <v>242</v>
      </c>
    </row>
    <row r="174" spans="1:65" s="13" customFormat="1">
      <c r="B174" s="178"/>
      <c r="D174" s="171" t="s">
        <v>251</v>
      </c>
      <c r="E174" s="179"/>
      <c r="F174" s="180" t="s">
        <v>1182</v>
      </c>
      <c r="H174" s="181">
        <v>2.4</v>
      </c>
      <c r="I174" s="182"/>
      <c r="L174" s="178"/>
      <c r="M174" s="183"/>
      <c r="N174" s="184"/>
      <c r="O174" s="184"/>
      <c r="P174" s="184"/>
      <c r="Q174" s="184"/>
      <c r="R174" s="184"/>
      <c r="S174" s="184"/>
      <c r="T174" s="185"/>
      <c r="AT174" s="179" t="s">
        <v>251</v>
      </c>
      <c r="AU174" s="179" t="s">
        <v>88</v>
      </c>
      <c r="AV174" s="13" t="s">
        <v>88</v>
      </c>
      <c r="AW174" s="13" t="s">
        <v>32</v>
      </c>
      <c r="AX174" s="13" t="s">
        <v>76</v>
      </c>
      <c r="AY174" s="179" t="s">
        <v>242</v>
      </c>
    </row>
    <row r="175" spans="1:65" s="13" customFormat="1">
      <c r="B175" s="178"/>
      <c r="D175" s="171" t="s">
        <v>251</v>
      </c>
      <c r="E175" s="179"/>
      <c r="F175" s="180" t="s">
        <v>1183</v>
      </c>
      <c r="H175" s="181">
        <v>7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79" t="s">
        <v>251</v>
      </c>
      <c r="AU175" s="179" t="s">
        <v>88</v>
      </c>
      <c r="AV175" s="13" t="s">
        <v>88</v>
      </c>
      <c r="AW175" s="13" t="s">
        <v>32</v>
      </c>
      <c r="AX175" s="13" t="s">
        <v>76</v>
      </c>
      <c r="AY175" s="179" t="s">
        <v>242</v>
      </c>
    </row>
    <row r="176" spans="1:65" s="13" customFormat="1">
      <c r="B176" s="178"/>
      <c r="D176" s="171" t="s">
        <v>251</v>
      </c>
      <c r="E176" s="179"/>
      <c r="F176" s="180" t="s">
        <v>1184</v>
      </c>
      <c r="H176" s="181">
        <v>6</v>
      </c>
      <c r="I176" s="182"/>
      <c r="L176" s="178"/>
      <c r="M176" s="183"/>
      <c r="N176" s="184"/>
      <c r="O176" s="184"/>
      <c r="P176" s="184"/>
      <c r="Q176" s="184"/>
      <c r="R176" s="184"/>
      <c r="S176" s="184"/>
      <c r="T176" s="185"/>
      <c r="AT176" s="179" t="s">
        <v>251</v>
      </c>
      <c r="AU176" s="179" t="s">
        <v>88</v>
      </c>
      <c r="AV176" s="13" t="s">
        <v>88</v>
      </c>
      <c r="AW176" s="13" t="s">
        <v>32</v>
      </c>
      <c r="AX176" s="13" t="s">
        <v>76</v>
      </c>
      <c r="AY176" s="179" t="s">
        <v>242</v>
      </c>
    </row>
    <row r="177" spans="1:65" s="13" customFormat="1">
      <c r="B177" s="178"/>
      <c r="D177" s="171" t="s">
        <v>251</v>
      </c>
      <c r="E177" s="179"/>
      <c r="F177" s="180" t="s">
        <v>1185</v>
      </c>
      <c r="H177" s="181">
        <v>2</v>
      </c>
      <c r="I177" s="182"/>
      <c r="L177" s="178"/>
      <c r="M177" s="183"/>
      <c r="N177" s="184"/>
      <c r="O177" s="184"/>
      <c r="P177" s="184"/>
      <c r="Q177" s="184"/>
      <c r="R177" s="184"/>
      <c r="S177" s="184"/>
      <c r="T177" s="185"/>
      <c r="AT177" s="179" t="s">
        <v>251</v>
      </c>
      <c r="AU177" s="179" t="s">
        <v>88</v>
      </c>
      <c r="AV177" s="13" t="s">
        <v>88</v>
      </c>
      <c r="AW177" s="13" t="s">
        <v>32</v>
      </c>
      <c r="AX177" s="13" t="s">
        <v>76</v>
      </c>
      <c r="AY177" s="179" t="s">
        <v>242</v>
      </c>
    </row>
    <row r="178" spans="1:65" s="13" customFormat="1">
      <c r="B178" s="178"/>
      <c r="D178" s="171" t="s">
        <v>251</v>
      </c>
      <c r="E178" s="179"/>
      <c r="F178" s="180" t="s">
        <v>1186</v>
      </c>
      <c r="H178" s="181">
        <v>6</v>
      </c>
      <c r="I178" s="182"/>
      <c r="L178" s="178"/>
      <c r="M178" s="183"/>
      <c r="N178" s="184"/>
      <c r="O178" s="184"/>
      <c r="P178" s="184"/>
      <c r="Q178" s="184"/>
      <c r="R178" s="184"/>
      <c r="S178" s="184"/>
      <c r="T178" s="185"/>
      <c r="AT178" s="179" t="s">
        <v>251</v>
      </c>
      <c r="AU178" s="179" t="s">
        <v>88</v>
      </c>
      <c r="AV178" s="13" t="s">
        <v>88</v>
      </c>
      <c r="AW178" s="13" t="s">
        <v>32</v>
      </c>
      <c r="AX178" s="13" t="s">
        <v>76</v>
      </c>
      <c r="AY178" s="179" t="s">
        <v>242</v>
      </c>
    </row>
    <row r="179" spans="1:65" s="13" customFormat="1">
      <c r="B179" s="178"/>
      <c r="D179" s="171" t="s">
        <v>251</v>
      </c>
      <c r="E179" s="179"/>
      <c r="F179" s="180" t="s">
        <v>1187</v>
      </c>
      <c r="H179" s="181">
        <v>9.6</v>
      </c>
      <c r="I179" s="182"/>
      <c r="L179" s="178"/>
      <c r="M179" s="183"/>
      <c r="N179" s="184"/>
      <c r="O179" s="184"/>
      <c r="P179" s="184"/>
      <c r="Q179" s="184"/>
      <c r="R179" s="184"/>
      <c r="S179" s="184"/>
      <c r="T179" s="185"/>
      <c r="AT179" s="179" t="s">
        <v>251</v>
      </c>
      <c r="AU179" s="179" t="s">
        <v>88</v>
      </c>
      <c r="AV179" s="13" t="s">
        <v>88</v>
      </c>
      <c r="AW179" s="13" t="s">
        <v>32</v>
      </c>
      <c r="AX179" s="13" t="s">
        <v>76</v>
      </c>
      <c r="AY179" s="179" t="s">
        <v>242</v>
      </c>
    </row>
    <row r="180" spans="1:65" s="13" customFormat="1">
      <c r="B180" s="178"/>
      <c r="D180" s="171" t="s">
        <v>251</v>
      </c>
      <c r="E180" s="179"/>
      <c r="F180" s="180" t="s">
        <v>1188</v>
      </c>
      <c r="H180" s="181">
        <v>1.2</v>
      </c>
      <c r="I180" s="182"/>
      <c r="L180" s="178"/>
      <c r="M180" s="183"/>
      <c r="N180" s="184"/>
      <c r="O180" s="184"/>
      <c r="P180" s="184"/>
      <c r="Q180" s="184"/>
      <c r="R180" s="184"/>
      <c r="S180" s="184"/>
      <c r="T180" s="185"/>
      <c r="AT180" s="179" t="s">
        <v>251</v>
      </c>
      <c r="AU180" s="179" t="s">
        <v>88</v>
      </c>
      <c r="AV180" s="13" t="s">
        <v>88</v>
      </c>
      <c r="AW180" s="13" t="s">
        <v>32</v>
      </c>
      <c r="AX180" s="13" t="s">
        <v>76</v>
      </c>
      <c r="AY180" s="179" t="s">
        <v>242</v>
      </c>
    </row>
    <row r="181" spans="1:65" s="13" customFormat="1">
      <c r="B181" s="178"/>
      <c r="D181" s="171" t="s">
        <v>251</v>
      </c>
      <c r="E181" s="179"/>
      <c r="F181" s="180" t="s">
        <v>1189</v>
      </c>
      <c r="H181" s="181">
        <v>1.2</v>
      </c>
      <c r="I181" s="182"/>
      <c r="L181" s="178"/>
      <c r="M181" s="183"/>
      <c r="N181" s="184"/>
      <c r="O181" s="184"/>
      <c r="P181" s="184"/>
      <c r="Q181" s="184"/>
      <c r="R181" s="184"/>
      <c r="S181" s="184"/>
      <c r="T181" s="185"/>
      <c r="AT181" s="179" t="s">
        <v>251</v>
      </c>
      <c r="AU181" s="179" t="s">
        <v>88</v>
      </c>
      <c r="AV181" s="13" t="s">
        <v>88</v>
      </c>
      <c r="AW181" s="13" t="s">
        <v>32</v>
      </c>
      <c r="AX181" s="13" t="s">
        <v>76</v>
      </c>
      <c r="AY181" s="179" t="s">
        <v>242</v>
      </c>
    </row>
    <row r="182" spans="1:65" s="14" customFormat="1">
      <c r="B182" s="186"/>
      <c r="D182" s="171" t="s">
        <v>251</v>
      </c>
      <c r="E182" s="187"/>
      <c r="F182" s="188" t="s">
        <v>254</v>
      </c>
      <c r="H182" s="189">
        <v>37.700000000000003</v>
      </c>
      <c r="I182" s="190"/>
      <c r="L182" s="186"/>
      <c r="M182" s="191"/>
      <c r="N182" s="192"/>
      <c r="O182" s="192"/>
      <c r="P182" s="192"/>
      <c r="Q182" s="192"/>
      <c r="R182" s="192"/>
      <c r="S182" s="192"/>
      <c r="T182" s="193"/>
      <c r="AT182" s="187" t="s">
        <v>251</v>
      </c>
      <c r="AU182" s="187" t="s">
        <v>88</v>
      </c>
      <c r="AV182" s="14" t="s">
        <v>249</v>
      </c>
      <c r="AW182" s="14" t="s">
        <v>32</v>
      </c>
      <c r="AX182" s="14" t="s">
        <v>83</v>
      </c>
      <c r="AY182" s="187" t="s">
        <v>242</v>
      </c>
    </row>
    <row r="183" spans="1:65" s="1" customFormat="1" ht="24.2" customHeight="1">
      <c r="A183" s="30"/>
      <c r="B183" s="155"/>
      <c r="C183" s="218" t="s">
        <v>397</v>
      </c>
      <c r="D183" s="218" t="s">
        <v>313</v>
      </c>
      <c r="E183" s="219" t="s">
        <v>1234</v>
      </c>
      <c r="F183" s="220" t="s">
        <v>1235</v>
      </c>
      <c r="G183" s="221" t="s">
        <v>297</v>
      </c>
      <c r="H183" s="222">
        <v>39.585000000000001</v>
      </c>
      <c r="I183" s="204">
        <v>32.020000000000003</v>
      </c>
      <c r="J183" s="205">
        <f>ROUND(I183*H183,2)</f>
        <v>1267.51</v>
      </c>
      <c r="K183" s="206"/>
      <c r="L183" s="207"/>
      <c r="M183" s="208"/>
      <c r="N183" s="209" t="s">
        <v>42</v>
      </c>
      <c r="O183" s="57"/>
      <c r="P183" s="166">
        <f>O183*H183</f>
        <v>0</v>
      </c>
      <c r="Q183" s="166">
        <v>2.2200000000000002E-3</v>
      </c>
      <c r="R183" s="166">
        <f>Q183*H183</f>
        <v>8.7878700000000004E-2</v>
      </c>
      <c r="S183" s="166">
        <v>0</v>
      </c>
      <c r="T183" s="167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68" t="s">
        <v>500</v>
      </c>
      <c r="AT183" s="168" t="s">
        <v>313</v>
      </c>
      <c r="AU183" s="168" t="s">
        <v>88</v>
      </c>
      <c r="AY183" s="17" t="s">
        <v>242</v>
      </c>
      <c r="BE183" s="169">
        <f>IF(N183="základná",J183,0)</f>
        <v>0</v>
      </c>
      <c r="BF183" s="169">
        <f>IF(N183="znížená",J183,0)</f>
        <v>1267.51</v>
      </c>
      <c r="BG183" s="169">
        <f>IF(N183="zákl. prenesená",J183,0)</f>
        <v>0</v>
      </c>
      <c r="BH183" s="169">
        <f>IF(N183="zníž. prenesená",J183,0)</f>
        <v>0</v>
      </c>
      <c r="BI183" s="169">
        <f>IF(N183="nulová",J183,0)</f>
        <v>0</v>
      </c>
      <c r="BJ183" s="17" t="s">
        <v>88</v>
      </c>
      <c r="BK183" s="169">
        <f>ROUND(I183*H183,2)</f>
        <v>1267.51</v>
      </c>
      <c r="BL183" s="17" t="s">
        <v>402</v>
      </c>
      <c r="BM183" s="168" t="s">
        <v>1236</v>
      </c>
    </row>
    <row r="184" spans="1:65" s="13" customFormat="1">
      <c r="B184" s="178"/>
      <c r="D184" s="171" t="s">
        <v>251</v>
      </c>
      <c r="F184" s="180" t="s">
        <v>1237</v>
      </c>
      <c r="H184" s="181">
        <v>39.585000000000001</v>
      </c>
      <c r="I184" s="182"/>
      <c r="L184" s="178"/>
      <c r="M184" s="183"/>
      <c r="N184" s="184"/>
      <c r="O184" s="184"/>
      <c r="P184" s="184"/>
      <c r="Q184" s="184"/>
      <c r="R184" s="184"/>
      <c r="S184" s="184"/>
      <c r="T184" s="185"/>
      <c r="AT184" s="179" t="s">
        <v>251</v>
      </c>
      <c r="AU184" s="179" t="s">
        <v>88</v>
      </c>
      <c r="AV184" s="13" t="s">
        <v>88</v>
      </c>
      <c r="AW184" s="13" t="s">
        <v>2</v>
      </c>
      <c r="AX184" s="13" t="s">
        <v>83</v>
      </c>
      <c r="AY184" s="179" t="s">
        <v>242</v>
      </c>
    </row>
    <row r="185" spans="1:65" s="1" customFormat="1" ht="21.75" customHeight="1">
      <c r="A185" s="30"/>
      <c r="B185" s="155"/>
      <c r="C185" s="218" t="s">
        <v>402</v>
      </c>
      <c r="D185" s="218" t="s">
        <v>313</v>
      </c>
      <c r="E185" s="219" t="s">
        <v>1238</v>
      </c>
      <c r="F185" s="220" t="s">
        <v>1239</v>
      </c>
      <c r="G185" s="221" t="s">
        <v>310</v>
      </c>
      <c r="H185" s="222">
        <v>24</v>
      </c>
      <c r="I185" s="204">
        <v>3.2</v>
      </c>
      <c r="J185" s="205">
        <f>ROUND(I185*H185,2)</f>
        <v>76.8</v>
      </c>
      <c r="K185" s="206"/>
      <c r="L185" s="207"/>
      <c r="M185" s="208"/>
      <c r="N185" s="209" t="s">
        <v>42</v>
      </c>
      <c r="O185" s="57"/>
      <c r="P185" s="166">
        <f>O185*H185</f>
        <v>0</v>
      </c>
      <c r="Q185" s="166">
        <v>1E-4</v>
      </c>
      <c r="R185" s="166">
        <f>Q185*H185</f>
        <v>2.4000000000000002E-3</v>
      </c>
      <c r="S185" s="166">
        <v>0</v>
      </c>
      <c r="T185" s="167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68" t="s">
        <v>500</v>
      </c>
      <c r="AT185" s="168" t="s">
        <v>313</v>
      </c>
      <c r="AU185" s="168" t="s">
        <v>88</v>
      </c>
      <c r="AY185" s="17" t="s">
        <v>242</v>
      </c>
      <c r="BE185" s="169">
        <f>IF(N185="základná",J185,0)</f>
        <v>0</v>
      </c>
      <c r="BF185" s="169">
        <f>IF(N185="znížená",J185,0)</f>
        <v>76.8</v>
      </c>
      <c r="BG185" s="169">
        <f>IF(N185="zákl. prenesená",J185,0)</f>
        <v>0</v>
      </c>
      <c r="BH185" s="169">
        <f>IF(N185="zníž. prenesená",J185,0)</f>
        <v>0</v>
      </c>
      <c r="BI185" s="169">
        <f>IF(N185="nulová",J185,0)</f>
        <v>0</v>
      </c>
      <c r="BJ185" s="17" t="s">
        <v>88</v>
      </c>
      <c r="BK185" s="169">
        <f>ROUND(I185*H185,2)</f>
        <v>76.8</v>
      </c>
      <c r="BL185" s="17" t="s">
        <v>402</v>
      </c>
      <c r="BM185" s="168" t="s">
        <v>1240</v>
      </c>
    </row>
    <row r="186" spans="1:65" s="13" customFormat="1">
      <c r="B186" s="178"/>
      <c r="D186" s="171" t="s">
        <v>251</v>
      </c>
      <c r="E186" s="179"/>
      <c r="F186" s="180" t="s">
        <v>445</v>
      </c>
      <c r="H186" s="181">
        <v>24</v>
      </c>
      <c r="I186" s="182"/>
      <c r="L186" s="178"/>
      <c r="M186" s="183"/>
      <c r="N186" s="184"/>
      <c r="O186" s="184"/>
      <c r="P186" s="184"/>
      <c r="Q186" s="184"/>
      <c r="R186" s="184"/>
      <c r="S186" s="184"/>
      <c r="T186" s="185"/>
      <c r="AT186" s="179" t="s">
        <v>251</v>
      </c>
      <c r="AU186" s="179" t="s">
        <v>88</v>
      </c>
      <c r="AV186" s="13" t="s">
        <v>88</v>
      </c>
      <c r="AW186" s="13" t="s">
        <v>32</v>
      </c>
      <c r="AX186" s="13" t="s">
        <v>83</v>
      </c>
      <c r="AY186" s="179" t="s">
        <v>242</v>
      </c>
    </row>
    <row r="187" spans="1:65" s="1" customFormat="1" ht="24.2" customHeight="1">
      <c r="A187" s="30"/>
      <c r="B187" s="155"/>
      <c r="C187" s="194" t="s">
        <v>410</v>
      </c>
      <c r="D187" s="194" t="s">
        <v>245</v>
      </c>
      <c r="E187" s="195" t="s">
        <v>837</v>
      </c>
      <c r="F187" s="196" t="s">
        <v>838</v>
      </c>
      <c r="G187" s="197" t="s">
        <v>718</v>
      </c>
      <c r="H187" s="237">
        <v>143.602</v>
      </c>
      <c r="I187" s="161">
        <v>0.8</v>
      </c>
      <c r="J187" s="162">
        <f>ROUND(I187*H187,2)</f>
        <v>114.88</v>
      </c>
      <c r="K187" s="163"/>
      <c r="L187" s="31"/>
      <c r="M187" s="164"/>
      <c r="N187" s="165" t="s">
        <v>42</v>
      </c>
      <c r="O187" s="57"/>
      <c r="P187" s="166">
        <f>O187*H187</f>
        <v>0</v>
      </c>
      <c r="Q187" s="166">
        <v>0</v>
      </c>
      <c r="R187" s="166">
        <f>Q187*H187</f>
        <v>0</v>
      </c>
      <c r="S187" s="166">
        <v>0</v>
      </c>
      <c r="T187" s="167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68" t="s">
        <v>402</v>
      </c>
      <c r="AT187" s="168" t="s">
        <v>245</v>
      </c>
      <c r="AU187" s="168" t="s">
        <v>88</v>
      </c>
      <c r="AY187" s="17" t="s">
        <v>242</v>
      </c>
      <c r="BE187" s="169">
        <f>IF(N187="základná",J187,0)</f>
        <v>0</v>
      </c>
      <c r="BF187" s="169">
        <f>IF(N187="znížená",J187,0)</f>
        <v>114.88</v>
      </c>
      <c r="BG187" s="169">
        <f>IF(N187="zákl. prenesená",J187,0)</f>
        <v>0</v>
      </c>
      <c r="BH187" s="169">
        <f>IF(N187="zníž. prenesená",J187,0)</f>
        <v>0</v>
      </c>
      <c r="BI187" s="169">
        <f>IF(N187="nulová",J187,0)</f>
        <v>0</v>
      </c>
      <c r="BJ187" s="17" t="s">
        <v>88</v>
      </c>
      <c r="BK187" s="169">
        <f>ROUND(I187*H187,2)</f>
        <v>114.88</v>
      </c>
      <c r="BL187" s="17" t="s">
        <v>402</v>
      </c>
      <c r="BM187" s="168" t="s">
        <v>1241</v>
      </c>
    </row>
    <row r="188" spans="1:65" s="11" customFormat="1" ht="22.9" customHeight="1">
      <c r="B188" s="142"/>
      <c r="D188" s="143" t="s">
        <v>75</v>
      </c>
      <c r="E188" s="153" t="s">
        <v>840</v>
      </c>
      <c r="F188" s="153" t="s">
        <v>841</v>
      </c>
      <c r="I188" s="145"/>
      <c r="J188" s="154">
        <f>BK188</f>
        <v>18753.769999999997</v>
      </c>
      <c r="L188" s="142"/>
      <c r="M188" s="147"/>
      <c r="N188" s="148"/>
      <c r="O188" s="148"/>
      <c r="P188" s="149">
        <f>SUM(P189:P233)</f>
        <v>0</v>
      </c>
      <c r="Q188" s="148"/>
      <c r="R188" s="149">
        <f>SUM(R189:R233)</f>
        <v>0.21223220000000001</v>
      </c>
      <c r="S188" s="148"/>
      <c r="T188" s="150">
        <f>SUM(T189:T233)</f>
        <v>0</v>
      </c>
      <c r="AR188" s="143" t="s">
        <v>88</v>
      </c>
      <c r="AT188" s="151" t="s">
        <v>75</v>
      </c>
      <c r="AU188" s="151" t="s">
        <v>83</v>
      </c>
      <c r="AY188" s="143" t="s">
        <v>242</v>
      </c>
      <c r="BK188" s="152">
        <f>SUM(BK189:BK233)</f>
        <v>18753.769999999997</v>
      </c>
    </row>
    <row r="189" spans="1:65" s="1" customFormat="1" ht="24.2" customHeight="1">
      <c r="A189" s="30"/>
      <c r="B189" s="155"/>
      <c r="C189" s="194" t="s">
        <v>414</v>
      </c>
      <c r="D189" s="194" t="s">
        <v>245</v>
      </c>
      <c r="E189" s="195" t="s">
        <v>1242</v>
      </c>
      <c r="F189" s="196" t="s">
        <v>1243</v>
      </c>
      <c r="G189" s="197" t="s">
        <v>297</v>
      </c>
      <c r="H189" s="198">
        <v>53.86</v>
      </c>
      <c r="I189" s="161">
        <v>22.22</v>
      </c>
      <c r="J189" s="162">
        <f>ROUND(I189*H189,2)</f>
        <v>1196.77</v>
      </c>
      <c r="K189" s="163"/>
      <c r="L189" s="31"/>
      <c r="M189" s="164"/>
      <c r="N189" s="165" t="s">
        <v>42</v>
      </c>
      <c r="O189" s="57"/>
      <c r="P189" s="166">
        <f>O189*H189</f>
        <v>0</v>
      </c>
      <c r="Q189" s="166">
        <v>2.1000000000000001E-4</v>
      </c>
      <c r="R189" s="166">
        <f>Q189*H189</f>
        <v>1.1310600000000001E-2</v>
      </c>
      <c r="S189" s="166">
        <v>0</v>
      </c>
      <c r="T189" s="167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68" t="s">
        <v>402</v>
      </c>
      <c r="AT189" s="168" t="s">
        <v>245</v>
      </c>
      <c r="AU189" s="168" t="s">
        <v>88</v>
      </c>
      <c r="AY189" s="17" t="s">
        <v>242</v>
      </c>
      <c r="BE189" s="169">
        <f>IF(N189="základná",J189,0)</f>
        <v>0</v>
      </c>
      <c r="BF189" s="169">
        <f>IF(N189="znížená",J189,0)</f>
        <v>1196.77</v>
      </c>
      <c r="BG189" s="169">
        <f>IF(N189="zákl. prenesená",J189,0)</f>
        <v>0</v>
      </c>
      <c r="BH189" s="169">
        <f>IF(N189="zníž. prenesená",J189,0)</f>
        <v>0</v>
      </c>
      <c r="BI189" s="169">
        <f>IF(N189="nulová",J189,0)</f>
        <v>0</v>
      </c>
      <c r="BJ189" s="17" t="s">
        <v>88</v>
      </c>
      <c r="BK189" s="169">
        <f>ROUND(I189*H189,2)</f>
        <v>1196.77</v>
      </c>
      <c r="BL189" s="17" t="s">
        <v>402</v>
      </c>
      <c r="BM189" s="168" t="s">
        <v>1244</v>
      </c>
    </row>
    <row r="190" spans="1:65" s="13" customFormat="1">
      <c r="B190" s="178"/>
      <c r="D190" s="171" t="s">
        <v>251</v>
      </c>
      <c r="E190" s="179"/>
      <c r="F190" s="180" t="s">
        <v>1245</v>
      </c>
      <c r="H190" s="181">
        <v>12.4</v>
      </c>
      <c r="I190" s="182"/>
      <c r="L190" s="178"/>
      <c r="M190" s="183"/>
      <c r="N190" s="184"/>
      <c r="O190" s="184"/>
      <c r="P190" s="184"/>
      <c r="Q190" s="184"/>
      <c r="R190" s="184"/>
      <c r="S190" s="184"/>
      <c r="T190" s="185"/>
      <c r="AT190" s="179" t="s">
        <v>251</v>
      </c>
      <c r="AU190" s="179" t="s">
        <v>88</v>
      </c>
      <c r="AV190" s="13" t="s">
        <v>88</v>
      </c>
      <c r="AW190" s="13" t="s">
        <v>32</v>
      </c>
      <c r="AX190" s="13" t="s">
        <v>76</v>
      </c>
      <c r="AY190" s="179" t="s">
        <v>242</v>
      </c>
    </row>
    <row r="191" spans="1:65" s="13" customFormat="1">
      <c r="B191" s="178"/>
      <c r="D191" s="171" t="s">
        <v>251</v>
      </c>
      <c r="E191" s="179"/>
      <c r="F191" s="180" t="s">
        <v>1246</v>
      </c>
      <c r="H191" s="181">
        <v>11.2</v>
      </c>
      <c r="I191" s="182"/>
      <c r="L191" s="178"/>
      <c r="M191" s="183"/>
      <c r="N191" s="184"/>
      <c r="O191" s="184"/>
      <c r="P191" s="184"/>
      <c r="Q191" s="184"/>
      <c r="R191" s="184"/>
      <c r="S191" s="184"/>
      <c r="T191" s="185"/>
      <c r="AT191" s="179" t="s">
        <v>251</v>
      </c>
      <c r="AU191" s="179" t="s">
        <v>88</v>
      </c>
      <c r="AV191" s="13" t="s">
        <v>88</v>
      </c>
      <c r="AW191" s="13" t="s">
        <v>32</v>
      </c>
      <c r="AX191" s="13" t="s">
        <v>76</v>
      </c>
      <c r="AY191" s="179" t="s">
        <v>242</v>
      </c>
    </row>
    <row r="192" spans="1:65" s="13" customFormat="1">
      <c r="B192" s="178"/>
      <c r="D192" s="171" t="s">
        <v>251</v>
      </c>
      <c r="E192" s="179"/>
      <c r="F192" s="180" t="s">
        <v>1247</v>
      </c>
      <c r="H192" s="181">
        <v>7.1</v>
      </c>
      <c r="I192" s="182"/>
      <c r="L192" s="178"/>
      <c r="M192" s="183"/>
      <c r="N192" s="184"/>
      <c r="O192" s="184"/>
      <c r="P192" s="184"/>
      <c r="Q192" s="184"/>
      <c r="R192" s="184"/>
      <c r="S192" s="184"/>
      <c r="T192" s="185"/>
      <c r="AT192" s="179" t="s">
        <v>251</v>
      </c>
      <c r="AU192" s="179" t="s">
        <v>88</v>
      </c>
      <c r="AV192" s="13" t="s">
        <v>88</v>
      </c>
      <c r="AW192" s="13" t="s">
        <v>32</v>
      </c>
      <c r="AX192" s="13" t="s">
        <v>76</v>
      </c>
      <c r="AY192" s="179" t="s">
        <v>242</v>
      </c>
    </row>
    <row r="193" spans="1:65" s="13" customFormat="1">
      <c r="B193" s="178"/>
      <c r="D193" s="171" t="s">
        <v>251</v>
      </c>
      <c r="E193" s="179"/>
      <c r="F193" s="180" t="s">
        <v>1248</v>
      </c>
      <c r="H193" s="181">
        <v>10.73</v>
      </c>
      <c r="I193" s="182"/>
      <c r="L193" s="178"/>
      <c r="M193" s="183"/>
      <c r="N193" s="184"/>
      <c r="O193" s="184"/>
      <c r="P193" s="184"/>
      <c r="Q193" s="184"/>
      <c r="R193" s="184"/>
      <c r="S193" s="184"/>
      <c r="T193" s="185"/>
      <c r="AT193" s="179" t="s">
        <v>251</v>
      </c>
      <c r="AU193" s="179" t="s">
        <v>88</v>
      </c>
      <c r="AV193" s="13" t="s">
        <v>88</v>
      </c>
      <c r="AW193" s="13" t="s">
        <v>32</v>
      </c>
      <c r="AX193" s="13" t="s">
        <v>76</v>
      </c>
      <c r="AY193" s="179" t="s">
        <v>242</v>
      </c>
    </row>
    <row r="194" spans="1:65" s="13" customFormat="1">
      <c r="B194" s="178"/>
      <c r="D194" s="171" t="s">
        <v>251</v>
      </c>
      <c r="E194" s="179"/>
      <c r="F194" s="180" t="s">
        <v>1249</v>
      </c>
      <c r="H194" s="181">
        <v>12.43</v>
      </c>
      <c r="I194" s="182"/>
      <c r="L194" s="178"/>
      <c r="M194" s="183"/>
      <c r="N194" s="184"/>
      <c r="O194" s="184"/>
      <c r="P194" s="184"/>
      <c r="Q194" s="184"/>
      <c r="R194" s="184"/>
      <c r="S194" s="184"/>
      <c r="T194" s="185"/>
      <c r="AT194" s="179" t="s">
        <v>251</v>
      </c>
      <c r="AU194" s="179" t="s">
        <v>88</v>
      </c>
      <c r="AV194" s="13" t="s">
        <v>88</v>
      </c>
      <c r="AW194" s="13" t="s">
        <v>32</v>
      </c>
      <c r="AX194" s="13" t="s">
        <v>76</v>
      </c>
      <c r="AY194" s="179" t="s">
        <v>242</v>
      </c>
    </row>
    <row r="195" spans="1:65" s="14" customFormat="1">
      <c r="B195" s="186"/>
      <c r="D195" s="171" t="s">
        <v>251</v>
      </c>
      <c r="E195" s="187"/>
      <c r="F195" s="188" t="s">
        <v>254</v>
      </c>
      <c r="H195" s="189">
        <v>53.86</v>
      </c>
      <c r="I195" s="190"/>
      <c r="L195" s="186"/>
      <c r="M195" s="191"/>
      <c r="N195" s="192"/>
      <c r="O195" s="192"/>
      <c r="P195" s="192"/>
      <c r="Q195" s="192"/>
      <c r="R195" s="192"/>
      <c r="S195" s="192"/>
      <c r="T195" s="193"/>
      <c r="AT195" s="187" t="s">
        <v>251</v>
      </c>
      <c r="AU195" s="187" t="s">
        <v>88</v>
      </c>
      <c r="AV195" s="14" t="s">
        <v>249</v>
      </c>
      <c r="AW195" s="14" t="s">
        <v>32</v>
      </c>
      <c r="AX195" s="14" t="s">
        <v>83</v>
      </c>
      <c r="AY195" s="187" t="s">
        <v>242</v>
      </c>
    </row>
    <row r="196" spans="1:65" s="1" customFormat="1" ht="37.9" customHeight="1">
      <c r="A196" s="30"/>
      <c r="B196" s="155"/>
      <c r="C196" s="218" t="s">
        <v>418</v>
      </c>
      <c r="D196" s="218" t="s">
        <v>313</v>
      </c>
      <c r="E196" s="219" t="s">
        <v>1202</v>
      </c>
      <c r="F196" s="220" t="s">
        <v>1203</v>
      </c>
      <c r="G196" s="221" t="s">
        <v>297</v>
      </c>
      <c r="H196" s="222">
        <v>56.552999999999997</v>
      </c>
      <c r="I196" s="204">
        <v>2.19</v>
      </c>
      <c r="J196" s="205">
        <f>ROUND(I196*H196,2)</f>
        <v>123.85</v>
      </c>
      <c r="K196" s="206"/>
      <c r="L196" s="207"/>
      <c r="M196" s="208"/>
      <c r="N196" s="209" t="s">
        <v>42</v>
      </c>
      <c r="O196" s="57"/>
      <c r="P196" s="166">
        <f>O196*H196</f>
        <v>0</v>
      </c>
      <c r="Q196" s="166">
        <v>1E-4</v>
      </c>
      <c r="R196" s="166">
        <f>Q196*H196</f>
        <v>5.6553000000000003E-3</v>
      </c>
      <c r="S196" s="166">
        <v>0</v>
      </c>
      <c r="T196" s="167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68" t="s">
        <v>500</v>
      </c>
      <c r="AT196" s="168" t="s">
        <v>313</v>
      </c>
      <c r="AU196" s="168" t="s">
        <v>88</v>
      </c>
      <c r="AY196" s="17" t="s">
        <v>242</v>
      </c>
      <c r="BE196" s="169">
        <f>IF(N196="základná",J196,0)</f>
        <v>0</v>
      </c>
      <c r="BF196" s="169">
        <f>IF(N196="znížená",J196,0)</f>
        <v>123.85</v>
      </c>
      <c r="BG196" s="169">
        <f>IF(N196="zákl. prenesená",J196,0)</f>
        <v>0</v>
      </c>
      <c r="BH196" s="169">
        <f>IF(N196="zníž. prenesená",J196,0)</f>
        <v>0</v>
      </c>
      <c r="BI196" s="169">
        <f>IF(N196="nulová",J196,0)</f>
        <v>0</v>
      </c>
      <c r="BJ196" s="17" t="s">
        <v>88</v>
      </c>
      <c r="BK196" s="169">
        <f>ROUND(I196*H196,2)</f>
        <v>123.85</v>
      </c>
      <c r="BL196" s="17" t="s">
        <v>402</v>
      </c>
      <c r="BM196" s="168" t="s">
        <v>1250</v>
      </c>
    </row>
    <row r="197" spans="1:65" s="1" customFormat="1" ht="37.9" customHeight="1">
      <c r="A197" s="30"/>
      <c r="B197" s="155"/>
      <c r="C197" s="218" t="s">
        <v>6</v>
      </c>
      <c r="D197" s="218" t="s">
        <v>313</v>
      </c>
      <c r="E197" s="219" t="s">
        <v>1205</v>
      </c>
      <c r="F197" s="220" t="s">
        <v>1206</v>
      </c>
      <c r="G197" s="221" t="s">
        <v>297</v>
      </c>
      <c r="H197" s="222">
        <v>56.552999999999997</v>
      </c>
      <c r="I197" s="204">
        <v>0.83</v>
      </c>
      <c r="J197" s="205">
        <f>ROUND(I197*H197,2)</f>
        <v>46.94</v>
      </c>
      <c r="K197" s="206"/>
      <c r="L197" s="207"/>
      <c r="M197" s="208"/>
      <c r="N197" s="209" t="s">
        <v>42</v>
      </c>
      <c r="O197" s="57"/>
      <c r="P197" s="166">
        <f>O197*H197</f>
        <v>0</v>
      </c>
      <c r="Q197" s="166">
        <v>1E-4</v>
      </c>
      <c r="R197" s="166">
        <f>Q197*H197</f>
        <v>5.6553000000000003E-3</v>
      </c>
      <c r="S197" s="166">
        <v>0</v>
      </c>
      <c r="T197" s="167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68" t="s">
        <v>500</v>
      </c>
      <c r="AT197" s="168" t="s">
        <v>313</v>
      </c>
      <c r="AU197" s="168" t="s">
        <v>88</v>
      </c>
      <c r="AY197" s="17" t="s">
        <v>242</v>
      </c>
      <c r="BE197" s="169">
        <f>IF(N197="základná",J197,0)</f>
        <v>0</v>
      </c>
      <c r="BF197" s="169">
        <f>IF(N197="znížená",J197,0)</f>
        <v>46.94</v>
      </c>
      <c r="BG197" s="169">
        <f>IF(N197="zákl. prenesená",J197,0)</f>
        <v>0</v>
      </c>
      <c r="BH197" s="169">
        <f>IF(N197="zníž. prenesená",J197,0)</f>
        <v>0</v>
      </c>
      <c r="BI197" s="169">
        <f>IF(N197="nulová",J197,0)</f>
        <v>0</v>
      </c>
      <c r="BJ197" s="17" t="s">
        <v>88</v>
      </c>
      <c r="BK197" s="169">
        <f>ROUND(I197*H197,2)</f>
        <v>46.94</v>
      </c>
      <c r="BL197" s="17" t="s">
        <v>402</v>
      </c>
      <c r="BM197" s="168" t="s">
        <v>1251</v>
      </c>
    </row>
    <row r="198" spans="1:65" s="1" customFormat="1" ht="49.15" customHeight="1">
      <c r="A198" s="30"/>
      <c r="B198" s="155"/>
      <c r="C198" s="218" t="s">
        <v>425</v>
      </c>
      <c r="D198" s="218" t="s">
        <v>313</v>
      </c>
      <c r="E198" s="219" t="s">
        <v>1252</v>
      </c>
      <c r="F198" s="220" t="s">
        <v>1253</v>
      </c>
      <c r="G198" s="221" t="s">
        <v>310</v>
      </c>
      <c r="H198" s="222">
        <v>2</v>
      </c>
      <c r="I198" s="204">
        <v>1197.0899999999999</v>
      </c>
      <c r="J198" s="205">
        <f>ROUND(I198*H198,2)</f>
        <v>2394.1799999999998</v>
      </c>
      <c r="K198" s="206"/>
      <c r="L198" s="207"/>
      <c r="M198" s="208"/>
      <c r="N198" s="209" t="s">
        <v>42</v>
      </c>
      <c r="O198" s="57"/>
      <c r="P198" s="166">
        <f>O198*H198</f>
        <v>0</v>
      </c>
      <c r="Q198" s="166">
        <v>0</v>
      </c>
      <c r="R198" s="166">
        <f>Q198*H198</f>
        <v>0</v>
      </c>
      <c r="S198" s="166">
        <v>0</v>
      </c>
      <c r="T198" s="167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68" t="s">
        <v>500</v>
      </c>
      <c r="AT198" s="168" t="s">
        <v>313</v>
      </c>
      <c r="AU198" s="168" t="s">
        <v>88</v>
      </c>
      <c r="AY198" s="17" t="s">
        <v>242</v>
      </c>
      <c r="BE198" s="169">
        <f>IF(N198="základná",J198,0)</f>
        <v>0</v>
      </c>
      <c r="BF198" s="169">
        <f>IF(N198="znížená",J198,0)</f>
        <v>2394.1799999999998</v>
      </c>
      <c r="BG198" s="169">
        <f>IF(N198="zákl. prenesená",J198,0)</f>
        <v>0</v>
      </c>
      <c r="BH198" s="169">
        <f>IF(N198="zníž. prenesená",J198,0)</f>
        <v>0</v>
      </c>
      <c r="BI198" s="169">
        <f>IF(N198="nulová",J198,0)</f>
        <v>0</v>
      </c>
      <c r="BJ198" s="17" t="s">
        <v>88</v>
      </c>
      <c r="BK198" s="169">
        <f>ROUND(I198*H198,2)</f>
        <v>2394.1799999999998</v>
      </c>
      <c r="BL198" s="17" t="s">
        <v>402</v>
      </c>
      <c r="BM198" s="168" t="s">
        <v>1254</v>
      </c>
    </row>
    <row r="199" spans="1:65" s="13" customFormat="1">
      <c r="B199" s="178"/>
      <c r="D199" s="171" t="s">
        <v>251</v>
      </c>
      <c r="E199" s="179"/>
      <c r="F199" s="180" t="s">
        <v>88</v>
      </c>
      <c r="H199" s="181">
        <v>2</v>
      </c>
      <c r="I199" s="182"/>
      <c r="L199" s="178"/>
      <c r="M199" s="183"/>
      <c r="N199" s="184"/>
      <c r="O199" s="184"/>
      <c r="P199" s="184"/>
      <c r="Q199" s="184"/>
      <c r="R199" s="184"/>
      <c r="S199" s="184"/>
      <c r="T199" s="185"/>
      <c r="AT199" s="179" t="s">
        <v>251</v>
      </c>
      <c r="AU199" s="179" t="s">
        <v>88</v>
      </c>
      <c r="AV199" s="13" t="s">
        <v>88</v>
      </c>
      <c r="AW199" s="13" t="s">
        <v>32</v>
      </c>
      <c r="AX199" s="13" t="s">
        <v>83</v>
      </c>
      <c r="AY199" s="179" t="s">
        <v>242</v>
      </c>
    </row>
    <row r="200" spans="1:65" s="1" customFormat="1" ht="66.75" customHeight="1">
      <c r="A200" s="30"/>
      <c r="B200" s="155"/>
      <c r="C200" s="218" t="s">
        <v>432</v>
      </c>
      <c r="D200" s="218" t="s">
        <v>313</v>
      </c>
      <c r="E200" s="219" t="s">
        <v>1255</v>
      </c>
      <c r="F200" s="220" t="s">
        <v>1256</v>
      </c>
      <c r="G200" s="221" t="s">
        <v>310</v>
      </c>
      <c r="H200" s="222">
        <v>1</v>
      </c>
      <c r="I200" s="204">
        <v>3537.45</v>
      </c>
      <c r="J200" s="205">
        <f>ROUND(I200*H200,2)</f>
        <v>3537.45</v>
      </c>
      <c r="K200" s="206"/>
      <c r="L200" s="207"/>
      <c r="M200" s="208"/>
      <c r="N200" s="209" t="s">
        <v>42</v>
      </c>
      <c r="O200" s="57"/>
      <c r="P200" s="166">
        <f>O200*H200</f>
        <v>0</v>
      </c>
      <c r="Q200" s="166">
        <v>0</v>
      </c>
      <c r="R200" s="166">
        <f>Q200*H200</f>
        <v>0</v>
      </c>
      <c r="S200" s="166">
        <v>0</v>
      </c>
      <c r="T200" s="167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68" t="s">
        <v>500</v>
      </c>
      <c r="AT200" s="168" t="s">
        <v>313</v>
      </c>
      <c r="AU200" s="168" t="s">
        <v>88</v>
      </c>
      <c r="AY200" s="17" t="s">
        <v>242</v>
      </c>
      <c r="BE200" s="169">
        <f>IF(N200="základná",J200,0)</f>
        <v>0</v>
      </c>
      <c r="BF200" s="169">
        <f>IF(N200="znížená",J200,0)</f>
        <v>3537.45</v>
      </c>
      <c r="BG200" s="169">
        <f>IF(N200="zákl. prenesená",J200,0)</f>
        <v>0</v>
      </c>
      <c r="BH200" s="169">
        <f>IF(N200="zníž. prenesená",J200,0)</f>
        <v>0</v>
      </c>
      <c r="BI200" s="169">
        <f>IF(N200="nulová",J200,0)</f>
        <v>0</v>
      </c>
      <c r="BJ200" s="17" t="s">
        <v>88</v>
      </c>
      <c r="BK200" s="169">
        <f>ROUND(I200*H200,2)</f>
        <v>3537.45</v>
      </c>
      <c r="BL200" s="17" t="s">
        <v>402</v>
      </c>
      <c r="BM200" s="168" t="s">
        <v>1257</v>
      </c>
    </row>
    <row r="201" spans="1:65" s="13" customFormat="1">
      <c r="B201" s="178"/>
      <c r="D201" s="171" t="s">
        <v>251</v>
      </c>
      <c r="E201" s="179"/>
      <c r="F201" s="180" t="s">
        <v>83</v>
      </c>
      <c r="H201" s="181">
        <v>1</v>
      </c>
      <c r="I201" s="182"/>
      <c r="L201" s="178"/>
      <c r="M201" s="183"/>
      <c r="N201" s="184"/>
      <c r="O201" s="184"/>
      <c r="P201" s="184"/>
      <c r="Q201" s="184"/>
      <c r="R201" s="184"/>
      <c r="S201" s="184"/>
      <c r="T201" s="185"/>
      <c r="AT201" s="179" t="s">
        <v>251</v>
      </c>
      <c r="AU201" s="179" t="s">
        <v>88</v>
      </c>
      <c r="AV201" s="13" t="s">
        <v>88</v>
      </c>
      <c r="AW201" s="13" t="s">
        <v>32</v>
      </c>
      <c r="AX201" s="13" t="s">
        <v>83</v>
      </c>
      <c r="AY201" s="179" t="s">
        <v>242</v>
      </c>
    </row>
    <row r="202" spans="1:65" s="1" customFormat="1" ht="55.5" customHeight="1">
      <c r="A202" s="30"/>
      <c r="B202" s="155"/>
      <c r="C202" s="218" t="s">
        <v>438</v>
      </c>
      <c r="D202" s="218" t="s">
        <v>313</v>
      </c>
      <c r="E202" s="219" t="s">
        <v>1258</v>
      </c>
      <c r="F202" s="220" t="s">
        <v>1259</v>
      </c>
      <c r="G202" s="221" t="s">
        <v>310</v>
      </c>
      <c r="H202" s="222">
        <v>1</v>
      </c>
      <c r="I202" s="204">
        <v>1710.55</v>
      </c>
      <c r="J202" s="205">
        <f>ROUND(I202*H202,2)</f>
        <v>1710.55</v>
      </c>
      <c r="K202" s="206"/>
      <c r="L202" s="207"/>
      <c r="M202" s="208"/>
      <c r="N202" s="209" t="s">
        <v>42</v>
      </c>
      <c r="O202" s="57"/>
      <c r="P202" s="166">
        <f>O202*H202</f>
        <v>0</v>
      </c>
      <c r="Q202" s="166">
        <v>0</v>
      </c>
      <c r="R202" s="166">
        <f>Q202*H202</f>
        <v>0</v>
      </c>
      <c r="S202" s="166">
        <v>0</v>
      </c>
      <c r="T202" s="167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68" t="s">
        <v>500</v>
      </c>
      <c r="AT202" s="168" t="s">
        <v>313</v>
      </c>
      <c r="AU202" s="168" t="s">
        <v>88</v>
      </c>
      <c r="AY202" s="17" t="s">
        <v>242</v>
      </c>
      <c r="BE202" s="169">
        <f>IF(N202="základná",J202,0)</f>
        <v>0</v>
      </c>
      <c r="BF202" s="169">
        <f>IF(N202="znížená",J202,0)</f>
        <v>1710.55</v>
      </c>
      <c r="BG202" s="169">
        <f>IF(N202="zákl. prenesená",J202,0)</f>
        <v>0</v>
      </c>
      <c r="BH202" s="169">
        <f>IF(N202="zníž. prenesená",J202,0)</f>
        <v>0</v>
      </c>
      <c r="BI202" s="169">
        <f>IF(N202="nulová",J202,0)</f>
        <v>0</v>
      </c>
      <c r="BJ202" s="17" t="s">
        <v>88</v>
      </c>
      <c r="BK202" s="169">
        <f>ROUND(I202*H202,2)</f>
        <v>1710.55</v>
      </c>
      <c r="BL202" s="17" t="s">
        <v>402</v>
      </c>
      <c r="BM202" s="168" t="s">
        <v>1260</v>
      </c>
    </row>
    <row r="203" spans="1:65" s="13" customFormat="1">
      <c r="B203" s="178"/>
      <c r="D203" s="171" t="s">
        <v>251</v>
      </c>
      <c r="E203" s="179"/>
      <c r="F203" s="180" t="s">
        <v>83</v>
      </c>
      <c r="H203" s="181">
        <v>1</v>
      </c>
      <c r="I203" s="182"/>
      <c r="L203" s="178"/>
      <c r="M203" s="183"/>
      <c r="N203" s="184"/>
      <c r="O203" s="184"/>
      <c r="P203" s="184"/>
      <c r="Q203" s="184"/>
      <c r="R203" s="184"/>
      <c r="S203" s="184"/>
      <c r="T203" s="185"/>
      <c r="AT203" s="179" t="s">
        <v>251</v>
      </c>
      <c r="AU203" s="179" t="s">
        <v>88</v>
      </c>
      <c r="AV203" s="13" t="s">
        <v>88</v>
      </c>
      <c r="AW203" s="13" t="s">
        <v>32</v>
      </c>
      <c r="AX203" s="13" t="s">
        <v>83</v>
      </c>
      <c r="AY203" s="179" t="s">
        <v>242</v>
      </c>
    </row>
    <row r="204" spans="1:65" s="1" customFormat="1" ht="66.75" customHeight="1">
      <c r="A204" s="30"/>
      <c r="B204" s="155"/>
      <c r="C204" s="218" t="s">
        <v>445</v>
      </c>
      <c r="D204" s="218" t="s">
        <v>313</v>
      </c>
      <c r="E204" s="219" t="s">
        <v>1261</v>
      </c>
      <c r="F204" s="220" t="s">
        <v>1262</v>
      </c>
      <c r="G204" s="221" t="s">
        <v>310</v>
      </c>
      <c r="H204" s="222">
        <v>1</v>
      </c>
      <c r="I204" s="204">
        <v>3221.82</v>
      </c>
      <c r="J204" s="205">
        <f>ROUND(I204*H204,2)</f>
        <v>3221.82</v>
      </c>
      <c r="K204" s="206"/>
      <c r="L204" s="207"/>
      <c r="M204" s="208"/>
      <c r="N204" s="209" t="s">
        <v>42</v>
      </c>
      <c r="O204" s="57"/>
      <c r="P204" s="166">
        <f>O204*H204</f>
        <v>0</v>
      </c>
      <c r="Q204" s="166">
        <v>0</v>
      </c>
      <c r="R204" s="166">
        <f>Q204*H204</f>
        <v>0</v>
      </c>
      <c r="S204" s="166">
        <v>0</v>
      </c>
      <c r="T204" s="167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68" t="s">
        <v>500</v>
      </c>
      <c r="AT204" s="168" t="s">
        <v>313</v>
      </c>
      <c r="AU204" s="168" t="s">
        <v>88</v>
      </c>
      <c r="AY204" s="17" t="s">
        <v>242</v>
      </c>
      <c r="BE204" s="169">
        <f>IF(N204="základná",J204,0)</f>
        <v>0</v>
      </c>
      <c r="BF204" s="169">
        <f>IF(N204="znížená",J204,0)</f>
        <v>3221.82</v>
      </c>
      <c r="BG204" s="169">
        <f>IF(N204="zákl. prenesená",J204,0)</f>
        <v>0</v>
      </c>
      <c r="BH204" s="169">
        <f>IF(N204="zníž. prenesená",J204,0)</f>
        <v>0</v>
      </c>
      <c r="BI204" s="169">
        <f>IF(N204="nulová",J204,0)</f>
        <v>0</v>
      </c>
      <c r="BJ204" s="17" t="s">
        <v>88</v>
      </c>
      <c r="BK204" s="169">
        <f>ROUND(I204*H204,2)</f>
        <v>3221.82</v>
      </c>
      <c r="BL204" s="17" t="s">
        <v>402</v>
      </c>
      <c r="BM204" s="168" t="s">
        <v>1263</v>
      </c>
    </row>
    <row r="205" spans="1:65" s="13" customFormat="1">
      <c r="B205" s="178"/>
      <c r="D205" s="171" t="s">
        <v>251</v>
      </c>
      <c r="E205" s="179"/>
      <c r="F205" s="180" t="s">
        <v>83</v>
      </c>
      <c r="H205" s="181">
        <v>1</v>
      </c>
      <c r="I205" s="182"/>
      <c r="L205" s="178"/>
      <c r="M205" s="183"/>
      <c r="N205" s="184"/>
      <c r="O205" s="184"/>
      <c r="P205" s="184"/>
      <c r="Q205" s="184"/>
      <c r="R205" s="184"/>
      <c r="S205" s="184"/>
      <c r="T205" s="185"/>
      <c r="AT205" s="179" t="s">
        <v>251</v>
      </c>
      <c r="AU205" s="179" t="s">
        <v>88</v>
      </c>
      <c r="AV205" s="13" t="s">
        <v>88</v>
      </c>
      <c r="AW205" s="13" t="s">
        <v>32</v>
      </c>
      <c r="AX205" s="13" t="s">
        <v>83</v>
      </c>
      <c r="AY205" s="179" t="s">
        <v>242</v>
      </c>
    </row>
    <row r="206" spans="1:65" s="1" customFormat="1" ht="66.75" customHeight="1">
      <c r="A206" s="30"/>
      <c r="B206" s="155"/>
      <c r="C206" s="218" t="s">
        <v>451</v>
      </c>
      <c r="D206" s="218" t="s">
        <v>313</v>
      </c>
      <c r="E206" s="219" t="s">
        <v>1264</v>
      </c>
      <c r="F206" s="220" t="s">
        <v>1265</v>
      </c>
      <c r="G206" s="221" t="s">
        <v>310</v>
      </c>
      <c r="H206" s="222">
        <v>1</v>
      </c>
      <c r="I206" s="204">
        <v>3767.27</v>
      </c>
      <c r="J206" s="205">
        <f>ROUND(I206*H206,2)</f>
        <v>3767.27</v>
      </c>
      <c r="K206" s="206"/>
      <c r="L206" s="207"/>
      <c r="M206" s="208"/>
      <c r="N206" s="209" t="s">
        <v>42</v>
      </c>
      <c r="O206" s="57"/>
      <c r="P206" s="166">
        <f>O206*H206</f>
        <v>0</v>
      </c>
      <c r="Q206" s="166">
        <v>0</v>
      </c>
      <c r="R206" s="166">
        <f>Q206*H206</f>
        <v>0</v>
      </c>
      <c r="S206" s="166">
        <v>0</v>
      </c>
      <c r="T206" s="167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68" t="s">
        <v>500</v>
      </c>
      <c r="AT206" s="168" t="s">
        <v>313</v>
      </c>
      <c r="AU206" s="168" t="s">
        <v>88</v>
      </c>
      <c r="AY206" s="17" t="s">
        <v>242</v>
      </c>
      <c r="BE206" s="169">
        <f>IF(N206="základná",J206,0)</f>
        <v>0</v>
      </c>
      <c r="BF206" s="169">
        <f>IF(N206="znížená",J206,0)</f>
        <v>3767.27</v>
      </c>
      <c r="BG206" s="169">
        <f>IF(N206="zákl. prenesená",J206,0)</f>
        <v>0</v>
      </c>
      <c r="BH206" s="169">
        <f>IF(N206="zníž. prenesená",J206,0)</f>
        <v>0</v>
      </c>
      <c r="BI206" s="169">
        <f>IF(N206="nulová",J206,0)</f>
        <v>0</v>
      </c>
      <c r="BJ206" s="17" t="s">
        <v>88</v>
      </c>
      <c r="BK206" s="169">
        <f>ROUND(I206*H206,2)</f>
        <v>3767.27</v>
      </c>
      <c r="BL206" s="17" t="s">
        <v>402</v>
      </c>
      <c r="BM206" s="168" t="s">
        <v>1266</v>
      </c>
    </row>
    <row r="207" spans="1:65" s="13" customFormat="1">
      <c r="B207" s="178"/>
      <c r="D207" s="171" t="s">
        <v>251</v>
      </c>
      <c r="E207" s="179"/>
      <c r="F207" s="180" t="s">
        <v>83</v>
      </c>
      <c r="H207" s="181">
        <v>1</v>
      </c>
      <c r="I207" s="182"/>
      <c r="L207" s="178"/>
      <c r="M207" s="183"/>
      <c r="N207" s="184"/>
      <c r="O207" s="184"/>
      <c r="P207" s="184"/>
      <c r="Q207" s="184"/>
      <c r="R207" s="184"/>
      <c r="S207" s="184"/>
      <c r="T207" s="185"/>
      <c r="AT207" s="179" t="s">
        <v>251</v>
      </c>
      <c r="AU207" s="179" t="s">
        <v>88</v>
      </c>
      <c r="AV207" s="13" t="s">
        <v>88</v>
      </c>
      <c r="AW207" s="13" t="s">
        <v>32</v>
      </c>
      <c r="AX207" s="13" t="s">
        <v>83</v>
      </c>
      <c r="AY207" s="179" t="s">
        <v>242</v>
      </c>
    </row>
    <row r="208" spans="1:65" s="1" customFormat="1" ht="24.2" customHeight="1">
      <c r="A208" s="30"/>
      <c r="B208" s="155"/>
      <c r="C208" s="156" t="s">
        <v>468</v>
      </c>
      <c r="D208" s="156" t="s">
        <v>245</v>
      </c>
      <c r="E208" s="157" t="s">
        <v>1267</v>
      </c>
      <c r="F208" s="158" t="s">
        <v>1268</v>
      </c>
      <c r="G208" s="159" t="s">
        <v>297</v>
      </c>
      <c r="H208" s="160">
        <v>12.38</v>
      </c>
      <c r="I208" s="161">
        <v>15.75</v>
      </c>
      <c r="J208" s="162">
        <f>ROUND(I208*H208,2)</f>
        <v>194.99</v>
      </c>
      <c r="K208" s="163"/>
      <c r="L208" s="31"/>
      <c r="M208" s="164"/>
      <c r="N208" s="165" t="s">
        <v>42</v>
      </c>
      <c r="O208" s="57"/>
      <c r="P208" s="166">
        <f>O208*H208</f>
        <v>0</v>
      </c>
      <c r="Q208" s="166">
        <v>1.1999999999999999E-3</v>
      </c>
      <c r="R208" s="166">
        <f>Q208*H208</f>
        <v>1.4855999999999999E-2</v>
      </c>
      <c r="S208" s="166">
        <v>0</v>
      </c>
      <c r="T208" s="167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68" t="s">
        <v>402</v>
      </c>
      <c r="AT208" s="168" t="s">
        <v>245</v>
      </c>
      <c r="AU208" s="168" t="s">
        <v>88</v>
      </c>
      <c r="AY208" s="17" t="s">
        <v>242</v>
      </c>
      <c r="BE208" s="169">
        <f>IF(N208="základná",J208,0)</f>
        <v>0</v>
      </c>
      <c r="BF208" s="169">
        <f>IF(N208="znížená",J208,0)</f>
        <v>194.99</v>
      </c>
      <c r="BG208" s="169">
        <f>IF(N208="zákl. prenesená",J208,0)</f>
        <v>0</v>
      </c>
      <c r="BH208" s="169">
        <f>IF(N208="zníž. prenesená",J208,0)</f>
        <v>0</v>
      </c>
      <c r="BI208" s="169">
        <f>IF(N208="nulová",J208,0)</f>
        <v>0</v>
      </c>
      <c r="BJ208" s="17" t="s">
        <v>88</v>
      </c>
      <c r="BK208" s="169">
        <f>ROUND(I208*H208,2)</f>
        <v>194.99</v>
      </c>
      <c r="BL208" s="17" t="s">
        <v>402</v>
      </c>
      <c r="BM208" s="168" t="s">
        <v>1269</v>
      </c>
    </row>
    <row r="209" spans="1:65" s="13" customFormat="1">
      <c r="B209" s="178"/>
      <c r="D209" s="171" t="s">
        <v>251</v>
      </c>
      <c r="E209" s="179"/>
      <c r="F209" s="180" t="s">
        <v>1270</v>
      </c>
      <c r="H209" s="181">
        <v>5.54</v>
      </c>
      <c r="I209" s="182"/>
      <c r="L209" s="178"/>
      <c r="M209" s="183"/>
      <c r="N209" s="184"/>
      <c r="O209" s="184"/>
      <c r="P209" s="184"/>
      <c r="Q209" s="184"/>
      <c r="R209" s="184"/>
      <c r="S209" s="184"/>
      <c r="T209" s="185"/>
      <c r="AT209" s="179" t="s">
        <v>251</v>
      </c>
      <c r="AU209" s="179" t="s">
        <v>88</v>
      </c>
      <c r="AV209" s="13" t="s">
        <v>88</v>
      </c>
      <c r="AW209" s="13" t="s">
        <v>32</v>
      </c>
      <c r="AX209" s="13" t="s">
        <v>76</v>
      </c>
      <c r="AY209" s="179" t="s">
        <v>242</v>
      </c>
    </row>
    <row r="210" spans="1:65" s="13" customFormat="1">
      <c r="B210" s="178"/>
      <c r="D210" s="171" t="s">
        <v>251</v>
      </c>
      <c r="E210" s="179"/>
      <c r="F210" s="180" t="s">
        <v>1271</v>
      </c>
      <c r="H210" s="181">
        <v>6.84</v>
      </c>
      <c r="I210" s="182"/>
      <c r="L210" s="178"/>
      <c r="M210" s="183"/>
      <c r="N210" s="184"/>
      <c r="O210" s="184"/>
      <c r="P210" s="184"/>
      <c r="Q210" s="184"/>
      <c r="R210" s="184"/>
      <c r="S210" s="184"/>
      <c r="T210" s="185"/>
      <c r="AT210" s="179" t="s">
        <v>251</v>
      </c>
      <c r="AU210" s="179" t="s">
        <v>88</v>
      </c>
      <c r="AV210" s="13" t="s">
        <v>88</v>
      </c>
      <c r="AW210" s="13" t="s">
        <v>32</v>
      </c>
      <c r="AX210" s="13" t="s">
        <v>76</v>
      </c>
      <c r="AY210" s="179" t="s">
        <v>242</v>
      </c>
    </row>
    <row r="211" spans="1:65" s="14" customFormat="1">
      <c r="B211" s="186"/>
      <c r="D211" s="171" t="s">
        <v>251</v>
      </c>
      <c r="E211" s="187"/>
      <c r="F211" s="188" t="s">
        <v>254</v>
      </c>
      <c r="H211" s="189">
        <v>12.38</v>
      </c>
      <c r="I211" s="190"/>
      <c r="L211" s="186"/>
      <c r="M211" s="191"/>
      <c r="N211" s="192"/>
      <c r="O211" s="192"/>
      <c r="P211" s="192"/>
      <c r="Q211" s="192"/>
      <c r="R211" s="192"/>
      <c r="S211" s="192"/>
      <c r="T211" s="193"/>
      <c r="AT211" s="187" t="s">
        <v>251</v>
      </c>
      <c r="AU211" s="187" t="s">
        <v>88</v>
      </c>
      <c r="AV211" s="14" t="s">
        <v>249</v>
      </c>
      <c r="AW211" s="14" t="s">
        <v>32</v>
      </c>
      <c r="AX211" s="14" t="s">
        <v>83</v>
      </c>
      <c r="AY211" s="187" t="s">
        <v>242</v>
      </c>
    </row>
    <row r="212" spans="1:65" s="1" customFormat="1" ht="62.65" customHeight="1">
      <c r="A212" s="30"/>
      <c r="B212" s="155"/>
      <c r="C212" s="218" t="s">
        <v>473</v>
      </c>
      <c r="D212" s="218" t="s">
        <v>313</v>
      </c>
      <c r="E212" s="219" t="s">
        <v>1272</v>
      </c>
      <c r="F212" s="220" t="s">
        <v>1273</v>
      </c>
      <c r="G212" s="221" t="s">
        <v>310</v>
      </c>
      <c r="H212" s="222">
        <v>1</v>
      </c>
      <c r="I212" s="204">
        <v>403.46</v>
      </c>
      <c r="J212" s="205">
        <f>ROUND(I212*H212,2)</f>
        <v>403.46</v>
      </c>
      <c r="K212" s="206"/>
      <c r="L212" s="207"/>
      <c r="M212" s="208"/>
      <c r="N212" s="209" t="s">
        <v>42</v>
      </c>
      <c r="O212" s="57"/>
      <c r="P212" s="166">
        <f>O212*H212</f>
        <v>0</v>
      </c>
      <c r="Q212" s="166">
        <v>4.2700000000000002E-2</v>
      </c>
      <c r="R212" s="166">
        <f>Q212*H212</f>
        <v>4.2700000000000002E-2</v>
      </c>
      <c r="S212" s="166">
        <v>0</v>
      </c>
      <c r="T212" s="167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68" t="s">
        <v>500</v>
      </c>
      <c r="AT212" s="168" t="s">
        <v>313</v>
      </c>
      <c r="AU212" s="168" t="s">
        <v>88</v>
      </c>
      <c r="AY212" s="17" t="s">
        <v>242</v>
      </c>
      <c r="BE212" s="169">
        <f>IF(N212="základná",J212,0)</f>
        <v>0</v>
      </c>
      <c r="BF212" s="169">
        <f>IF(N212="znížená",J212,0)</f>
        <v>403.46</v>
      </c>
      <c r="BG212" s="169">
        <f>IF(N212="zákl. prenesená",J212,0)</f>
        <v>0</v>
      </c>
      <c r="BH212" s="169">
        <f>IF(N212="zníž. prenesená",J212,0)</f>
        <v>0</v>
      </c>
      <c r="BI212" s="169">
        <f>IF(N212="nulová",J212,0)</f>
        <v>0</v>
      </c>
      <c r="BJ212" s="17" t="s">
        <v>88</v>
      </c>
      <c r="BK212" s="169">
        <f>ROUND(I212*H212,2)</f>
        <v>403.46</v>
      </c>
      <c r="BL212" s="17" t="s">
        <v>402</v>
      </c>
      <c r="BM212" s="168" t="s">
        <v>1274</v>
      </c>
    </row>
    <row r="213" spans="1:65" s="13" customFormat="1">
      <c r="B213" s="178"/>
      <c r="D213" s="171" t="s">
        <v>251</v>
      </c>
      <c r="E213" s="179"/>
      <c r="F213" s="180" t="s">
        <v>83</v>
      </c>
      <c r="H213" s="181">
        <v>1</v>
      </c>
      <c r="I213" s="182"/>
      <c r="L213" s="178"/>
      <c r="M213" s="183"/>
      <c r="N213" s="184"/>
      <c r="O213" s="184"/>
      <c r="P213" s="184"/>
      <c r="Q213" s="184"/>
      <c r="R213" s="184"/>
      <c r="S213" s="184"/>
      <c r="T213" s="185"/>
      <c r="AT213" s="179" t="s">
        <v>251</v>
      </c>
      <c r="AU213" s="179" t="s">
        <v>88</v>
      </c>
      <c r="AV213" s="13" t="s">
        <v>88</v>
      </c>
      <c r="AW213" s="13" t="s">
        <v>32</v>
      </c>
      <c r="AX213" s="13" t="s">
        <v>83</v>
      </c>
      <c r="AY213" s="179" t="s">
        <v>242</v>
      </c>
    </row>
    <row r="214" spans="1:65" s="1" customFormat="1" ht="62.65" customHeight="1">
      <c r="A214" s="30"/>
      <c r="B214" s="155"/>
      <c r="C214" s="218" t="s">
        <v>481</v>
      </c>
      <c r="D214" s="218" t="s">
        <v>313</v>
      </c>
      <c r="E214" s="219" t="s">
        <v>1275</v>
      </c>
      <c r="F214" s="220" t="s">
        <v>1276</v>
      </c>
      <c r="G214" s="221" t="s">
        <v>310</v>
      </c>
      <c r="H214" s="222">
        <v>1</v>
      </c>
      <c r="I214" s="204">
        <v>733.78</v>
      </c>
      <c r="J214" s="205">
        <f>ROUND(I214*H214,2)</f>
        <v>733.78</v>
      </c>
      <c r="K214" s="206"/>
      <c r="L214" s="207"/>
      <c r="M214" s="208"/>
      <c r="N214" s="209" t="s">
        <v>42</v>
      </c>
      <c r="O214" s="57"/>
      <c r="P214" s="166">
        <f>O214*H214</f>
        <v>0</v>
      </c>
      <c r="Q214" s="166">
        <v>4.2700000000000002E-2</v>
      </c>
      <c r="R214" s="166">
        <f>Q214*H214</f>
        <v>4.2700000000000002E-2</v>
      </c>
      <c r="S214" s="166">
        <v>0</v>
      </c>
      <c r="T214" s="167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68" t="s">
        <v>500</v>
      </c>
      <c r="AT214" s="168" t="s">
        <v>313</v>
      </c>
      <c r="AU214" s="168" t="s">
        <v>88</v>
      </c>
      <c r="AY214" s="17" t="s">
        <v>242</v>
      </c>
      <c r="BE214" s="169">
        <f>IF(N214="základná",J214,0)</f>
        <v>0</v>
      </c>
      <c r="BF214" s="169">
        <f>IF(N214="znížená",J214,0)</f>
        <v>733.78</v>
      </c>
      <c r="BG214" s="169">
        <f>IF(N214="zákl. prenesená",J214,0)</f>
        <v>0</v>
      </c>
      <c r="BH214" s="169">
        <f>IF(N214="zníž. prenesená",J214,0)</f>
        <v>0</v>
      </c>
      <c r="BI214" s="169">
        <f>IF(N214="nulová",J214,0)</f>
        <v>0</v>
      </c>
      <c r="BJ214" s="17" t="s">
        <v>88</v>
      </c>
      <c r="BK214" s="169">
        <f>ROUND(I214*H214,2)</f>
        <v>733.78</v>
      </c>
      <c r="BL214" s="17" t="s">
        <v>402</v>
      </c>
      <c r="BM214" s="168" t="s">
        <v>1277</v>
      </c>
    </row>
    <row r="215" spans="1:65" s="13" customFormat="1">
      <c r="B215" s="178"/>
      <c r="D215" s="171" t="s">
        <v>251</v>
      </c>
      <c r="E215" s="179"/>
      <c r="F215" s="180" t="s">
        <v>83</v>
      </c>
      <c r="H215" s="181">
        <v>1</v>
      </c>
      <c r="I215" s="182"/>
      <c r="L215" s="178"/>
      <c r="M215" s="183"/>
      <c r="N215" s="184"/>
      <c r="O215" s="184"/>
      <c r="P215" s="184"/>
      <c r="Q215" s="184"/>
      <c r="R215" s="184"/>
      <c r="S215" s="184"/>
      <c r="T215" s="185"/>
      <c r="AT215" s="179" t="s">
        <v>251</v>
      </c>
      <c r="AU215" s="179" t="s">
        <v>88</v>
      </c>
      <c r="AV215" s="13" t="s">
        <v>88</v>
      </c>
      <c r="AW215" s="13" t="s">
        <v>32</v>
      </c>
      <c r="AX215" s="13" t="s">
        <v>83</v>
      </c>
      <c r="AY215" s="179" t="s">
        <v>242</v>
      </c>
    </row>
    <row r="216" spans="1:65" s="1" customFormat="1" ht="24.2" customHeight="1">
      <c r="A216" s="30"/>
      <c r="B216" s="155"/>
      <c r="C216" s="194" t="s">
        <v>489</v>
      </c>
      <c r="D216" s="194" t="s">
        <v>245</v>
      </c>
      <c r="E216" s="195" t="s">
        <v>1278</v>
      </c>
      <c r="F216" s="196" t="s">
        <v>1279</v>
      </c>
      <c r="G216" s="197" t="s">
        <v>281</v>
      </c>
      <c r="H216" s="198">
        <v>14.7</v>
      </c>
      <c r="I216" s="161">
        <v>4.49</v>
      </c>
      <c r="J216" s="162">
        <f>ROUND(I216*H216,2)</f>
        <v>66</v>
      </c>
      <c r="K216" s="163"/>
      <c r="L216" s="31"/>
      <c r="M216" s="164"/>
      <c r="N216" s="165" t="s">
        <v>42</v>
      </c>
      <c r="O216" s="57"/>
      <c r="P216" s="166">
        <f>O216*H216</f>
        <v>0</v>
      </c>
      <c r="Q216" s="166">
        <v>0</v>
      </c>
      <c r="R216" s="166">
        <f>Q216*H216</f>
        <v>0</v>
      </c>
      <c r="S216" s="166">
        <v>0</v>
      </c>
      <c r="T216" s="167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68" t="s">
        <v>402</v>
      </c>
      <c r="AT216" s="168" t="s">
        <v>245</v>
      </c>
      <c r="AU216" s="168" t="s">
        <v>88</v>
      </c>
      <c r="AY216" s="17" t="s">
        <v>242</v>
      </c>
      <c r="BE216" s="169">
        <f>IF(N216="základná",J216,0)</f>
        <v>0</v>
      </c>
      <c r="BF216" s="169">
        <f>IF(N216="znížená",J216,0)</f>
        <v>66</v>
      </c>
      <c r="BG216" s="169">
        <f>IF(N216="zákl. prenesená",J216,0)</f>
        <v>0</v>
      </c>
      <c r="BH216" s="169">
        <f>IF(N216="zníž. prenesená",J216,0)</f>
        <v>0</v>
      </c>
      <c r="BI216" s="169">
        <f>IF(N216="nulová",J216,0)</f>
        <v>0</v>
      </c>
      <c r="BJ216" s="17" t="s">
        <v>88</v>
      </c>
      <c r="BK216" s="169">
        <f>ROUND(I216*H216,2)</f>
        <v>66</v>
      </c>
      <c r="BL216" s="17" t="s">
        <v>402</v>
      </c>
      <c r="BM216" s="168" t="s">
        <v>1280</v>
      </c>
    </row>
    <row r="217" spans="1:65" s="13" customFormat="1">
      <c r="B217" s="178"/>
      <c r="D217" s="171" t="s">
        <v>251</v>
      </c>
      <c r="E217" s="179"/>
      <c r="F217" s="180" t="s">
        <v>1281</v>
      </c>
      <c r="H217" s="181">
        <v>14.7</v>
      </c>
      <c r="I217" s="182"/>
      <c r="L217" s="178"/>
      <c r="M217" s="183"/>
      <c r="N217" s="184"/>
      <c r="O217" s="184"/>
      <c r="P217" s="184"/>
      <c r="Q217" s="184"/>
      <c r="R217" s="184"/>
      <c r="S217" s="184"/>
      <c r="T217" s="185"/>
      <c r="AT217" s="179" t="s">
        <v>251</v>
      </c>
      <c r="AU217" s="179" t="s">
        <v>88</v>
      </c>
      <c r="AV217" s="13" t="s">
        <v>88</v>
      </c>
      <c r="AW217" s="13" t="s">
        <v>32</v>
      </c>
      <c r="AX217" s="13" t="s">
        <v>83</v>
      </c>
      <c r="AY217" s="179" t="s">
        <v>242</v>
      </c>
    </row>
    <row r="218" spans="1:65" s="1" customFormat="1" ht="33" customHeight="1">
      <c r="A218" s="30"/>
      <c r="B218" s="155"/>
      <c r="C218" s="218" t="s">
        <v>494</v>
      </c>
      <c r="D218" s="218" t="s">
        <v>313</v>
      </c>
      <c r="E218" s="219" t="s">
        <v>1282</v>
      </c>
      <c r="F218" s="220" t="s">
        <v>1283</v>
      </c>
      <c r="G218" s="221" t="s">
        <v>281</v>
      </c>
      <c r="H218" s="222">
        <v>14.7</v>
      </c>
      <c r="I218" s="204">
        <v>10.52</v>
      </c>
      <c r="J218" s="205">
        <f>ROUND(I218*H218,2)</f>
        <v>154.63999999999999</v>
      </c>
      <c r="K218" s="206"/>
      <c r="L218" s="207"/>
      <c r="M218" s="208"/>
      <c r="N218" s="209" t="s">
        <v>42</v>
      </c>
      <c r="O218" s="57"/>
      <c r="P218" s="166">
        <f>O218*H218</f>
        <v>0</v>
      </c>
      <c r="Q218" s="166">
        <v>1.4999999999999999E-4</v>
      </c>
      <c r="R218" s="166">
        <f>Q218*H218</f>
        <v>2.2049999999999995E-3</v>
      </c>
      <c r="S218" s="166">
        <v>0</v>
      </c>
      <c r="T218" s="167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68" t="s">
        <v>500</v>
      </c>
      <c r="AT218" s="168" t="s">
        <v>313</v>
      </c>
      <c r="AU218" s="168" t="s">
        <v>88</v>
      </c>
      <c r="AY218" s="17" t="s">
        <v>242</v>
      </c>
      <c r="BE218" s="169">
        <f>IF(N218="základná",J218,0)</f>
        <v>0</v>
      </c>
      <c r="BF218" s="169">
        <f>IF(N218="znížená",J218,0)</f>
        <v>154.63999999999999</v>
      </c>
      <c r="BG218" s="169">
        <f>IF(N218="zákl. prenesená",J218,0)</f>
        <v>0</v>
      </c>
      <c r="BH218" s="169">
        <f>IF(N218="zníž. prenesená",J218,0)</f>
        <v>0</v>
      </c>
      <c r="BI218" s="169">
        <f>IF(N218="nulová",J218,0)</f>
        <v>0</v>
      </c>
      <c r="BJ218" s="17" t="s">
        <v>88</v>
      </c>
      <c r="BK218" s="169">
        <f>ROUND(I218*H218,2)</f>
        <v>154.63999999999999</v>
      </c>
      <c r="BL218" s="17" t="s">
        <v>402</v>
      </c>
      <c r="BM218" s="168" t="s">
        <v>1284</v>
      </c>
    </row>
    <row r="219" spans="1:65" s="1" customFormat="1" ht="24.2" customHeight="1">
      <c r="A219" s="30"/>
      <c r="B219" s="155"/>
      <c r="C219" s="156" t="s">
        <v>525</v>
      </c>
      <c r="D219" s="156" t="s">
        <v>245</v>
      </c>
      <c r="E219" s="157" t="s">
        <v>1285</v>
      </c>
      <c r="F219" s="158" t="s">
        <v>1286</v>
      </c>
      <c r="G219" s="159" t="s">
        <v>281</v>
      </c>
      <c r="H219" s="160">
        <v>37.5</v>
      </c>
      <c r="I219" s="161">
        <v>4.2300000000000004</v>
      </c>
      <c r="J219" s="162">
        <f>ROUND(I219*H219,2)</f>
        <v>158.63</v>
      </c>
      <c r="K219" s="163"/>
      <c r="L219" s="31"/>
      <c r="M219" s="164"/>
      <c r="N219" s="165" t="s">
        <v>42</v>
      </c>
      <c r="O219" s="57"/>
      <c r="P219" s="166">
        <f>O219*H219</f>
        <v>0</v>
      </c>
      <c r="Q219" s="166">
        <v>1E-4</v>
      </c>
      <c r="R219" s="166">
        <f>Q219*H219</f>
        <v>3.7500000000000003E-3</v>
      </c>
      <c r="S219" s="166">
        <v>0</v>
      </c>
      <c r="T219" s="167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68" t="s">
        <v>402</v>
      </c>
      <c r="AT219" s="168" t="s">
        <v>245</v>
      </c>
      <c r="AU219" s="168" t="s">
        <v>88</v>
      </c>
      <c r="AY219" s="17" t="s">
        <v>242</v>
      </c>
      <c r="BE219" s="169">
        <f>IF(N219="základná",J219,0)</f>
        <v>0</v>
      </c>
      <c r="BF219" s="169">
        <f>IF(N219="znížená",J219,0)</f>
        <v>158.63</v>
      </c>
      <c r="BG219" s="169">
        <f>IF(N219="zákl. prenesená",J219,0)</f>
        <v>0</v>
      </c>
      <c r="BH219" s="169">
        <f>IF(N219="zníž. prenesená",J219,0)</f>
        <v>0</v>
      </c>
      <c r="BI219" s="169">
        <f>IF(N219="nulová",J219,0)</f>
        <v>0</v>
      </c>
      <c r="BJ219" s="17" t="s">
        <v>88</v>
      </c>
      <c r="BK219" s="169">
        <f>ROUND(I219*H219,2)</f>
        <v>158.63</v>
      </c>
      <c r="BL219" s="17" t="s">
        <v>402</v>
      </c>
      <c r="BM219" s="168" t="s">
        <v>1287</v>
      </c>
    </row>
    <row r="220" spans="1:65" s="13" customFormat="1">
      <c r="B220" s="178"/>
      <c r="D220" s="171" t="s">
        <v>251</v>
      </c>
      <c r="E220" s="179"/>
      <c r="F220" s="180" t="s">
        <v>1288</v>
      </c>
      <c r="H220" s="181">
        <v>14.7</v>
      </c>
      <c r="I220" s="182"/>
      <c r="L220" s="178"/>
      <c r="M220" s="183"/>
      <c r="N220" s="184"/>
      <c r="O220" s="184"/>
      <c r="P220" s="184"/>
      <c r="Q220" s="184"/>
      <c r="R220" s="184"/>
      <c r="S220" s="184"/>
      <c r="T220" s="185"/>
      <c r="AT220" s="179" t="s">
        <v>251</v>
      </c>
      <c r="AU220" s="179" t="s">
        <v>88</v>
      </c>
      <c r="AV220" s="13" t="s">
        <v>88</v>
      </c>
      <c r="AW220" s="13" t="s">
        <v>32</v>
      </c>
      <c r="AX220" s="13" t="s">
        <v>76</v>
      </c>
      <c r="AY220" s="179" t="s">
        <v>242</v>
      </c>
    </row>
    <row r="221" spans="1:65" s="13" customFormat="1">
      <c r="B221" s="178"/>
      <c r="D221" s="171" t="s">
        <v>251</v>
      </c>
      <c r="E221" s="179"/>
      <c r="F221" s="180" t="s">
        <v>1289</v>
      </c>
      <c r="H221" s="181">
        <v>12.6</v>
      </c>
      <c r="I221" s="182"/>
      <c r="L221" s="178"/>
      <c r="M221" s="183"/>
      <c r="N221" s="184"/>
      <c r="O221" s="184"/>
      <c r="P221" s="184"/>
      <c r="Q221" s="184"/>
      <c r="R221" s="184"/>
      <c r="S221" s="184"/>
      <c r="T221" s="185"/>
      <c r="AT221" s="179" t="s">
        <v>251</v>
      </c>
      <c r="AU221" s="179" t="s">
        <v>88</v>
      </c>
      <c r="AV221" s="13" t="s">
        <v>88</v>
      </c>
      <c r="AW221" s="13" t="s">
        <v>32</v>
      </c>
      <c r="AX221" s="13" t="s">
        <v>76</v>
      </c>
      <c r="AY221" s="179" t="s">
        <v>242</v>
      </c>
    </row>
    <row r="222" spans="1:65" s="13" customFormat="1">
      <c r="B222" s="178"/>
      <c r="D222" s="171" t="s">
        <v>251</v>
      </c>
      <c r="E222" s="179"/>
      <c r="F222" s="180" t="s">
        <v>1290</v>
      </c>
      <c r="H222" s="181">
        <v>4.2</v>
      </c>
      <c r="I222" s="182"/>
      <c r="L222" s="178"/>
      <c r="M222" s="183"/>
      <c r="N222" s="184"/>
      <c r="O222" s="184"/>
      <c r="P222" s="184"/>
      <c r="Q222" s="184"/>
      <c r="R222" s="184"/>
      <c r="S222" s="184"/>
      <c r="T222" s="185"/>
      <c r="AT222" s="179" t="s">
        <v>251</v>
      </c>
      <c r="AU222" s="179" t="s">
        <v>88</v>
      </c>
      <c r="AV222" s="13" t="s">
        <v>88</v>
      </c>
      <c r="AW222" s="13" t="s">
        <v>32</v>
      </c>
      <c r="AX222" s="13" t="s">
        <v>76</v>
      </c>
      <c r="AY222" s="179" t="s">
        <v>242</v>
      </c>
    </row>
    <row r="223" spans="1:65" s="13" customFormat="1">
      <c r="B223" s="178"/>
      <c r="D223" s="171" t="s">
        <v>251</v>
      </c>
      <c r="E223" s="179"/>
      <c r="F223" s="180" t="s">
        <v>1291</v>
      </c>
      <c r="H223" s="181">
        <v>6</v>
      </c>
      <c r="I223" s="182"/>
      <c r="L223" s="178"/>
      <c r="M223" s="183"/>
      <c r="N223" s="184"/>
      <c r="O223" s="184"/>
      <c r="P223" s="184"/>
      <c r="Q223" s="184"/>
      <c r="R223" s="184"/>
      <c r="S223" s="184"/>
      <c r="T223" s="185"/>
      <c r="AT223" s="179" t="s">
        <v>251</v>
      </c>
      <c r="AU223" s="179" t="s">
        <v>88</v>
      </c>
      <c r="AV223" s="13" t="s">
        <v>88</v>
      </c>
      <c r="AW223" s="13" t="s">
        <v>32</v>
      </c>
      <c r="AX223" s="13" t="s">
        <v>76</v>
      </c>
      <c r="AY223" s="179" t="s">
        <v>242</v>
      </c>
    </row>
    <row r="224" spans="1:65" s="14" customFormat="1">
      <c r="B224" s="186"/>
      <c r="D224" s="171" t="s">
        <v>251</v>
      </c>
      <c r="E224" s="187" t="s">
        <v>1175</v>
      </c>
      <c r="F224" s="188" t="s">
        <v>254</v>
      </c>
      <c r="H224" s="189">
        <v>37.5</v>
      </c>
      <c r="I224" s="190"/>
      <c r="L224" s="186"/>
      <c r="M224" s="191"/>
      <c r="N224" s="192"/>
      <c r="O224" s="192"/>
      <c r="P224" s="192"/>
      <c r="Q224" s="192"/>
      <c r="R224" s="192"/>
      <c r="S224" s="192"/>
      <c r="T224" s="193"/>
      <c r="AT224" s="187" t="s">
        <v>251</v>
      </c>
      <c r="AU224" s="187" t="s">
        <v>88</v>
      </c>
      <c r="AV224" s="14" t="s">
        <v>249</v>
      </c>
      <c r="AW224" s="14" t="s">
        <v>32</v>
      </c>
      <c r="AX224" s="14" t="s">
        <v>83</v>
      </c>
      <c r="AY224" s="187" t="s">
        <v>242</v>
      </c>
    </row>
    <row r="225" spans="1:65" s="1" customFormat="1" ht="24.2" customHeight="1">
      <c r="A225" s="30"/>
      <c r="B225" s="155"/>
      <c r="C225" s="199" t="s">
        <v>531</v>
      </c>
      <c r="D225" s="199" t="s">
        <v>313</v>
      </c>
      <c r="E225" s="200" t="s">
        <v>1292</v>
      </c>
      <c r="F225" s="201" t="s">
        <v>1293</v>
      </c>
      <c r="G225" s="202" t="s">
        <v>281</v>
      </c>
      <c r="H225" s="203">
        <v>37.5</v>
      </c>
      <c r="I225" s="204">
        <v>20.11</v>
      </c>
      <c r="J225" s="205">
        <f>ROUND(I225*H225,2)</f>
        <v>754.13</v>
      </c>
      <c r="K225" s="206"/>
      <c r="L225" s="207"/>
      <c r="M225" s="208"/>
      <c r="N225" s="209" t="s">
        <v>42</v>
      </c>
      <c r="O225" s="57"/>
      <c r="P225" s="166">
        <f>O225*H225</f>
        <v>0</v>
      </c>
      <c r="Q225" s="166">
        <v>2E-3</v>
      </c>
      <c r="R225" s="166">
        <f>Q225*H225</f>
        <v>7.4999999999999997E-2</v>
      </c>
      <c r="S225" s="166">
        <v>0</v>
      </c>
      <c r="T225" s="167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68" t="s">
        <v>500</v>
      </c>
      <c r="AT225" s="168" t="s">
        <v>313</v>
      </c>
      <c r="AU225" s="168" t="s">
        <v>88</v>
      </c>
      <c r="AY225" s="17" t="s">
        <v>242</v>
      </c>
      <c r="BE225" s="169">
        <f>IF(N225="základná",J225,0)</f>
        <v>0</v>
      </c>
      <c r="BF225" s="169">
        <f>IF(N225="znížená",J225,0)</f>
        <v>754.13</v>
      </c>
      <c r="BG225" s="169">
        <f>IF(N225="zákl. prenesená",J225,0)</f>
        <v>0</v>
      </c>
      <c r="BH225" s="169">
        <f>IF(N225="zníž. prenesená",J225,0)</f>
        <v>0</v>
      </c>
      <c r="BI225" s="169">
        <f>IF(N225="nulová",J225,0)</f>
        <v>0</v>
      </c>
      <c r="BJ225" s="17" t="s">
        <v>88</v>
      </c>
      <c r="BK225" s="169">
        <f>ROUND(I225*H225,2)</f>
        <v>754.13</v>
      </c>
      <c r="BL225" s="17" t="s">
        <v>402</v>
      </c>
      <c r="BM225" s="168" t="s">
        <v>1294</v>
      </c>
    </row>
    <row r="226" spans="1:65" s="13" customFormat="1">
      <c r="B226" s="178"/>
      <c r="D226" s="171" t="s">
        <v>251</v>
      </c>
      <c r="E226" s="179"/>
      <c r="F226" s="180" t="s">
        <v>1175</v>
      </c>
      <c r="H226" s="181">
        <v>37.5</v>
      </c>
      <c r="I226" s="182"/>
      <c r="L226" s="178"/>
      <c r="M226" s="183"/>
      <c r="N226" s="184"/>
      <c r="O226" s="184"/>
      <c r="P226" s="184"/>
      <c r="Q226" s="184"/>
      <c r="R226" s="184"/>
      <c r="S226" s="184"/>
      <c r="T226" s="185"/>
      <c r="AT226" s="179" t="s">
        <v>251</v>
      </c>
      <c r="AU226" s="179" t="s">
        <v>88</v>
      </c>
      <c r="AV226" s="13" t="s">
        <v>88</v>
      </c>
      <c r="AW226" s="13" t="s">
        <v>32</v>
      </c>
      <c r="AX226" s="13" t="s">
        <v>83</v>
      </c>
      <c r="AY226" s="179" t="s">
        <v>242</v>
      </c>
    </row>
    <row r="227" spans="1:65" s="1" customFormat="1" ht="16.5" customHeight="1">
      <c r="A227" s="30"/>
      <c r="B227" s="155"/>
      <c r="C227" s="199" t="s">
        <v>536</v>
      </c>
      <c r="D227" s="199" t="s">
        <v>313</v>
      </c>
      <c r="E227" s="200" t="s">
        <v>1295</v>
      </c>
      <c r="F227" s="201" t="s">
        <v>1296</v>
      </c>
      <c r="G227" s="202" t="s">
        <v>310</v>
      </c>
      <c r="H227" s="203">
        <v>42</v>
      </c>
      <c r="I227" s="204">
        <v>2.0299999999999998</v>
      </c>
      <c r="J227" s="205">
        <f>ROUND(I227*H227,2)</f>
        <v>85.26</v>
      </c>
      <c r="K227" s="206"/>
      <c r="L227" s="207"/>
      <c r="M227" s="208"/>
      <c r="N227" s="209" t="s">
        <v>42</v>
      </c>
      <c r="O227" s="57"/>
      <c r="P227" s="166">
        <f>O227*H227</f>
        <v>0</v>
      </c>
      <c r="Q227" s="166">
        <v>2.0000000000000001E-4</v>
      </c>
      <c r="R227" s="166">
        <f>Q227*H227</f>
        <v>8.4000000000000012E-3</v>
      </c>
      <c r="S227" s="166">
        <v>0</v>
      </c>
      <c r="T227" s="167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68" t="s">
        <v>500</v>
      </c>
      <c r="AT227" s="168" t="s">
        <v>313</v>
      </c>
      <c r="AU227" s="168" t="s">
        <v>88</v>
      </c>
      <c r="AY227" s="17" t="s">
        <v>242</v>
      </c>
      <c r="BE227" s="169">
        <f>IF(N227="základná",J227,0)</f>
        <v>0</v>
      </c>
      <c r="BF227" s="169">
        <f>IF(N227="znížená",J227,0)</f>
        <v>85.26</v>
      </c>
      <c r="BG227" s="169">
        <f>IF(N227="zákl. prenesená",J227,0)</f>
        <v>0</v>
      </c>
      <c r="BH227" s="169">
        <f>IF(N227="zníž. prenesená",J227,0)</f>
        <v>0</v>
      </c>
      <c r="BI227" s="169">
        <f>IF(N227="nulová",J227,0)</f>
        <v>0</v>
      </c>
      <c r="BJ227" s="17" t="s">
        <v>88</v>
      </c>
      <c r="BK227" s="169">
        <f>ROUND(I227*H227,2)</f>
        <v>85.26</v>
      </c>
      <c r="BL227" s="17" t="s">
        <v>402</v>
      </c>
      <c r="BM227" s="168" t="s">
        <v>1297</v>
      </c>
    </row>
    <row r="228" spans="1:65" s="13" customFormat="1">
      <c r="B228" s="178"/>
      <c r="D228" s="171" t="s">
        <v>251</v>
      </c>
      <c r="E228" s="179"/>
      <c r="F228" s="180" t="s">
        <v>1298</v>
      </c>
      <c r="H228" s="181">
        <v>14</v>
      </c>
      <c r="I228" s="182"/>
      <c r="L228" s="178"/>
      <c r="M228" s="183"/>
      <c r="N228" s="184"/>
      <c r="O228" s="184"/>
      <c r="P228" s="184"/>
      <c r="Q228" s="184"/>
      <c r="R228" s="184"/>
      <c r="S228" s="184"/>
      <c r="T228" s="185"/>
      <c r="AT228" s="179" t="s">
        <v>251</v>
      </c>
      <c r="AU228" s="179" t="s">
        <v>88</v>
      </c>
      <c r="AV228" s="13" t="s">
        <v>88</v>
      </c>
      <c r="AW228" s="13" t="s">
        <v>32</v>
      </c>
      <c r="AX228" s="13" t="s">
        <v>76</v>
      </c>
      <c r="AY228" s="179" t="s">
        <v>242</v>
      </c>
    </row>
    <row r="229" spans="1:65" s="13" customFormat="1">
      <c r="B229" s="178"/>
      <c r="D229" s="171" t="s">
        <v>251</v>
      </c>
      <c r="E229" s="179"/>
      <c r="F229" s="180" t="s">
        <v>1299</v>
      </c>
      <c r="H229" s="181">
        <v>12</v>
      </c>
      <c r="I229" s="182"/>
      <c r="L229" s="178"/>
      <c r="M229" s="183"/>
      <c r="N229" s="184"/>
      <c r="O229" s="184"/>
      <c r="P229" s="184"/>
      <c r="Q229" s="184"/>
      <c r="R229" s="184"/>
      <c r="S229" s="184"/>
      <c r="T229" s="185"/>
      <c r="AT229" s="179" t="s">
        <v>251</v>
      </c>
      <c r="AU229" s="179" t="s">
        <v>88</v>
      </c>
      <c r="AV229" s="13" t="s">
        <v>88</v>
      </c>
      <c r="AW229" s="13" t="s">
        <v>32</v>
      </c>
      <c r="AX229" s="13" t="s">
        <v>76</v>
      </c>
      <c r="AY229" s="179" t="s">
        <v>242</v>
      </c>
    </row>
    <row r="230" spans="1:65" s="13" customFormat="1">
      <c r="B230" s="178"/>
      <c r="D230" s="171" t="s">
        <v>251</v>
      </c>
      <c r="E230" s="179"/>
      <c r="F230" s="180" t="s">
        <v>1300</v>
      </c>
      <c r="H230" s="181">
        <v>4</v>
      </c>
      <c r="I230" s="182"/>
      <c r="L230" s="178"/>
      <c r="M230" s="183"/>
      <c r="N230" s="184"/>
      <c r="O230" s="184"/>
      <c r="P230" s="184"/>
      <c r="Q230" s="184"/>
      <c r="R230" s="184"/>
      <c r="S230" s="184"/>
      <c r="T230" s="185"/>
      <c r="AT230" s="179" t="s">
        <v>251</v>
      </c>
      <c r="AU230" s="179" t="s">
        <v>88</v>
      </c>
      <c r="AV230" s="13" t="s">
        <v>88</v>
      </c>
      <c r="AW230" s="13" t="s">
        <v>32</v>
      </c>
      <c r="AX230" s="13" t="s">
        <v>76</v>
      </c>
      <c r="AY230" s="179" t="s">
        <v>242</v>
      </c>
    </row>
    <row r="231" spans="1:65" s="13" customFormat="1">
      <c r="B231" s="178"/>
      <c r="D231" s="171" t="s">
        <v>251</v>
      </c>
      <c r="E231" s="179"/>
      <c r="F231" s="180" t="s">
        <v>1301</v>
      </c>
      <c r="H231" s="181">
        <v>12</v>
      </c>
      <c r="I231" s="182"/>
      <c r="L231" s="178"/>
      <c r="M231" s="183"/>
      <c r="N231" s="184"/>
      <c r="O231" s="184"/>
      <c r="P231" s="184"/>
      <c r="Q231" s="184"/>
      <c r="R231" s="184"/>
      <c r="S231" s="184"/>
      <c r="T231" s="185"/>
      <c r="AT231" s="179" t="s">
        <v>251</v>
      </c>
      <c r="AU231" s="179" t="s">
        <v>88</v>
      </c>
      <c r="AV231" s="13" t="s">
        <v>88</v>
      </c>
      <c r="AW231" s="13" t="s">
        <v>32</v>
      </c>
      <c r="AX231" s="13" t="s">
        <v>76</v>
      </c>
      <c r="AY231" s="179" t="s">
        <v>242</v>
      </c>
    </row>
    <row r="232" spans="1:65" s="14" customFormat="1">
      <c r="B232" s="186"/>
      <c r="D232" s="171" t="s">
        <v>251</v>
      </c>
      <c r="E232" s="187"/>
      <c r="F232" s="188" t="s">
        <v>254</v>
      </c>
      <c r="H232" s="189">
        <v>42</v>
      </c>
      <c r="I232" s="190"/>
      <c r="L232" s="186"/>
      <c r="M232" s="191"/>
      <c r="N232" s="192"/>
      <c r="O232" s="192"/>
      <c r="P232" s="192"/>
      <c r="Q232" s="192"/>
      <c r="R232" s="192"/>
      <c r="S232" s="192"/>
      <c r="T232" s="193"/>
      <c r="AT232" s="187" t="s">
        <v>251</v>
      </c>
      <c r="AU232" s="187" t="s">
        <v>88</v>
      </c>
      <c r="AV232" s="14" t="s">
        <v>249</v>
      </c>
      <c r="AW232" s="14" t="s">
        <v>32</v>
      </c>
      <c r="AX232" s="14" t="s">
        <v>83</v>
      </c>
      <c r="AY232" s="187" t="s">
        <v>242</v>
      </c>
    </row>
    <row r="233" spans="1:65" s="1" customFormat="1" ht="24.2" customHeight="1">
      <c r="A233" s="30"/>
      <c r="B233" s="155"/>
      <c r="C233" s="194" t="s">
        <v>519</v>
      </c>
      <c r="D233" s="194" t="s">
        <v>245</v>
      </c>
      <c r="E233" s="195" t="s">
        <v>867</v>
      </c>
      <c r="F233" s="196" t="s">
        <v>868</v>
      </c>
      <c r="G233" s="197" t="s">
        <v>718</v>
      </c>
      <c r="H233" s="237">
        <v>185.49700000000001</v>
      </c>
      <c r="I233" s="161">
        <v>1.1000000000000001</v>
      </c>
      <c r="J233" s="162">
        <f>ROUND(I233*H233,2)</f>
        <v>204.05</v>
      </c>
      <c r="K233" s="163"/>
      <c r="L233" s="31"/>
      <c r="M233" s="243"/>
      <c r="N233" s="244" t="s">
        <v>42</v>
      </c>
      <c r="O233" s="240"/>
      <c r="P233" s="241">
        <f>O233*H233</f>
        <v>0</v>
      </c>
      <c r="Q233" s="241">
        <v>0</v>
      </c>
      <c r="R233" s="241">
        <f>Q233*H233</f>
        <v>0</v>
      </c>
      <c r="S233" s="241">
        <v>0</v>
      </c>
      <c r="T233" s="242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68" t="s">
        <v>402</v>
      </c>
      <c r="AT233" s="168" t="s">
        <v>245</v>
      </c>
      <c r="AU233" s="168" t="s">
        <v>88</v>
      </c>
      <c r="AY233" s="17" t="s">
        <v>242</v>
      </c>
      <c r="BE233" s="169">
        <f>IF(N233="základná",J233,0)</f>
        <v>0</v>
      </c>
      <c r="BF233" s="169">
        <f>IF(N233="znížená",J233,0)</f>
        <v>204.05</v>
      </c>
      <c r="BG233" s="169">
        <f>IF(N233="zákl. prenesená",J233,0)</f>
        <v>0</v>
      </c>
      <c r="BH233" s="169">
        <f>IF(N233="zníž. prenesená",J233,0)</f>
        <v>0</v>
      </c>
      <c r="BI233" s="169">
        <f>IF(N233="nulová",J233,0)</f>
        <v>0</v>
      </c>
      <c r="BJ233" s="17" t="s">
        <v>88</v>
      </c>
      <c r="BK233" s="169">
        <f>ROUND(I233*H233,2)</f>
        <v>204.05</v>
      </c>
      <c r="BL233" s="17" t="s">
        <v>402</v>
      </c>
      <c r="BM233" s="168" t="s">
        <v>1302</v>
      </c>
    </row>
    <row r="234" spans="1:65" s="1" customFormat="1" ht="6.95" customHeight="1">
      <c r="A234" s="30"/>
      <c r="B234" s="47"/>
      <c r="C234" s="48"/>
      <c r="D234" s="48"/>
      <c r="E234" s="48"/>
      <c r="F234" s="48"/>
      <c r="G234" s="48"/>
      <c r="H234" s="48"/>
      <c r="I234" s="48"/>
      <c r="J234" s="48"/>
      <c r="K234" s="48"/>
      <c r="L234" s="31"/>
      <c r="M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</row>
  </sheetData>
  <autoFilter ref="C127:K233"/>
  <mergeCells count="15">
    <mergeCell ref="E91:H91"/>
    <mergeCell ref="E114:H114"/>
    <mergeCell ref="E116:H116"/>
    <mergeCell ref="E118:H118"/>
    <mergeCell ref="E120:H120"/>
    <mergeCell ref="E22:H22"/>
    <mergeCell ref="E31:H31"/>
    <mergeCell ref="E85:H85"/>
    <mergeCell ref="E87:H87"/>
    <mergeCell ref="E89:H89"/>
    <mergeCell ref="L2:V2"/>
    <mergeCell ref="E7:H7"/>
    <mergeCell ref="E9:H9"/>
    <mergeCell ref="E11:H11"/>
    <mergeCell ref="E13:H13"/>
  </mergeCells>
  <pageMargins left="0.39374999999999999" right="0.39374999999999999" top="0.39374999999999999" bottom="0.39374999999999999" header="0.51180550000000002" footer="0"/>
  <pageSetup paperSize="9" fitToHeight="100" orientation="portrait" horizontalDpi="300" verticalDpi="300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79"/>
  <sheetViews>
    <sheetView showGridLines="0" zoomScaleNormal="100" workbookViewId="0">
      <selection activeCell="E13" sqref="E13:H13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32" max="43" width="8.83203125" customWidth="1"/>
    <col min="44" max="65" width="9.33203125" hidden="1" customWidth="1"/>
    <col min="66" max="1025" width="8.83203125" customWidth="1"/>
  </cols>
  <sheetData>
    <row r="2" spans="1:56" ht="36.950000000000003" customHeight="1">
      <c r="L2" s="280" t="s">
        <v>4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106</v>
      </c>
      <c r="AZ2" s="96" t="s">
        <v>199</v>
      </c>
      <c r="BA2" s="96"/>
      <c r="BB2" s="96"/>
      <c r="BC2" s="96" t="s">
        <v>1303</v>
      </c>
      <c r="BD2" s="96" t="s">
        <v>88</v>
      </c>
    </row>
    <row r="3" spans="1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  <c r="AZ3" s="96" t="s">
        <v>1304</v>
      </c>
      <c r="BA3" s="96"/>
      <c r="BB3" s="96"/>
      <c r="BC3" s="96" t="s">
        <v>1305</v>
      </c>
      <c r="BD3" s="96" t="s">
        <v>88</v>
      </c>
    </row>
    <row r="4" spans="1:56" ht="24.95" customHeight="1">
      <c r="B4" s="20"/>
      <c r="D4" s="21" t="s">
        <v>150</v>
      </c>
      <c r="L4" s="20"/>
      <c r="M4" s="97" t="s">
        <v>8</v>
      </c>
      <c r="AT4" s="17" t="s">
        <v>2</v>
      </c>
      <c r="AZ4" s="96" t="s">
        <v>201</v>
      </c>
      <c r="BA4" s="96"/>
      <c r="BB4" s="96"/>
      <c r="BC4" s="96" t="s">
        <v>1306</v>
      </c>
      <c r="BD4" s="96" t="s">
        <v>88</v>
      </c>
    </row>
    <row r="5" spans="1:56" ht="6.95" customHeight="1">
      <c r="B5" s="20"/>
      <c r="L5" s="20"/>
      <c r="AZ5" s="96" t="s">
        <v>1307</v>
      </c>
      <c r="BA5" s="96"/>
      <c r="BB5" s="96"/>
      <c r="BC5" s="96" t="s">
        <v>1308</v>
      </c>
      <c r="BD5" s="96" t="s">
        <v>88</v>
      </c>
    </row>
    <row r="6" spans="1:56" ht="12" customHeight="1">
      <c r="B6" s="20"/>
      <c r="D6" s="26" t="s">
        <v>14</v>
      </c>
      <c r="L6" s="20"/>
      <c r="AZ6" s="96" t="s">
        <v>1309</v>
      </c>
      <c r="BA6" s="96"/>
      <c r="BB6" s="96"/>
      <c r="BC6" s="96" t="s">
        <v>1310</v>
      </c>
      <c r="BD6" s="96" t="s">
        <v>88</v>
      </c>
    </row>
    <row r="7" spans="1:56" ht="16.5" customHeight="1">
      <c r="B7" s="20"/>
      <c r="E7" s="310" t="str">
        <f>'Rekapitulácia stavby'!K6</f>
        <v xml:space="preserve"> Bratislava  OO PZ,  Rusovce - rekonštrukcia a modernizácia</v>
      </c>
      <c r="F7" s="310"/>
      <c r="G7" s="310"/>
      <c r="H7" s="310"/>
      <c r="L7" s="20"/>
      <c r="AZ7" s="96" t="s">
        <v>1311</v>
      </c>
      <c r="BA7" s="96"/>
      <c r="BB7" s="96"/>
      <c r="BC7" s="96" t="s">
        <v>1312</v>
      </c>
      <c r="BD7" s="96" t="s">
        <v>88</v>
      </c>
    </row>
    <row r="8" spans="1:56" ht="12.75">
      <c r="B8" s="20"/>
      <c r="D8" s="26" t="s">
        <v>159</v>
      </c>
      <c r="L8" s="20"/>
      <c r="AZ8" s="96" t="s">
        <v>1313</v>
      </c>
      <c r="BA8" s="96"/>
      <c r="BB8" s="96"/>
      <c r="BC8" s="96" t="s">
        <v>1314</v>
      </c>
      <c r="BD8" s="96" t="s">
        <v>88</v>
      </c>
    </row>
    <row r="9" spans="1:56" ht="16.5" customHeight="1">
      <c r="B9" s="20"/>
      <c r="E9" s="310" t="s">
        <v>162</v>
      </c>
      <c r="F9" s="310"/>
      <c r="G9" s="310"/>
      <c r="H9" s="310"/>
      <c r="L9" s="20"/>
      <c r="AZ9" s="96" t="s">
        <v>1315</v>
      </c>
      <c r="BA9" s="96"/>
      <c r="BB9" s="96"/>
      <c r="BC9" s="96" t="s">
        <v>1316</v>
      </c>
      <c r="BD9" s="96" t="s">
        <v>88</v>
      </c>
    </row>
    <row r="10" spans="1:56" ht="12" customHeight="1">
      <c r="B10" s="20"/>
      <c r="D10" s="26" t="s">
        <v>165</v>
      </c>
      <c r="L10" s="20"/>
      <c r="AZ10" s="96" t="s">
        <v>1317</v>
      </c>
      <c r="BA10" s="96"/>
      <c r="BB10" s="96"/>
      <c r="BC10" s="96" t="s">
        <v>1318</v>
      </c>
      <c r="BD10" s="96" t="s">
        <v>88</v>
      </c>
    </row>
    <row r="11" spans="1:56" s="1" customFormat="1" ht="16.5" customHeight="1">
      <c r="A11" s="30"/>
      <c r="B11" s="31"/>
      <c r="C11" s="30"/>
      <c r="D11" s="30"/>
      <c r="E11" s="311" t="s">
        <v>168</v>
      </c>
      <c r="F11" s="311"/>
      <c r="G11" s="311"/>
      <c r="H11" s="311"/>
      <c r="I11" s="30"/>
      <c r="J11" s="30"/>
      <c r="K11" s="30"/>
      <c r="L11" s="4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Z11" s="96" t="s">
        <v>1319</v>
      </c>
      <c r="BA11" s="96"/>
      <c r="BB11" s="96"/>
      <c r="BC11" s="96" t="s">
        <v>1320</v>
      </c>
      <c r="BD11" s="96" t="s">
        <v>88</v>
      </c>
    </row>
    <row r="12" spans="1:56" s="1" customFormat="1" ht="12" customHeight="1">
      <c r="A12" s="30"/>
      <c r="B12" s="31"/>
      <c r="C12" s="30"/>
      <c r="D12" s="26" t="s">
        <v>171</v>
      </c>
      <c r="E12" s="30"/>
      <c r="F12" s="30"/>
      <c r="G12" s="30"/>
      <c r="H12" s="30"/>
      <c r="I12" s="30"/>
      <c r="J12" s="30"/>
      <c r="K12" s="30"/>
      <c r="L12" s="4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Z12" s="96" t="s">
        <v>1321</v>
      </c>
      <c r="BA12" s="96"/>
      <c r="BB12" s="96"/>
      <c r="BC12" s="96" t="s">
        <v>1322</v>
      </c>
      <c r="BD12" s="96" t="s">
        <v>88</v>
      </c>
    </row>
    <row r="13" spans="1:56" s="1" customFormat="1" ht="30" customHeight="1">
      <c r="A13" s="30"/>
      <c r="B13" s="31"/>
      <c r="C13" s="30"/>
      <c r="D13" s="30"/>
      <c r="E13" s="297" t="s">
        <v>1323</v>
      </c>
      <c r="F13" s="297"/>
      <c r="G13" s="297"/>
      <c r="H13" s="297"/>
      <c r="I13" s="30"/>
      <c r="J13" s="30"/>
      <c r="K13" s="30"/>
      <c r="L13" s="4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Z13" s="96" t="s">
        <v>1324</v>
      </c>
      <c r="BA13" s="96"/>
      <c r="BB13" s="96"/>
      <c r="BC13" s="96" t="s">
        <v>1325</v>
      </c>
      <c r="BD13" s="96" t="s">
        <v>88</v>
      </c>
    </row>
    <row r="14" spans="1:56" s="1" customForma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Z14" s="96" t="s">
        <v>1326</v>
      </c>
      <c r="BA14" s="96"/>
      <c r="BB14" s="96"/>
      <c r="BC14" s="96" t="s">
        <v>1327</v>
      </c>
      <c r="BD14" s="96" t="s">
        <v>88</v>
      </c>
    </row>
    <row r="15" spans="1:56" s="1" customFormat="1" ht="12" customHeight="1">
      <c r="A15" s="30"/>
      <c r="B15" s="31"/>
      <c r="C15" s="30"/>
      <c r="D15" s="26" t="s">
        <v>16</v>
      </c>
      <c r="E15" s="30"/>
      <c r="F15" s="27"/>
      <c r="G15" s="30"/>
      <c r="H15" s="30"/>
      <c r="I15" s="26" t="s">
        <v>17</v>
      </c>
      <c r="J15" s="27"/>
      <c r="K15" s="30"/>
      <c r="L15" s="4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Z15" s="96" t="s">
        <v>1328</v>
      </c>
      <c r="BA15" s="96"/>
      <c r="BB15" s="96"/>
      <c r="BC15" s="96" t="s">
        <v>1329</v>
      </c>
      <c r="BD15" s="96" t="s">
        <v>88</v>
      </c>
    </row>
    <row r="16" spans="1:56" s="1" customFormat="1" ht="12" customHeight="1">
      <c r="A16" s="30"/>
      <c r="B16" s="31"/>
      <c r="C16" s="30"/>
      <c r="D16" s="26" t="s">
        <v>18</v>
      </c>
      <c r="E16" s="30"/>
      <c r="F16" s="27" t="s">
        <v>19</v>
      </c>
      <c r="G16" s="30"/>
      <c r="H16" s="30"/>
      <c r="I16" s="26" t="s">
        <v>20</v>
      </c>
      <c r="J16" s="98" t="str">
        <f>'Rekapitulácia stavby'!AN8</f>
        <v>3. 11. 2023</v>
      </c>
      <c r="K16" s="30"/>
      <c r="L16" s="4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Z16" s="96" t="s">
        <v>1330</v>
      </c>
      <c r="BA16" s="96"/>
      <c r="BB16" s="96"/>
      <c r="BC16" s="96" t="s">
        <v>414</v>
      </c>
      <c r="BD16" s="96" t="s">
        <v>88</v>
      </c>
    </row>
    <row r="17" spans="1:56" s="1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Z17" s="96" t="s">
        <v>1331</v>
      </c>
      <c r="BA17" s="96"/>
      <c r="BB17" s="96"/>
      <c r="BC17" s="96" t="s">
        <v>1332</v>
      </c>
      <c r="BD17" s="96" t="s">
        <v>88</v>
      </c>
    </row>
    <row r="18" spans="1:56" s="1" customFormat="1" ht="12" customHeight="1">
      <c r="A18" s="30"/>
      <c r="B18" s="31"/>
      <c r="C18" s="30"/>
      <c r="D18" s="26" t="s">
        <v>22</v>
      </c>
      <c r="E18" s="30"/>
      <c r="F18" s="30"/>
      <c r="G18" s="30"/>
      <c r="H18" s="30"/>
      <c r="I18" s="26" t="s">
        <v>23</v>
      </c>
      <c r="J18" s="27" t="s">
        <v>24</v>
      </c>
      <c r="K18" s="30"/>
      <c r="L18" s="4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Z18" s="96" t="s">
        <v>1333</v>
      </c>
      <c r="BA18" s="96"/>
      <c r="BB18" s="96"/>
      <c r="BC18" s="96" t="s">
        <v>1334</v>
      </c>
      <c r="BD18" s="96" t="s">
        <v>88</v>
      </c>
    </row>
    <row r="19" spans="1:56" s="1" customFormat="1" ht="18" customHeight="1">
      <c r="A19" s="30"/>
      <c r="B19" s="31"/>
      <c r="C19" s="30"/>
      <c r="D19" s="30"/>
      <c r="E19" s="27" t="s">
        <v>25</v>
      </c>
      <c r="F19" s="30"/>
      <c r="G19" s="30"/>
      <c r="H19" s="30"/>
      <c r="I19" s="26" t="s">
        <v>26</v>
      </c>
      <c r="J19" s="27"/>
      <c r="K19" s="30"/>
      <c r="L19" s="4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Z19" s="96" t="s">
        <v>1335</v>
      </c>
      <c r="BA19" s="96"/>
      <c r="BB19" s="96"/>
      <c r="BC19" s="96" t="s">
        <v>1336</v>
      </c>
      <c r="BD19" s="96" t="s">
        <v>88</v>
      </c>
    </row>
    <row r="20" spans="1:56" s="1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Z20" s="96" t="s">
        <v>1337</v>
      </c>
      <c r="BA20" s="96"/>
      <c r="BB20" s="96"/>
      <c r="BC20" s="96" t="s">
        <v>1338</v>
      </c>
      <c r="BD20" s="96" t="s">
        <v>88</v>
      </c>
    </row>
    <row r="21" spans="1:56" s="1" customFormat="1" ht="12" customHeight="1">
      <c r="A21" s="30"/>
      <c r="B21" s="31"/>
      <c r="C21" s="30"/>
      <c r="D21" s="26" t="s">
        <v>27</v>
      </c>
      <c r="E21" s="30"/>
      <c r="F21" s="30"/>
      <c r="G21" s="30"/>
      <c r="H21" s="30"/>
      <c r="I21" s="26" t="s">
        <v>23</v>
      </c>
      <c r="J21" s="28"/>
      <c r="K21" s="30"/>
      <c r="L21" s="4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Z21" s="96" t="s">
        <v>1339</v>
      </c>
      <c r="BA21" s="96"/>
      <c r="BB21" s="96"/>
      <c r="BC21" s="96" t="s">
        <v>1340</v>
      </c>
      <c r="BD21" s="96" t="s">
        <v>88</v>
      </c>
    </row>
    <row r="22" spans="1:56" s="1" customFormat="1" ht="18" customHeight="1">
      <c r="A22" s="30"/>
      <c r="B22" s="31"/>
      <c r="C22" s="30"/>
      <c r="D22" s="30"/>
      <c r="E22" s="312"/>
      <c r="F22" s="312"/>
      <c r="G22" s="312"/>
      <c r="H22" s="312"/>
      <c r="I22" s="26" t="s">
        <v>26</v>
      </c>
      <c r="J22" s="28"/>
      <c r="K22" s="30"/>
      <c r="L22" s="4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Z22" s="96" t="s">
        <v>1341</v>
      </c>
      <c r="BA22" s="96"/>
      <c r="BB22" s="96"/>
      <c r="BC22" s="96" t="s">
        <v>1342</v>
      </c>
      <c r="BD22" s="96" t="s">
        <v>88</v>
      </c>
    </row>
    <row r="23" spans="1:56" s="1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56" s="1" customFormat="1" ht="12" customHeight="1">
      <c r="A24" s="30"/>
      <c r="B24" s="31"/>
      <c r="C24" s="30"/>
      <c r="D24" s="26" t="s">
        <v>28</v>
      </c>
      <c r="E24" s="30"/>
      <c r="F24" s="30"/>
      <c r="G24" s="30"/>
      <c r="H24" s="30"/>
      <c r="I24" s="26" t="s">
        <v>23</v>
      </c>
      <c r="J24" s="27" t="s">
        <v>29</v>
      </c>
      <c r="K24" s="30"/>
      <c r="L24" s="4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56" s="1" customFormat="1" ht="18" customHeight="1">
      <c r="A25" s="30"/>
      <c r="B25" s="31"/>
      <c r="C25" s="30"/>
      <c r="D25" s="30"/>
      <c r="E25" s="27" t="s">
        <v>30</v>
      </c>
      <c r="F25" s="30"/>
      <c r="G25" s="30"/>
      <c r="H25" s="30"/>
      <c r="I25" s="26" t="s">
        <v>26</v>
      </c>
      <c r="J25" s="27" t="s">
        <v>31</v>
      </c>
      <c r="K25" s="30"/>
      <c r="L25" s="4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56" s="1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56" s="1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23</v>
      </c>
      <c r="J27" s="27"/>
      <c r="K27" s="30"/>
      <c r="L27" s="4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56" s="1" customFormat="1" ht="18" customHeight="1">
      <c r="A28" s="30"/>
      <c r="B28" s="31"/>
      <c r="C28" s="30"/>
      <c r="D28" s="30"/>
      <c r="E28" s="27" t="s">
        <v>34</v>
      </c>
      <c r="F28" s="30"/>
      <c r="G28" s="30"/>
      <c r="H28" s="30"/>
      <c r="I28" s="26" t="s">
        <v>26</v>
      </c>
      <c r="J28" s="27"/>
      <c r="K28" s="30"/>
      <c r="L28" s="4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56" s="1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56" s="1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4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56" s="7" customFormat="1" ht="16.5" customHeight="1">
      <c r="A31" s="99"/>
      <c r="B31" s="100"/>
      <c r="C31" s="99"/>
      <c r="D31" s="99"/>
      <c r="E31" s="286"/>
      <c r="F31" s="286"/>
      <c r="G31" s="286"/>
      <c r="H31" s="286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56" s="1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95" customHeight="1">
      <c r="A33" s="30"/>
      <c r="B33" s="31"/>
      <c r="C33" s="30"/>
      <c r="D33" s="65"/>
      <c r="E33" s="65"/>
      <c r="F33" s="65"/>
      <c r="G33" s="65"/>
      <c r="H33" s="65"/>
      <c r="I33" s="65"/>
      <c r="J33" s="65"/>
      <c r="K33" s="65"/>
      <c r="L33" s="4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25.35" customHeight="1">
      <c r="A34" s="30"/>
      <c r="B34" s="31"/>
      <c r="C34" s="30"/>
      <c r="D34" s="102" t="s">
        <v>36</v>
      </c>
      <c r="E34" s="30"/>
      <c r="F34" s="30"/>
      <c r="G34" s="30"/>
      <c r="H34" s="30"/>
      <c r="I34" s="30"/>
      <c r="J34" s="103">
        <f>ROUND(J148, 2)</f>
        <v>162949.67000000001</v>
      </c>
      <c r="K34" s="30"/>
      <c r="L34" s="4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6.95" customHeight="1">
      <c r="A35" s="30"/>
      <c r="B35" s="31"/>
      <c r="C35" s="30"/>
      <c r="D35" s="65"/>
      <c r="E35" s="65"/>
      <c r="F35" s="65"/>
      <c r="G35" s="65"/>
      <c r="H35" s="65"/>
      <c r="I35" s="65"/>
      <c r="J35" s="65"/>
      <c r="K35" s="65"/>
      <c r="L35" s="4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45" customHeight="1">
      <c r="A36" s="30"/>
      <c r="B36" s="31"/>
      <c r="C36" s="30"/>
      <c r="D36" s="30"/>
      <c r="E36" s="30"/>
      <c r="F36" s="104" t="s">
        <v>38</v>
      </c>
      <c r="G36" s="30"/>
      <c r="H36" s="30"/>
      <c r="I36" s="104" t="s">
        <v>37</v>
      </c>
      <c r="J36" s="104" t="s">
        <v>39</v>
      </c>
      <c r="K36" s="30"/>
      <c r="L36" s="4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45" customHeight="1">
      <c r="A37" s="30"/>
      <c r="B37" s="31"/>
      <c r="C37" s="30"/>
      <c r="D37" s="105" t="s">
        <v>40</v>
      </c>
      <c r="E37" s="35" t="s">
        <v>41</v>
      </c>
      <c r="F37" s="106">
        <f>ROUND((SUM(BE148:BE678)),  2)</f>
        <v>0</v>
      </c>
      <c r="G37" s="107"/>
      <c r="H37" s="107"/>
      <c r="I37" s="108">
        <v>0.2</v>
      </c>
      <c r="J37" s="106">
        <f>ROUND(((SUM(BE148:BE678))*I37),  2)</f>
        <v>0</v>
      </c>
      <c r="K37" s="30"/>
      <c r="L37" s="4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45" customHeight="1">
      <c r="A38" s="30"/>
      <c r="B38" s="31"/>
      <c r="C38" s="30"/>
      <c r="D38" s="30"/>
      <c r="E38" s="266" t="s">
        <v>42</v>
      </c>
      <c r="F38" s="267">
        <f>J34</f>
        <v>162949.67000000001</v>
      </c>
      <c r="G38" s="268"/>
      <c r="H38" s="268"/>
      <c r="I38" s="269">
        <v>0.2</v>
      </c>
      <c r="J38" s="267">
        <f>ROUND((J34/100)*20,2)</f>
        <v>32589.93</v>
      </c>
      <c r="K38" s="30"/>
      <c r="L38" s="4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45" hidden="1" customHeight="1">
      <c r="A39" s="30"/>
      <c r="B39" s="31"/>
      <c r="C39" s="30"/>
      <c r="D39" s="30"/>
      <c r="E39" s="26" t="s">
        <v>43</v>
      </c>
      <c r="F39" s="109">
        <f>ROUND((SUM(BG148:BG678)),  2)</f>
        <v>0</v>
      </c>
      <c r="G39" s="30"/>
      <c r="H39" s="30"/>
      <c r="I39" s="110">
        <v>0.2</v>
      </c>
      <c r="J39" s="109">
        <f>0</f>
        <v>0</v>
      </c>
      <c r="K39" s="30"/>
      <c r="L39" s="4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45" hidden="1" customHeight="1">
      <c r="A40" s="30"/>
      <c r="B40" s="31"/>
      <c r="C40" s="30"/>
      <c r="D40" s="30"/>
      <c r="E40" s="26" t="s">
        <v>44</v>
      </c>
      <c r="F40" s="109">
        <f>ROUND((SUM(BH148:BH678)),  2)</f>
        <v>0</v>
      </c>
      <c r="G40" s="30"/>
      <c r="H40" s="30"/>
      <c r="I40" s="110">
        <v>0.2</v>
      </c>
      <c r="J40" s="109">
        <f>0</f>
        <v>0</v>
      </c>
      <c r="K40" s="30"/>
      <c r="L40" s="4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A41" s="30"/>
      <c r="B41" s="31"/>
      <c r="C41" s="30"/>
      <c r="D41" s="30"/>
      <c r="E41" s="35" t="s">
        <v>45</v>
      </c>
      <c r="F41" s="106">
        <f>ROUND((SUM(BI148:BI678)),  2)</f>
        <v>0</v>
      </c>
      <c r="G41" s="107"/>
      <c r="H41" s="107"/>
      <c r="I41" s="108">
        <v>0</v>
      </c>
      <c r="J41" s="106">
        <f>0</f>
        <v>0</v>
      </c>
      <c r="K41" s="30"/>
      <c r="L41" s="4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25.35" customHeight="1">
      <c r="A43" s="30"/>
      <c r="B43" s="31"/>
      <c r="C43" s="111"/>
      <c r="D43" s="112" t="s">
        <v>46</v>
      </c>
      <c r="E43" s="59"/>
      <c r="F43" s="59"/>
      <c r="G43" s="113" t="s">
        <v>47</v>
      </c>
      <c r="H43" s="114" t="s">
        <v>48</v>
      </c>
      <c r="I43" s="59"/>
      <c r="J43" s="115">
        <f>SUM(J34:J41)</f>
        <v>195539.6</v>
      </c>
      <c r="K43" s="116"/>
      <c r="L43" s="4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1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1" customFormat="1" ht="12.75">
      <c r="A61" s="30"/>
      <c r="B61" s="31"/>
      <c r="C61" s="30"/>
      <c r="D61" s="45" t="s">
        <v>51</v>
      </c>
      <c r="E61" s="33"/>
      <c r="F61" s="117" t="s">
        <v>52</v>
      </c>
      <c r="G61" s="45" t="s">
        <v>51</v>
      </c>
      <c r="H61" s="33"/>
      <c r="I61" s="33"/>
      <c r="J61" s="118" t="s">
        <v>52</v>
      </c>
      <c r="K61" s="33"/>
      <c r="L61" s="4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1" customFormat="1" ht="12.75">
      <c r="A65" s="30"/>
      <c r="B65" s="31"/>
      <c r="C65" s="30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1" customFormat="1" ht="12.75">
      <c r="A76" s="30"/>
      <c r="B76" s="31"/>
      <c r="C76" s="30"/>
      <c r="D76" s="45" t="s">
        <v>51</v>
      </c>
      <c r="E76" s="33"/>
      <c r="F76" s="117" t="s">
        <v>52</v>
      </c>
      <c r="G76" s="45" t="s">
        <v>51</v>
      </c>
      <c r="H76" s="33"/>
      <c r="I76" s="33"/>
      <c r="J76" s="118" t="s">
        <v>52</v>
      </c>
      <c r="K76" s="33"/>
      <c r="L76" s="4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45" customHeight="1">
      <c r="A77" s="30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95" customHeight="1">
      <c r="A81" s="30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95" customHeight="1">
      <c r="A82" s="30"/>
      <c r="B82" s="31"/>
      <c r="C82" s="21" t="s">
        <v>205</v>
      </c>
      <c r="D82" s="30"/>
      <c r="E82" s="30"/>
      <c r="F82" s="30"/>
      <c r="G82" s="30"/>
      <c r="H82" s="30"/>
      <c r="I82" s="30"/>
      <c r="J82" s="30"/>
      <c r="K82" s="30"/>
      <c r="L82" s="4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6" t="s">
        <v>14</v>
      </c>
      <c r="D84" s="30"/>
      <c r="E84" s="30"/>
      <c r="F84" s="30"/>
      <c r="G84" s="30"/>
      <c r="H84" s="30"/>
      <c r="I84" s="30"/>
      <c r="J84" s="30"/>
      <c r="K84" s="30"/>
      <c r="L84" s="4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0"/>
      <c r="D85" s="30"/>
      <c r="E85" s="310" t="str">
        <f>E7</f>
        <v xml:space="preserve"> Bratislava  OO PZ,  Rusovce - rekonštrukcia a modernizácia</v>
      </c>
      <c r="F85" s="310"/>
      <c r="G85" s="310"/>
      <c r="H85" s="310"/>
      <c r="I85" s="30"/>
      <c r="J85" s="30"/>
      <c r="K85" s="30"/>
      <c r="L85" s="4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ht="12" customHeight="1">
      <c r="B86" s="20"/>
      <c r="C86" s="26" t="s">
        <v>159</v>
      </c>
      <c r="L86" s="20"/>
    </row>
    <row r="87" spans="1:31" ht="16.5" customHeight="1">
      <c r="B87" s="20"/>
      <c r="E87" s="310" t="s">
        <v>162</v>
      </c>
      <c r="F87" s="310"/>
      <c r="G87" s="310"/>
      <c r="H87" s="310"/>
      <c r="L87" s="20"/>
    </row>
    <row r="88" spans="1:31" ht="12" customHeight="1">
      <c r="B88" s="20"/>
      <c r="C88" s="26" t="s">
        <v>165</v>
      </c>
      <c r="L88" s="20"/>
    </row>
    <row r="89" spans="1:31" s="1" customFormat="1" ht="16.5" customHeight="1">
      <c r="A89" s="30"/>
      <c r="B89" s="31"/>
      <c r="C89" s="30"/>
      <c r="D89" s="30"/>
      <c r="E89" s="311" t="s">
        <v>168</v>
      </c>
      <c r="F89" s="311"/>
      <c r="G89" s="311"/>
      <c r="H89" s="311"/>
      <c r="I89" s="30"/>
      <c r="J89" s="30"/>
      <c r="K89" s="30"/>
      <c r="L89" s="4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12" customHeight="1">
      <c r="A90" s="30"/>
      <c r="B90" s="31"/>
      <c r="C90" s="26" t="s">
        <v>171</v>
      </c>
      <c r="D90" s="30"/>
      <c r="E90" s="30"/>
      <c r="F90" s="30"/>
      <c r="G90" s="30"/>
      <c r="H90" s="30"/>
      <c r="I90" s="30"/>
      <c r="J90" s="30"/>
      <c r="K90" s="30"/>
      <c r="L90" s="4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30" customHeight="1">
      <c r="A91" s="30"/>
      <c r="B91" s="31"/>
      <c r="C91" s="30"/>
      <c r="D91" s="30"/>
      <c r="E91" s="297" t="str">
        <f>E13</f>
        <v>E1.1, E1.2 01.1 - architektúra, stavebná časť a statika – ostatné</v>
      </c>
      <c r="F91" s="297"/>
      <c r="G91" s="297"/>
      <c r="H91" s="297"/>
      <c r="I91" s="30"/>
      <c r="J91" s="30"/>
      <c r="K91" s="30"/>
      <c r="L91" s="4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12" customHeight="1">
      <c r="A93" s="30"/>
      <c r="B93" s="31"/>
      <c r="C93" s="26" t="s">
        <v>18</v>
      </c>
      <c r="D93" s="30"/>
      <c r="E93" s="30"/>
      <c r="F93" s="27" t="str">
        <f>F16</f>
        <v>Rusovce</v>
      </c>
      <c r="G93" s="30"/>
      <c r="H93" s="30"/>
      <c r="I93" s="26" t="s">
        <v>20</v>
      </c>
      <c r="J93" s="98" t="str">
        <f>IF(J16="","",J16)</f>
        <v>3. 11. 2023</v>
      </c>
      <c r="K93" s="30"/>
      <c r="L93" s="4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40.15" customHeight="1">
      <c r="A95" s="30"/>
      <c r="B95" s="31"/>
      <c r="C95" s="26" t="s">
        <v>22</v>
      </c>
      <c r="D95" s="30"/>
      <c r="E95" s="30"/>
      <c r="F95" s="27" t="str">
        <f>E19</f>
        <v>Ministerstvo vnútra SR, Pribinova 2, Bratislava</v>
      </c>
      <c r="G95" s="30"/>
      <c r="H95" s="30"/>
      <c r="I95" s="26" t="s">
        <v>28</v>
      </c>
      <c r="J95" s="119" t="str">
        <f>E25</f>
        <v>A+D Projekta, s.r.o., Pod Orešinou 226/2,  Nitra</v>
      </c>
      <c r="K95" s="30"/>
      <c r="L95" s="4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1" customFormat="1" ht="15.2" customHeight="1">
      <c r="A96" s="30"/>
      <c r="B96" s="31"/>
      <c r="C96" s="26" t="s">
        <v>27</v>
      </c>
      <c r="D96" s="30"/>
      <c r="E96" s="30"/>
      <c r="F96" s="27" t="str">
        <f>IF(E22="","",E22)</f>
        <v/>
      </c>
      <c r="G96" s="30"/>
      <c r="H96" s="30"/>
      <c r="I96" s="26" t="s">
        <v>33</v>
      </c>
      <c r="J96" s="119" t="str">
        <f>E28</f>
        <v>Ing.Igor Janečka</v>
      </c>
      <c r="K96" s="30"/>
      <c r="L96" s="4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1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1" customFormat="1" ht="29.25" customHeight="1">
      <c r="A98" s="30"/>
      <c r="B98" s="31"/>
      <c r="C98" s="120" t="s">
        <v>206</v>
      </c>
      <c r="D98" s="111"/>
      <c r="E98" s="111"/>
      <c r="F98" s="111"/>
      <c r="G98" s="111"/>
      <c r="H98" s="111"/>
      <c r="I98" s="111"/>
      <c r="J98" s="121" t="s">
        <v>207</v>
      </c>
      <c r="K98" s="111"/>
      <c r="L98" s="4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47" s="1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1" customFormat="1" ht="22.9" customHeight="1">
      <c r="A100" s="30"/>
      <c r="B100" s="31"/>
      <c r="C100" s="122" t="s">
        <v>208</v>
      </c>
      <c r="D100" s="30"/>
      <c r="E100" s="30"/>
      <c r="F100" s="30"/>
      <c r="G100" s="30"/>
      <c r="H100" s="30"/>
      <c r="I100" s="30"/>
      <c r="J100" s="103">
        <f>J148</f>
        <v>162949.67000000007</v>
      </c>
      <c r="K100" s="30"/>
      <c r="L100" s="4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7" t="s">
        <v>209</v>
      </c>
    </row>
    <row r="101" spans="1:47" s="8" customFormat="1" ht="24.95" customHeight="1">
      <c r="B101" s="123"/>
      <c r="D101" s="124" t="s">
        <v>210</v>
      </c>
      <c r="E101" s="125"/>
      <c r="F101" s="125"/>
      <c r="G101" s="125"/>
      <c r="H101" s="125"/>
      <c r="I101" s="125"/>
      <c r="J101" s="126">
        <f>J149</f>
        <v>126483.14</v>
      </c>
      <c r="L101" s="123"/>
    </row>
    <row r="102" spans="1:47" s="9" customFormat="1" ht="19.899999999999999" customHeight="1">
      <c r="B102" s="127"/>
      <c r="D102" s="128" t="s">
        <v>211</v>
      </c>
      <c r="E102" s="129"/>
      <c r="F102" s="129"/>
      <c r="G102" s="129"/>
      <c r="H102" s="129"/>
      <c r="I102" s="129"/>
      <c r="J102" s="130">
        <f>J150</f>
        <v>12460.45</v>
      </c>
      <c r="L102" s="127"/>
    </row>
    <row r="103" spans="1:47" s="9" customFormat="1" ht="19.899999999999999" customHeight="1">
      <c r="B103" s="127"/>
      <c r="D103" s="128" t="s">
        <v>212</v>
      </c>
      <c r="E103" s="129"/>
      <c r="F103" s="129"/>
      <c r="G103" s="129"/>
      <c r="H103" s="129"/>
      <c r="I103" s="129"/>
      <c r="J103" s="130">
        <f>J208</f>
        <v>1821.3999999999999</v>
      </c>
      <c r="L103" s="127"/>
    </row>
    <row r="104" spans="1:47" s="9" customFormat="1" ht="19.899999999999999" customHeight="1">
      <c r="B104" s="127"/>
      <c r="D104" s="128" t="s">
        <v>213</v>
      </c>
      <c r="E104" s="129"/>
      <c r="F104" s="129"/>
      <c r="G104" s="129"/>
      <c r="H104" s="129"/>
      <c r="I104" s="129"/>
      <c r="J104" s="130">
        <f>J254</f>
        <v>3986.5499999999997</v>
      </c>
      <c r="L104" s="127"/>
    </row>
    <row r="105" spans="1:47" s="9" customFormat="1" ht="19.899999999999999" customHeight="1">
      <c r="B105" s="127"/>
      <c r="D105" s="128" t="s">
        <v>214</v>
      </c>
      <c r="E105" s="129"/>
      <c r="F105" s="129"/>
      <c r="G105" s="129"/>
      <c r="H105" s="129"/>
      <c r="I105" s="129"/>
      <c r="J105" s="130">
        <f>J262</f>
        <v>1921.4</v>
      </c>
      <c r="L105" s="127"/>
    </row>
    <row r="106" spans="1:47" s="9" customFormat="1" ht="19.899999999999999" customHeight="1">
      <c r="B106" s="127"/>
      <c r="D106" s="128" t="s">
        <v>1343</v>
      </c>
      <c r="E106" s="129"/>
      <c r="F106" s="129"/>
      <c r="G106" s="129"/>
      <c r="H106" s="129"/>
      <c r="I106" s="129"/>
      <c r="J106" s="130">
        <f>J273</f>
        <v>5574.15</v>
      </c>
      <c r="L106" s="127"/>
    </row>
    <row r="107" spans="1:47" s="9" customFormat="1" ht="19.899999999999999" customHeight="1">
      <c r="B107" s="127"/>
      <c r="D107" s="128" t="s">
        <v>215</v>
      </c>
      <c r="E107" s="129"/>
      <c r="F107" s="129"/>
      <c r="G107" s="129"/>
      <c r="H107" s="129"/>
      <c r="I107" s="129"/>
      <c r="J107" s="130">
        <f>J298</f>
        <v>16005.850000000002</v>
      </c>
      <c r="L107" s="127"/>
    </row>
    <row r="108" spans="1:47" s="9" customFormat="1" ht="19.899999999999999" customHeight="1">
      <c r="B108" s="127"/>
      <c r="D108" s="128" t="s">
        <v>216</v>
      </c>
      <c r="E108" s="129"/>
      <c r="F108" s="129"/>
      <c r="G108" s="129"/>
      <c r="H108" s="129"/>
      <c r="I108" s="129"/>
      <c r="J108" s="130">
        <f>J346</f>
        <v>81071.040000000008</v>
      </c>
      <c r="L108" s="127"/>
    </row>
    <row r="109" spans="1:47" s="9" customFormat="1" ht="19.899999999999999" customHeight="1">
      <c r="B109" s="127"/>
      <c r="D109" s="128" t="s">
        <v>217</v>
      </c>
      <c r="E109" s="129"/>
      <c r="F109" s="129"/>
      <c r="G109" s="129"/>
      <c r="H109" s="129"/>
      <c r="I109" s="129"/>
      <c r="J109" s="130">
        <f>J497</f>
        <v>3642.3</v>
      </c>
      <c r="L109" s="127"/>
    </row>
    <row r="110" spans="1:47" s="8" customFormat="1" ht="24.95" customHeight="1">
      <c r="B110" s="123"/>
      <c r="D110" s="124" t="s">
        <v>218</v>
      </c>
      <c r="E110" s="125"/>
      <c r="F110" s="125"/>
      <c r="G110" s="125"/>
      <c r="H110" s="125"/>
      <c r="I110" s="125"/>
      <c r="J110" s="126">
        <f>J499</f>
        <v>36466.530000000006</v>
      </c>
      <c r="L110" s="123"/>
    </row>
    <row r="111" spans="1:47" s="9" customFormat="1" ht="19.899999999999999" customHeight="1">
      <c r="B111" s="127"/>
      <c r="D111" s="128" t="s">
        <v>219</v>
      </c>
      <c r="E111" s="129"/>
      <c r="F111" s="129"/>
      <c r="G111" s="129"/>
      <c r="H111" s="129"/>
      <c r="I111" s="129"/>
      <c r="J111" s="130">
        <f>J500</f>
        <v>94.74</v>
      </c>
      <c r="L111" s="127"/>
    </row>
    <row r="112" spans="1:47" s="9" customFormat="1" ht="19.899999999999999" customHeight="1">
      <c r="B112" s="127"/>
      <c r="D112" s="128" t="s">
        <v>220</v>
      </c>
      <c r="E112" s="129"/>
      <c r="F112" s="129"/>
      <c r="G112" s="129"/>
      <c r="H112" s="129"/>
      <c r="I112" s="129"/>
      <c r="J112" s="130">
        <f>J504</f>
        <v>1399.7099999999998</v>
      </c>
      <c r="L112" s="127"/>
    </row>
    <row r="113" spans="1:31" s="9" customFormat="1" ht="19.899999999999999" customHeight="1">
      <c r="B113" s="127"/>
      <c r="D113" s="128" t="s">
        <v>221</v>
      </c>
      <c r="E113" s="129"/>
      <c r="F113" s="129"/>
      <c r="G113" s="129"/>
      <c r="H113" s="129"/>
      <c r="I113" s="129"/>
      <c r="J113" s="130">
        <f>J517</f>
        <v>924.43999999999994</v>
      </c>
      <c r="L113" s="127"/>
    </row>
    <row r="114" spans="1:31" s="9" customFormat="1" ht="19.899999999999999" customHeight="1">
      <c r="B114" s="127"/>
      <c r="D114" s="128" t="s">
        <v>1344</v>
      </c>
      <c r="E114" s="129"/>
      <c r="F114" s="129"/>
      <c r="G114" s="129"/>
      <c r="H114" s="129"/>
      <c r="I114" s="129"/>
      <c r="J114" s="130">
        <f>J524</f>
        <v>1490.23</v>
      </c>
      <c r="L114" s="127"/>
    </row>
    <row r="115" spans="1:31" s="9" customFormat="1" ht="19.899999999999999" customHeight="1">
      <c r="B115" s="127"/>
      <c r="D115" s="128" t="s">
        <v>222</v>
      </c>
      <c r="E115" s="129"/>
      <c r="F115" s="129"/>
      <c r="G115" s="129"/>
      <c r="H115" s="129"/>
      <c r="I115" s="129"/>
      <c r="J115" s="130">
        <f>J533</f>
        <v>12674.5</v>
      </c>
      <c r="L115" s="127"/>
    </row>
    <row r="116" spans="1:31" s="9" customFormat="1" ht="19.899999999999999" customHeight="1">
      <c r="B116" s="127"/>
      <c r="D116" s="128" t="s">
        <v>223</v>
      </c>
      <c r="E116" s="129"/>
      <c r="F116" s="129"/>
      <c r="G116" s="129"/>
      <c r="H116" s="129"/>
      <c r="I116" s="129"/>
      <c r="J116" s="130">
        <f>J570</f>
        <v>19.27</v>
      </c>
      <c r="L116" s="127"/>
    </row>
    <row r="117" spans="1:31" s="9" customFormat="1" ht="19.899999999999999" customHeight="1">
      <c r="B117" s="127"/>
      <c r="D117" s="128" t="s">
        <v>224</v>
      </c>
      <c r="E117" s="129"/>
      <c r="F117" s="129"/>
      <c r="G117" s="129"/>
      <c r="H117" s="129"/>
      <c r="I117" s="129"/>
      <c r="J117" s="130">
        <f>J577</f>
        <v>11991.419999999998</v>
      </c>
      <c r="L117" s="127"/>
    </row>
    <row r="118" spans="1:31" s="9" customFormat="1" ht="19.899999999999999" customHeight="1">
      <c r="B118" s="127"/>
      <c r="D118" s="128" t="s">
        <v>1345</v>
      </c>
      <c r="E118" s="129"/>
      <c r="F118" s="129"/>
      <c r="G118" s="129"/>
      <c r="H118" s="129"/>
      <c r="I118" s="129"/>
      <c r="J118" s="130">
        <f>J593</f>
        <v>6.26</v>
      </c>
      <c r="L118" s="127"/>
    </row>
    <row r="119" spans="1:31" s="9" customFormat="1" ht="19.899999999999999" customHeight="1">
      <c r="B119" s="127"/>
      <c r="D119" s="128" t="s">
        <v>1346</v>
      </c>
      <c r="E119" s="129"/>
      <c r="F119" s="129"/>
      <c r="G119" s="129"/>
      <c r="H119" s="129"/>
      <c r="I119" s="129"/>
      <c r="J119" s="130">
        <f>J596</f>
        <v>1957.26</v>
      </c>
      <c r="L119" s="127"/>
    </row>
    <row r="120" spans="1:31" s="9" customFormat="1" ht="19.899999999999999" customHeight="1">
      <c r="B120" s="127"/>
      <c r="D120" s="128" t="s">
        <v>1347</v>
      </c>
      <c r="E120" s="129"/>
      <c r="F120" s="129"/>
      <c r="G120" s="129"/>
      <c r="H120" s="129"/>
      <c r="I120" s="129"/>
      <c r="J120" s="130">
        <f>J618</f>
        <v>441.79</v>
      </c>
      <c r="L120" s="127"/>
    </row>
    <row r="121" spans="1:31" s="9" customFormat="1" ht="19.899999999999999" customHeight="1">
      <c r="B121" s="127"/>
      <c r="D121" s="128" t="s">
        <v>1348</v>
      </c>
      <c r="E121" s="129"/>
      <c r="F121" s="129"/>
      <c r="G121" s="129"/>
      <c r="H121" s="129"/>
      <c r="I121" s="129"/>
      <c r="J121" s="130">
        <f>J642</f>
        <v>1515.71</v>
      </c>
      <c r="L121" s="127"/>
    </row>
    <row r="122" spans="1:31" s="9" customFormat="1" ht="19.899999999999999" customHeight="1">
      <c r="B122" s="127"/>
      <c r="D122" s="128" t="s">
        <v>1349</v>
      </c>
      <c r="E122" s="129"/>
      <c r="F122" s="129"/>
      <c r="G122" s="129"/>
      <c r="H122" s="129"/>
      <c r="I122" s="129"/>
      <c r="J122" s="130">
        <f>J657</f>
        <v>30.41</v>
      </c>
      <c r="L122" s="127"/>
    </row>
    <row r="123" spans="1:31" s="9" customFormat="1" ht="19.899999999999999" customHeight="1">
      <c r="B123" s="127"/>
      <c r="D123" s="128" t="s">
        <v>225</v>
      </c>
      <c r="E123" s="129"/>
      <c r="F123" s="129"/>
      <c r="G123" s="129"/>
      <c r="H123" s="129"/>
      <c r="I123" s="129"/>
      <c r="J123" s="130">
        <f>J660</f>
        <v>3899.3</v>
      </c>
      <c r="L123" s="127"/>
    </row>
    <row r="124" spans="1:31" s="9" customFormat="1" ht="19.899999999999999" customHeight="1">
      <c r="B124" s="127"/>
      <c r="D124" s="128" t="s">
        <v>1350</v>
      </c>
      <c r="E124" s="129"/>
      <c r="F124" s="129"/>
      <c r="G124" s="129"/>
      <c r="H124" s="129"/>
      <c r="I124" s="129"/>
      <c r="J124" s="130">
        <f>J674</f>
        <v>21.49</v>
      </c>
      <c r="L124" s="127"/>
    </row>
    <row r="125" spans="1:31" s="1" customFormat="1" ht="21.7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" customFormat="1" ht="6.95" customHeight="1">
      <c r="A126" s="30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30" spans="1:31" s="1" customFormat="1" ht="6.95" customHeight="1">
      <c r="A130" s="30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42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1" customFormat="1" ht="24.95" customHeight="1">
      <c r="A131" s="30"/>
      <c r="B131" s="31"/>
      <c r="C131" s="21" t="s">
        <v>228</v>
      </c>
      <c r="D131" s="30"/>
      <c r="E131" s="30"/>
      <c r="F131" s="30"/>
      <c r="G131" s="30"/>
      <c r="H131" s="30"/>
      <c r="I131" s="30"/>
      <c r="J131" s="30"/>
      <c r="K131" s="30"/>
      <c r="L131" s="42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1" customFormat="1" ht="6.95" customHeight="1">
      <c r="A132" s="30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42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1" customFormat="1" ht="12" customHeight="1">
      <c r="A133" s="30"/>
      <c r="B133" s="31"/>
      <c r="C133" s="26" t="s">
        <v>14</v>
      </c>
      <c r="D133" s="30"/>
      <c r="E133" s="30"/>
      <c r="F133" s="30"/>
      <c r="G133" s="30"/>
      <c r="H133" s="30"/>
      <c r="I133" s="30"/>
      <c r="J133" s="30"/>
      <c r="K133" s="30"/>
      <c r="L133" s="42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1" customFormat="1" ht="16.5" customHeight="1">
      <c r="A134" s="30"/>
      <c r="B134" s="31"/>
      <c r="C134" s="30"/>
      <c r="D134" s="30"/>
      <c r="E134" s="310" t="str">
        <f>E7</f>
        <v xml:space="preserve"> Bratislava  OO PZ,  Rusovce - rekonštrukcia a modernizácia</v>
      </c>
      <c r="F134" s="310"/>
      <c r="G134" s="310"/>
      <c r="H134" s="310"/>
      <c r="I134" s="30"/>
      <c r="J134" s="30"/>
      <c r="K134" s="30"/>
      <c r="L134" s="42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ht="12" customHeight="1">
      <c r="B135" s="20"/>
      <c r="C135" s="26" t="s">
        <v>159</v>
      </c>
      <c r="L135" s="20"/>
    </row>
    <row r="136" spans="1:31" ht="16.5" customHeight="1">
      <c r="B136" s="20"/>
      <c r="E136" s="310" t="s">
        <v>162</v>
      </c>
      <c r="F136" s="310"/>
      <c r="G136" s="310"/>
      <c r="H136" s="310"/>
      <c r="L136" s="20"/>
    </row>
    <row r="137" spans="1:31" ht="12" customHeight="1">
      <c r="B137" s="20"/>
      <c r="C137" s="26" t="s">
        <v>165</v>
      </c>
      <c r="L137" s="20"/>
    </row>
    <row r="138" spans="1:31" s="1" customFormat="1" ht="16.5" customHeight="1">
      <c r="A138" s="30"/>
      <c r="B138" s="31"/>
      <c r="C138" s="30"/>
      <c r="D138" s="30"/>
      <c r="E138" s="311" t="s">
        <v>168</v>
      </c>
      <c r="F138" s="311"/>
      <c r="G138" s="311"/>
      <c r="H138" s="311"/>
      <c r="I138" s="30"/>
      <c r="J138" s="30"/>
      <c r="K138" s="30"/>
      <c r="L138" s="42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1" customFormat="1" ht="12" customHeight="1">
      <c r="A139" s="30"/>
      <c r="B139" s="31"/>
      <c r="C139" s="26" t="s">
        <v>171</v>
      </c>
      <c r="D139" s="30"/>
      <c r="E139" s="30"/>
      <c r="F139" s="30"/>
      <c r="G139" s="30"/>
      <c r="H139" s="30"/>
      <c r="I139" s="30"/>
      <c r="J139" s="30"/>
      <c r="K139" s="30"/>
      <c r="L139" s="42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1" customFormat="1" ht="30" customHeight="1">
      <c r="A140" s="30"/>
      <c r="B140" s="31"/>
      <c r="C140" s="30"/>
      <c r="D140" s="30"/>
      <c r="E140" s="297" t="str">
        <f>E13</f>
        <v>E1.1, E1.2 01.1 - architektúra, stavebná časť a statika – ostatné</v>
      </c>
      <c r="F140" s="297"/>
      <c r="G140" s="297"/>
      <c r="H140" s="297"/>
      <c r="I140" s="30"/>
      <c r="J140" s="30"/>
      <c r="K140" s="30"/>
      <c r="L140" s="42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1" customFormat="1" ht="6.95" customHeight="1">
      <c r="A141" s="30"/>
      <c r="B141" s="31"/>
      <c r="C141" s="30"/>
      <c r="D141" s="30"/>
      <c r="E141" s="30"/>
      <c r="F141" s="30"/>
      <c r="G141" s="30"/>
      <c r="H141" s="30"/>
      <c r="I141" s="30"/>
      <c r="J141" s="30"/>
      <c r="K141" s="30"/>
      <c r="L141" s="42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1" customFormat="1" ht="12" customHeight="1">
      <c r="A142" s="30"/>
      <c r="B142" s="31"/>
      <c r="C142" s="26" t="s">
        <v>18</v>
      </c>
      <c r="D142" s="30"/>
      <c r="E142" s="30"/>
      <c r="F142" s="27" t="str">
        <f>F16</f>
        <v>Rusovce</v>
      </c>
      <c r="G142" s="30"/>
      <c r="H142" s="30"/>
      <c r="I142" s="26" t="s">
        <v>20</v>
      </c>
      <c r="J142" s="98" t="str">
        <f>IF(J16="","",J16)</f>
        <v>3. 11. 2023</v>
      </c>
      <c r="K142" s="30"/>
      <c r="L142" s="42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1" customFormat="1" ht="6.95" customHeight="1">
      <c r="A143" s="30"/>
      <c r="B143" s="31"/>
      <c r="C143" s="30"/>
      <c r="D143" s="30"/>
      <c r="E143" s="30"/>
      <c r="F143" s="30"/>
      <c r="G143" s="30"/>
      <c r="H143" s="30"/>
      <c r="I143" s="30"/>
      <c r="J143" s="30"/>
      <c r="K143" s="30"/>
      <c r="L143" s="42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s="1" customFormat="1" ht="40.15" customHeight="1">
      <c r="A144" s="30"/>
      <c r="B144" s="31"/>
      <c r="C144" s="26" t="s">
        <v>22</v>
      </c>
      <c r="D144" s="30"/>
      <c r="E144" s="30"/>
      <c r="F144" s="27" t="str">
        <f>E19</f>
        <v>Ministerstvo vnútra SR, Pribinova 2, Bratislava</v>
      </c>
      <c r="G144" s="30"/>
      <c r="H144" s="30"/>
      <c r="I144" s="26" t="s">
        <v>28</v>
      </c>
      <c r="J144" s="119" t="str">
        <f>E25</f>
        <v>A+D Projekta, s.r.o., Pod Orešinou 226/2,  Nitra</v>
      </c>
      <c r="K144" s="30"/>
      <c r="L144" s="42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65" s="1" customFormat="1" ht="15.2" customHeight="1">
      <c r="A145" s="30"/>
      <c r="B145" s="31"/>
      <c r="C145" s="26" t="s">
        <v>27</v>
      </c>
      <c r="D145" s="30"/>
      <c r="E145" s="30"/>
      <c r="F145" s="27" t="str">
        <f>IF(E22="","",E22)</f>
        <v/>
      </c>
      <c r="G145" s="30"/>
      <c r="H145" s="30"/>
      <c r="I145" s="26" t="s">
        <v>33</v>
      </c>
      <c r="J145" s="119" t="str">
        <f>E28</f>
        <v>Ing.Igor Janečka</v>
      </c>
      <c r="K145" s="30"/>
      <c r="L145" s="42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1:65" s="1" customFormat="1" ht="10.35" customHeight="1">
      <c r="A146" s="30"/>
      <c r="B146" s="31"/>
      <c r="C146" s="30"/>
      <c r="D146" s="30"/>
      <c r="E146" s="30"/>
      <c r="F146" s="30"/>
      <c r="G146" s="30"/>
      <c r="H146" s="30"/>
      <c r="I146" s="30"/>
      <c r="J146" s="30"/>
      <c r="K146" s="30"/>
      <c r="L146" s="42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1:65" s="10" customFormat="1" ht="29.25" customHeight="1">
      <c r="A147" s="131"/>
      <c r="B147" s="132"/>
      <c r="C147" s="133" t="s">
        <v>229</v>
      </c>
      <c r="D147" s="134" t="s">
        <v>61</v>
      </c>
      <c r="E147" s="134" t="s">
        <v>57</v>
      </c>
      <c r="F147" s="134" t="s">
        <v>58</v>
      </c>
      <c r="G147" s="134" t="s">
        <v>230</v>
      </c>
      <c r="H147" s="134" t="s">
        <v>231</v>
      </c>
      <c r="I147" s="134" t="s">
        <v>232</v>
      </c>
      <c r="J147" s="135" t="s">
        <v>207</v>
      </c>
      <c r="K147" s="136" t="s">
        <v>233</v>
      </c>
      <c r="L147" s="137"/>
      <c r="M147" s="61"/>
      <c r="N147" s="62" t="s">
        <v>40</v>
      </c>
      <c r="O147" s="62" t="s">
        <v>234</v>
      </c>
      <c r="P147" s="62" t="s">
        <v>235</v>
      </c>
      <c r="Q147" s="62" t="s">
        <v>236</v>
      </c>
      <c r="R147" s="62" t="s">
        <v>237</v>
      </c>
      <c r="S147" s="62" t="s">
        <v>238</v>
      </c>
      <c r="T147" s="63" t="s">
        <v>239</v>
      </c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</row>
    <row r="148" spans="1:65" s="1" customFormat="1" ht="22.9" customHeight="1">
      <c r="A148" s="30"/>
      <c r="B148" s="31"/>
      <c r="C148" s="68" t="s">
        <v>208</v>
      </c>
      <c r="D148" s="30"/>
      <c r="E148" s="30"/>
      <c r="F148" s="30"/>
      <c r="G148" s="30"/>
      <c r="H148" s="30"/>
      <c r="I148" s="30"/>
      <c r="J148" s="138">
        <f>SUBTOTAL(9,J149:J676)</f>
        <v>162949.67000000007</v>
      </c>
      <c r="K148" s="30"/>
      <c r="L148" s="31"/>
      <c r="M148" s="64"/>
      <c r="N148" s="55"/>
      <c r="O148" s="65"/>
      <c r="P148" s="139">
        <f>P149+P499</f>
        <v>0</v>
      </c>
      <c r="Q148" s="65"/>
      <c r="R148" s="139">
        <f>R149+R499</f>
        <v>270.68638098999992</v>
      </c>
      <c r="S148" s="65"/>
      <c r="T148" s="140">
        <f>T149+T499</f>
        <v>687.59703419999994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T148" s="17" t="s">
        <v>75</v>
      </c>
      <c r="AU148" s="17" t="s">
        <v>209</v>
      </c>
      <c r="BK148" s="141">
        <f>BK149+BK499</f>
        <v>161469.70000000001</v>
      </c>
    </row>
    <row r="149" spans="1:65" s="11" customFormat="1" ht="25.9" customHeight="1">
      <c r="B149" s="142"/>
      <c r="D149" s="143" t="s">
        <v>75</v>
      </c>
      <c r="E149" s="144" t="s">
        <v>240</v>
      </c>
      <c r="F149" s="144" t="s">
        <v>241</v>
      </c>
      <c r="I149" s="145"/>
      <c r="J149" s="146">
        <f>SUBTOTAL(9,J150:J498)</f>
        <v>126483.14</v>
      </c>
      <c r="L149" s="142"/>
      <c r="M149" s="147"/>
      <c r="N149" s="148"/>
      <c r="O149" s="148"/>
      <c r="P149" s="149">
        <f>P150+P208+P254+P262+P273+P298+P346+P497</f>
        <v>0</v>
      </c>
      <c r="Q149" s="148"/>
      <c r="R149" s="149">
        <f>R150+R208+R254+R262+R273+R298+R346+R497</f>
        <v>265.19204613999995</v>
      </c>
      <c r="S149" s="148"/>
      <c r="T149" s="150">
        <f>T150+T208+T254+T262+T273+T298+T346+T497</f>
        <v>648.20553599999994</v>
      </c>
      <c r="AR149" s="143" t="s">
        <v>83</v>
      </c>
      <c r="AT149" s="151" t="s">
        <v>75</v>
      </c>
      <c r="AU149" s="151" t="s">
        <v>76</v>
      </c>
      <c r="AY149" s="143" t="s">
        <v>242</v>
      </c>
      <c r="BK149" s="152">
        <f>BK150+BK208+BK254+BK262+BK273+BK298+BK346+BK497</f>
        <v>126483.14000000001</v>
      </c>
    </row>
    <row r="150" spans="1:65" s="11" customFormat="1" ht="22.9" customHeight="1">
      <c r="B150" s="142"/>
      <c r="D150" s="143" t="s">
        <v>75</v>
      </c>
      <c r="E150" s="153" t="s">
        <v>83</v>
      </c>
      <c r="F150" s="153" t="s">
        <v>243</v>
      </c>
      <c r="I150" s="145"/>
      <c r="J150" s="154">
        <f>SUBTOTAL(9,J151:K206)</f>
        <v>12460.45</v>
      </c>
      <c r="L150" s="142"/>
      <c r="M150" s="147"/>
      <c r="N150" s="148"/>
      <c r="O150" s="148"/>
      <c r="P150" s="149">
        <f>SUM(P151:P207)</f>
        <v>0</v>
      </c>
      <c r="Q150" s="148"/>
      <c r="R150" s="149">
        <f>SUM(R151:R207)</f>
        <v>0</v>
      </c>
      <c r="S150" s="148"/>
      <c r="T150" s="150">
        <f>SUM(T151:T207)</f>
        <v>213.07938999999999</v>
      </c>
      <c r="AR150" s="143" t="s">
        <v>83</v>
      </c>
      <c r="AT150" s="151" t="s">
        <v>75</v>
      </c>
      <c r="AU150" s="151" t="s">
        <v>83</v>
      </c>
      <c r="AY150" s="143" t="s">
        <v>242</v>
      </c>
      <c r="BK150" s="152">
        <f>SUM(BK151:BK207)</f>
        <v>12460.45</v>
      </c>
    </row>
    <row r="151" spans="1:65" s="1" customFormat="1" ht="33" customHeight="1">
      <c r="A151" s="30"/>
      <c r="B151" s="155"/>
      <c r="C151" s="194" t="s">
        <v>83</v>
      </c>
      <c r="D151" s="194" t="s">
        <v>245</v>
      </c>
      <c r="E151" s="195" t="s">
        <v>1351</v>
      </c>
      <c r="F151" s="196" t="s">
        <v>1352</v>
      </c>
      <c r="G151" s="197" t="s">
        <v>281</v>
      </c>
      <c r="H151" s="198">
        <v>110.95399999999999</v>
      </c>
      <c r="I151" s="161">
        <v>22.66</v>
      </c>
      <c r="J151" s="162">
        <f>ROUND(I151*H151,2)</f>
        <v>2514.2199999999998</v>
      </c>
      <c r="K151" s="163"/>
      <c r="L151" s="31"/>
      <c r="M151" s="164"/>
      <c r="N151" s="165" t="s">
        <v>42</v>
      </c>
      <c r="O151" s="57"/>
      <c r="P151" s="166">
        <f>O151*H151</f>
        <v>0</v>
      </c>
      <c r="Q151" s="166">
        <v>0</v>
      </c>
      <c r="R151" s="166">
        <f>Q151*H151</f>
        <v>0</v>
      </c>
      <c r="S151" s="166">
        <v>0.5</v>
      </c>
      <c r="T151" s="167">
        <f>S151*H151</f>
        <v>55.476999999999997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8" t="s">
        <v>249</v>
      </c>
      <c r="AT151" s="168" t="s">
        <v>245</v>
      </c>
      <c r="AU151" s="168" t="s">
        <v>88</v>
      </c>
      <c r="AY151" s="17" t="s">
        <v>242</v>
      </c>
      <c r="BE151" s="169">
        <f>IF(N151="základná",J151,0)</f>
        <v>0</v>
      </c>
      <c r="BF151" s="169">
        <f>IF(N151="znížená",J151,0)</f>
        <v>2514.2199999999998</v>
      </c>
      <c r="BG151" s="169">
        <f>IF(N151="zákl. prenesená",J151,0)</f>
        <v>0</v>
      </c>
      <c r="BH151" s="169">
        <f>IF(N151="zníž. prenesená",J151,0)</f>
        <v>0</v>
      </c>
      <c r="BI151" s="169">
        <f>IF(N151="nulová",J151,0)</f>
        <v>0</v>
      </c>
      <c r="BJ151" s="17" t="s">
        <v>88</v>
      </c>
      <c r="BK151" s="169">
        <f>ROUND(I151*H151,2)</f>
        <v>2514.2199999999998</v>
      </c>
      <c r="BL151" s="17" t="s">
        <v>249</v>
      </c>
      <c r="BM151" s="168" t="s">
        <v>1353</v>
      </c>
    </row>
    <row r="152" spans="1:65" s="13" customFormat="1">
      <c r="B152" s="178"/>
      <c r="D152" s="171" t="s">
        <v>251</v>
      </c>
      <c r="E152" s="179"/>
      <c r="F152" s="180" t="s">
        <v>1354</v>
      </c>
      <c r="H152" s="181">
        <v>10.814</v>
      </c>
      <c r="I152" s="182"/>
      <c r="L152" s="178"/>
      <c r="M152" s="183"/>
      <c r="N152" s="184"/>
      <c r="O152" s="184"/>
      <c r="P152" s="184"/>
      <c r="Q152" s="184"/>
      <c r="R152" s="184"/>
      <c r="S152" s="184"/>
      <c r="T152" s="185"/>
      <c r="AT152" s="179" t="s">
        <v>251</v>
      </c>
      <c r="AU152" s="179" t="s">
        <v>88</v>
      </c>
      <c r="AV152" s="13" t="s">
        <v>88</v>
      </c>
      <c r="AW152" s="13" t="s">
        <v>32</v>
      </c>
      <c r="AX152" s="13" t="s">
        <v>76</v>
      </c>
      <c r="AY152" s="179" t="s">
        <v>242</v>
      </c>
    </row>
    <row r="153" spans="1:65" s="13" customFormat="1">
      <c r="B153" s="178"/>
      <c r="D153" s="171" t="s">
        <v>251</v>
      </c>
      <c r="E153" s="179"/>
      <c r="F153" s="180" t="s">
        <v>1355</v>
      </c>
      <c r="H153" s="181">
        <v>32.700000000000003</v>
      </c>
      <c r="I153" s="182"/>
      <c r="L153" s="178"/>
      <c r="M153" s="183"/>
      <c r="N153" s="184"/>
      <c r="O153" s="184"/>
      <c r="P153" s="184"/>
      <c r="Q153" s="184"/>
      <c r="R153" s="184"/>
      <c r="S153" s="184"/>
      <c r="T153" s="185"/>
      <c r="AT153" s="179" t="s">
        <v>251</v>
      </c>
      <c r="AU153" s="179" t="s">
        <v>88</v>
      </c>
      <c r="AV153" s="13" t="s">
        <v>88</v>
      </c>
      <c r="AW153" s="13" t="s">
        <v>32</v>
      </c>
      <c r="AX153" s="13" t="s">
        <v>76</v>
      </c>
      <c r="AY153" s="179" t="s">
        <v>242</v>
      </c>
    </row>
    <row r="154" spans="1:65" s="13" customFormat="1">
      <c r="B154" s="178"/>
      <c r="D154" s="171" t="s">
        <v>251</v>
      </c>
      <c r="E154" s="179"/>
      <c r="F154" s="180" t="s">
        <v>1356</v>
      </c>
      <c r="H154" s="181">
        <v>25.68</v>
      </c>
      <c r="I154" s="182"/>
      <c r="L154" s="178"/>
      <c r="M154" s="183"/>
      <c r="N154" s="184"/>
      <c r="O154" s="184"/>
      <c r="P154" s="184"/>
      <c r="Q154" s="184"/>
      <c r="R154" s="184"/>
      <c r="S154" s="184"/>
      <c r="T154" s="185"/>
      <c r="AT154" s="179" t="s">
        <v>251</v>
      </c>
      <c r="AU154" s="179" t="s">
        <v>88</v>
      </c>
      <c r="AV154" s="13" t="s">
        <v>88</v>
      </c>
      <c r="AW154" s="13" t="s">
        <v>32</v>
      </c>
      <c r="AX154" s="13" t="s">
        <v>76</v>
      </c>
      <c r="AY154" s="179" t="s">
        <v>242</v>
      </c>
    </row>
    <row r="155" spans="1:65" s="13" customFormat="1">
      <c r="B155" s="178"/>
      <c r="D155" s="171" t="s">
        <v>251</v>
      </c>
      <c r="E155" s="179"/>
      <c r="F155" s="180" t="s">
        <v>1357</v>
      </c>
      <c r="H155" s="181">
        <v>20.16</v>
      </c>
      <c r="I155" s="182"/>
      <c r="L155" s="178"/>
      <c r="M155" s="183"/>
      <c r="N155" s="184"/>
      <c r="O155" s="184"/>
      <c r="P155" s="184"/>
      <c r="Q155" s="184"/>
      <c r="R155" s="184"/>
      <c r="S155" s="184"/>
      <c r="T155" s="185"/>
      <c r="AT155" s="179" t="s">
        <v>251</v>
      </c>
      <c r="AU155" s="179" t="s">
        <v>88</v>
      </c>
      <c r="AV155" s="13" t="s">
        <v>88</v>
      </c>
      <c r="AW155" s="13" t="s">
        <v>32</v>
      </c>
      <c r="AX155" s="13" t="s">
        <v>76</v>
      </c>
      <c r="AY155" s="179" t="s">
        <v>242</v>
      </c>
    </row>
    <row r="156" spans="1:65" s="13" customFormat="1">
      <c r="B156" s="178"/>
      <c r="D156" s="171" t="s">
        <v>251</v>
      </c>
      <c r="E156" s="179"/>
      <c r="F156" s="180" t="s">
        <v>1358</v>
      </c>
      <c r="H156" s="181">
        <v>21.6</v>
      </c>
      <c r="I156" s="182"/>
      <c r="L156" s="178"/>
      <c r="M156" s="183"/>
      <c r="N156" s="184"/>
      <c r="O156" s="184"/>
      <c r="P156" s="184"/>
      <c r="Q156" s="184"/>
      <c r="R156" s="184"/>
      <c r="S156" s="184"/>
      <c r="T156" s="185"/>
      <c r="AT156" s="179" t="s">
        <v>251</v>
      </c>
      <c r="AU156" s="179" t="s">
        <v>88</v>
      </c>
      <c r="AV156" s="13" t="s">
        <v>88</v>
      </c>
      <c r="AW156" s="13" t="s">
        <v>32</v>
      </c>
      <c r="AX156" s="13" t="s">
        <v>76</v>
      </c>
      <c r="AY156" s="179" t="s">
        <v>242</v>
      </c>
    </row>
    <row r="157" spans="1:65" s="14" customFormat="1">
      <c r="B157" s="186"/>
      <c r="D157" s="171" t="s">
        <v>251</v>
      </c>
      <c r="E157" s="187"/>
      <c r="F157" s="188" t="s">
        <v>254</v>
      </c>
      <c r="H157" s="189">
        <v>110.95399999999999</v>
      </c>
      <c r="I157" s="190"/>
      <c r="L157" s="186"/>
      <c r="M157" s="191"/>
      <c r="N157" s="192"/>
      <c r="O157" s="192"/>
      <c r="P157" s="192"/>
      <c r="Q157" s="192"/>
      <c r="R157" s="192"/>
      <c r="S157" s="192"/>
      <c r="T157" s="193"/>
      <c r="AT157" s="187" t="s">
        <v>251</v>
      </c>
      <c r="AU157" s="187" t="s">
        <v>88</v>
      </c>
      <c r="AV157" s="14" t="s">
        <v>249</v>
      </c>
      <c r="AW157" s="14" t="s">
        <v>32</v>
      </c>
      <c r="AX157" s="14" t="s">
        <v>83</v>
      </c>
      <c r="AY157" s="187" t="s">
        <v>242</v>
      </c>
    </row>
    <row r="158" spans="1:65" s="1" customFormat="1" ht="24.2" customHeight="1">
      <c r="A158" s="30"/>
      <c r="B158" s="155"/>
      <c r="C158" s="194" t="s">
        <v>88</v>
      </c>
      <c r="D158" s="194" t="s">
        <v>245</v>
      </c>
      <c r="E158" s="195" t="s">
        <v>1359</v>
      </c>
      <c r="F158" s="196" t="s">
        <v>1360</v>
      </c>
      <c r="G158" s="197" t="s">
        <v>281</v>
      </c>
      <c r="H158" s="198">
        <v>113.3</v>
      </c>
      <c r="I158" s="161">
        <v>3.7</v>
      </c>
      <c r="J158" s="162">
        <f>ROUND(I158*H158,2)</f>
        <v>419.21</v>
      </c>
      <c r="K158" s="163"/>
      <c r="L158" s="31"/>
      <c r="M158" s="164"/>
      <c r="N158" s="165" t="s">
        <v>42</v>
      </c>
      <c r="O158" s="57"/>
      <c r="P158" s="166">
        <f>O158*H158</f>
        <v>0</v>
      </c>
      <c r="Q158" s="166">
        <v>0</v>
      </c>
      <c r="R158" s="166">
        <f>Q158*H158</f>
        <v>0</v>
      </c>
      <c r="S158" s="166">
        <v>0.25</v>
      </c>
      <c r="T158" s="167">
        <f>S158*H158</f>
        <v>28.324999999999999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8" t="s">
        <v>249</v>
      </c>
      <c r="AT158" s="168" t="s">
        <v>245</v>
      </c>
      <c r="AU158" s="168" t="s">
        <v>88</v>
      </c>
      <c r="AY158" s="17" t="s">
        <v>242</v>
      </c>
      <c r="BE158" s="169">
        <f>IF(N158="základná",J158,0)</f>
        <v>0</v>
      </c>
      <c r="BF158" s="169">
        <f>IF(N158="znížená",J158,0)</f>
        <v>419.21</v>
      </c>
      <c r="BG158" s="169">
        <f>IF(N158="zákl. prenesená",J158,0)</f>
        <v>0</v>
      </c>
      <c r="BH158" s="169">
        <f>IF(N158="zníž. prenesená",J158,0)</f>
        <v>0</v>
      </c>
      <c r="BI158" s="169">
        <f>IF(N158="nulová",J158,0)</f>
        <v>0</v>
      </c>
      <c r="BJ158" s="17" t="s">
        <v>88</v>
      </c>
      <c r="BK158" s="169">
        <f>ROUND(I158*H158,2)</f>
        <v>419.21</v>
      </c>
      <c r="BL158" s="17" t="s">
        <v>249</v>
      </c>
      <c r="BM158" s="168" t="s">
        <v>1361</v>
      </c>
    </row>
    <row r="159" spans="1:65" s="13" customFormat="1">
      <c r="B159" s="178"/>
      <c r="D159" s="171" t="s">
        <v>251</v>
      </c>
      <c r="E159" s="179"/>
      <c r="F159" s="180" t="s">
        <v>1362</v>
      </c>
      <c r="H159" s="181">
        <v>113.3</v>
      </c>
      <c r="I159" s="182"/>
      <c r="L159" s="178"/>
      <c r="M159" s="183"/>
      <c r="N159" s="184"/>
      <c r="O159" s="184"/>
      <c r="P159" s="184"/>
      <c r="Q159" s="184"/>
      <c r="R159" s="184"/>
      <c r="S159" s="184"/>
      <c r="T159" s="185"/>
      <c r="AT159" s="179" t="s">
        <v>251</v>
      </c>
      <c r="AU159" s="179" t="s">
        <v>88</v>
      </c>
      <c r="AV159" s="13" t="s">
        <v>88</v>
      </c>
      <c r="AW159" s="13" t="s">
        <v>32</v>
      </c>
      <c r="AX159" s="13" t="s">
        <v>83</v>
      </c>
      <c r="AY159" s="179" t="s">
        <v>242</v>
      </c>
    </row>
    <row r="160" spans="1:65" s="1" customFormat="1" ht="24.2" customHeight="1">
      <c r="A160" s="30"/>
      <c r="B160" s="155"/>
      <c r="C160" s="194" t="s">
        <v>93</v>
      </c>
      <c r="D160" s="194" t="s">
        <v>245</v>
      </c>
      <c r="E160" s="195" t="s">
        <v>1363</v>
      </c>
      <c r="F160" s="196" t="s">
        <v>1364</v>
      </c>
      <c r="G160" s="197" t="s">
        <v>297</v>
      </c>
      <c r="H160" s="198">
        <v>30.83</v>
      </c>
      <c r="I160" s="161">
        <v>0.87</v>
      </c>
      <c r="J160" s="162">
        <f>ROUND(I160*H160,2)</f>
        <v>26.82</v>
      </c>
      <c r="K160" s="163"/>
      <c r="L160" s="31"/>
      <c r="M160" s="164"/>
      <c r="N160" s="165" t="s">
        <v>42</v>
      </c>
      <c r="O160" s="57"/>
      <c r="P160" s="166">
        <f>O160*H160</f>
        <v>0</v>
      </c>
      <c r="Q160" s="166">
        <v>0</v>
      </c>
      <c r="R160" s="166">
        <f>Q160*H160</f>
        <v>0</v>
      </c>
      <c r="S160" s="166">
        <v>0.04</v>
      </c>
      <c r="T160" s="167">
        <f>S160*H160</f>
        <v>1.2331999999999999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8" t="s">
        <v>249</v>
      </c>
      <c r="AT160" s="168" t="s">
        <v>245</v>
      </c>
      <c r="AU160" s="168" t="s">
        <v>88</v>
      </c>
      <c r="AY160" s="17" t="s">
        <v>242</v>
      </c>
      <c r="BE160" s="169">
        <f>IF(N160="základná",J160,0)</f>
        <v>0</v>
      </c>
      <c r="BF160" s="169">
        <f>IF(N160="znížená",J160,0)</f>
        <v>26.82</v>
      </c>
      <c r="BG160" s="169">
        <f>IF(N160="zákl. prenesená",J160,0)</f>
        <v>0</v>
      </c>
      <c r="BH160" s="169">
        <f>IF(N160="zníž. prenesená",J160,0)</f>
        <v>0</v>
      </c>
      <c r="BI160" s="169">
        <f>IF(N160="nulová",J160,0)</f>
        <v>0</v>
      </c>
      <c r="BJ160" s="17" t="s">
        <v>88</v>
      </c>
      <c r="BK160" s="169">
        <f>ROUND(I160*H160,2)</f>
        <v>26.82</v>
      </c>
      <c r="BL160" s="17" t="s">
        <v>249</v>
      </c>
      <c r="BM160" s="168" t="s">
        <v>1365</v>
      </c>
    </row>
    <row r="161" spans="1:65" s="13" customFormat="1">
      <c r="B161" s="178"/>
      <c r="D161" s="171" t="s">
        <v>251</v>
      </c>
      <c r="E161" s="179"/>
      <c r="F161" s="180" t="s">
        <v>1366</v>
      </c>
      <c r="H161" s="181">
        <v>30.83</v>
      </c>
      <c r="I161" s="182"/>
      <c r="L161" s="178"/>
      <c r="M161" s="183"/>
      <c r="N161" s="184"/>
      <c r="O161" s="184"/>
      <c r="P161" s="184"/>
      <c r="Q161" s="184"/>
      <c r="R161" s="184"/>
      <c r="S161" s="184"/>
      <c r="T161" s="185"/>
      <c r="AT161" s="179" t="s">
        <v>251</v>
      </c>
      <c r="AU161" s="179" t="s">
        <v>88</v>
      </c>
      <c r="AV161" s="13" t="s">
        <v>88</v>
      </c>
      <c r="AW161" s="13" t="s">
        <v>32</v>
      </c>
      <c r="AX161" s="13" t="s">
        <v>83</v>
      </c>
      <c r="AY161" s="179" t="s">
        <v>242</v>
      </c>
    </row>
    <row r="162" spans="1:65" s="1" customFormat="1" ht="33" customHeight="1">
      <c r="A162" s="30"/>
      <c r="B162" s="155"/>
      <c r="C162" s="194" t="s">
        <v>249</v>
      </c>
      <c r="D162" s="194" t="s">
        <v>245</v>
      </c>
      <c r="E162" s="195" t="s">
        <v>1367</v>
      </c>
      <c r="F162" s="196" t="s">
        <v>1368</v>
      </c>
      <c r="G162" s="197" t="s">
        <v>281</v>
      </c>
      <c r="H162" s="198">
        <v>110.95399999999999</v>
      </c>
      <c r="I162" s="161">
        <v>6.29</v>
      </c>
      <c r="J162" s="162">
        <f>ROUND(I162*H162,2)</f>
        <v>697.9</v>
      </c>
      <c r="K162" s="163"/>
      <c r="L162" s="31"/>
      <c r="M162" s="164"/>
      <c r="N162" s="165" t="s">
        <v>42</v>
      </c>
      <c r="O162" s="57"/>
      <c r="P162" s="166">
        <f>O162*H162</f>
        <v>0</v>
      </c>
      <c r="Q162" s="166">
        <v>0</v>
      </c>
      <c r="R162" s="166">
        <f>Q162*H162</f>
        <v>0</v>
      </c>
      <c r="S162" s="166">
        <v>0.23499999999999999</v>
      </c>
      <c r="T162" s="167">
        <f>S162*H162</f>
        <v>26.074189999999998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8" t="s">
        <v>249</v>
      </c>
      <c r="AT162" s="168" t="s">
        <v>245</v>
      </c>
      <c r="AU162" s="168" t="s">
        <v>88</v>
      </c>
      <c r="AY162" s="17" t="s">
        <v>242</v>
      </c>
      <c r="BE162" s="169">
        <f>IF(N162="základná",J162,0)</f>
        <v>0</v>
      </c>
      <c r="BF162" s="169">
        <f>IF(N162="znížená",J162,0)</f>
        <v>697.9</v>
      </c>
      <c r="BG162" s="169">
        <f>IF(N162="zákl. prenesená",J162,0)</f>
        <v>0</v>
      </c>
      <c r="BH162" s="169">
        <f>IF(N162="zníž. prenesená",J162,0)</f>
        <v>0</v>
      </c>
      <c r="BI162" s="169">
        <f>IF(N162="nulová",J162,0)</f>
        <v>0</v>
      </c>
      <c r="BJ162" s="17" t="s">
        <v>88</v>
      </c>
      <c r="BK162" s="169">
        <f>ROUND(I162*H162,2)</f>
        <v>697.9</v>
      </c>
      <c r="BL162" s="17" t="s">
        <v>249</v>
      </c>
      <c r="BM162" s="168" t="s">
        <v>1369</v>
      </c>
    </row>
    <row r="163" spans="1:65" s="13" customFormat="1">
      <c r="B163" s="178"/>
      <c r="D163" s="171" t="s">
        <v>251</v>
      </c>
      <c r="E163" s="179"/>
      <c r="F163" s="180" t="s">
        <v>1354</v>
      </c>
      <c r="H163" s="181">
        <v>10.814</v>
      </c>
      <c r="I163" s="182"/>
      <c r="L163" s="178"/>
      <c r="M163" s="183"/>
      <c r="N163" s="184"/>
      <c r="O163" s="184"/>
      <c r="P163" s="184"/>
      <c r="Q163" s="184"/>
      <c r="R163" s="184"/>
      <c r="S163" s="184"/>
      <c r="T163" s="185"/>
      <c r="AT163" s="179" t="s">
        <v>251</v>
      </c>
      <c r="AU163" s="179" t="s">
        <v>88</v>
      </c>
      <c r="AV163" s="13" t="s">
        <v>88</v>
      </c>
      <c r="AW163" s="13" t="s">
        <v>32</v>
      </c>
      <c r="AX163" s="13" t="s">
        <v>76</v>
      </c>
      <c r="AY163" s="179" t="s">
        <v>242</v>
      </c>
    </row>
    <row r="164" spans="1:65" s="13" customFormat="1">
      <c r="B164" s="178"/>
      <c r="D164" s="171" t="s">
        <v>251</v>
      </c>
      <c r="E164" s="179"/>
      <c r="F164" s="180" t="s">
        <v>1355</v>
      </c>
      <c r="H164" s="181">
        <v>32.700000000000003</v>
      </c>
      <c r="I164" s="182"/>
      <c r="L164" s="178"/>
      <c r="M164" s="183"/>
      <c r="N164" s="184"/>
      <c r="O164" s="184"/>
      <c r="P164" s="184"/>
      <c r="Q164" s="184"/>
      <c r="R164" s="184"/>
      <c r="S164" s="184"/>
      <c r="T164" s="185"/>
      <c r="AT164" s="179" t="s">
        <v>251</v>
      </c>
      <c r="AU164" s="179" t="s">
        <v>88</v>
      </c>
      <c r="AV164" s="13" t="s">
        <v>88</v>
      </c>
      <c r="AW164" s="13" t="s">
        <v>32</v>
      </c>
      <c r="AX164" s="13" t="s">
        <v>76</v>
      </c>
      <c r="AY164" s="179" t="s">
        <v>242</v>
      </c>
    </row>
    <row r="165" spans="1:65" s="13" customFormat="1">
      <c r="B165" s="178"/>
      <c r="D165" s="171" t="s">
        <v>251</v>
      </c>
      <c r="E165" s="179"/>
      <c r="F165" s="180" t="s">
        <v>1356</v>
      </c>
      <c r="H165" s="181">
        <v>25.68</v>
      </c>
      <c r="I165" s="182"/>
      <c r="L165" s="178"/>
      <c r="M165" s="183"/>
      <c r="N165" s="184"/>
      <c r="O165" s="184"/>
      <c r="P165" s="184"/>
      <c r="Q165" s="184"/>
      <c r="R165" s="184"/>
      <c r="S165" s="184"/>
      <c r="T165" s="185"/>
      <c r="AT165" s="179" t="s">
        <v>251</v>
      </c>
      <c r="AU165" s="179" t="s">
        <v>88</v>
      </c>
      <c r="AV165" s="13" t="s">
        <v>88</v>
      </c>
      <c r="AW165" s="13" t="s">
        <v>32</v>
      </c>
      <c r="AX165" s="13" t="s">
        <v>76</v>
      </c>
      <c r="AY165" s="179" t="s">
        <v>242</v>
      </c>
    </row>
    <row r="166" spans="1:65" s="13" customFormat="1">
      <c r="B166" s="178"/>
      <c r="D166" s="171" t="s">
        <v>251</v>
      </c>
      <c r="E166" s="179"/>
      <c r="F166" s="180" t="s">
        <v>1357</v>
      </c>
      <c r="H166" s="181">
        <v>20.16</v>
      </c>
      <c r="I166" s="182"/>
      <c r="L166" s="178"/>
      <c r="M166" s="183"/>
      <c r="N166" s="184"/>
      <c r="O166" s="184"/>
      <c r="P166" s="184"/>
      <c r="Q166" s="184"/>
      <c r="R166" s="184"/>
      <c r="S166" s="184"/>
      <c r="T166" s="185"/>
      <c r="AT166" s="179" t="s">
        <v>251</v>
      </c>
      <c r="AU166" s="179" t="s">
        <v>88</v>
      </c>
      <c r="AV166" s="13" t="s">
        <v>88</v>
      </c>
      <c r="AW166" s="13" t="s">
        <v>32</v>
      </c>
      <c r="AX166" s="13" t="s">
        <v>76</v>
      </c>
      <c r="AY166" s="179" t="s">
        <v>242</v>
      </c>
    </row>
    <row r="167" spans="1:65" s="13" customFormat="1">
      <c r="B167" s="178"/>
      <c r="D167" s="171" t="s">
        <v>251</v>
      </c>
      <c r="E167" s="179"/>
      <c r="F167" s="180" t="s">
        <v>1358</v>
      </c>
      <c r="H167" s="181">
        <v>21.6</v>
      </c>
      <c r="I167" s="182"/>
      <c r="L167" s="178"/>
      <c r="M167" s="183"/>
      <c r="N167" s="184"/>
      <c r="O167" s="184"/>
      <c r="P167" s="184"/>
      <c r="Q167" s="184"/>
      <c r="R167" s="184"/>
      <c r="S167" s="184"/>
      <c r="T167" s="185"/>
      <c r="AT167" s="179" t="s">
        <v>251</v>
      </c>
      <c r="AU167" s="179" t="s">
        <v>88</v>
      </c>
      <c r="AV167" s="13" t="s">
        <v>88</v>
      </c>
      <c r="AW167" s="13" t="s">
        <v>32</v>
      </c>
      <c r="AX167" s="13" t="s">
        <v>76</v>
      </c>
      <c r="AY167" s="179" t="s">
        <v>242</v>
      </c>
    </row>
    <row r="168" spans="1:65" s="14" customFormat="1">
      <c r="B168" s="186"/>
      <c r="D168" s="171" t="s">
        <v>251</v>
      </c>
      <c r="E168" s="187"/>
      <c r="F168" s="188" t="s">
        <v>254</v>
      </c>
      <c r="H168" s="189">
        <v>110.95399999999999</v>
      </c>
      <c r="I168" s="190"/>
      <c r="L168" s="186"/>
      <c r="M168" s="191"/>
      <c r="N168" s="192"/>
      <c r="O168" s="192"/>
      <c r="P168" s="192"/>
      <c r="Q168" s="192"/>
      <c r="R168" s="192"/>
      <c r="S168" s="192"/>
      <c r="T168" s="193"/>
      <c r="AT168" s="187" t="s">
        <v>251</v>
      </c>
      <c r="AU168" s="187" t="s">
        <v>88</v>
      </c>
      <c r="AV168" s="14" t="s">
        <v>249</v>
      </c>
      <c r="AW168" s="14" t="s">
        <v>32</v>
      </c>
      <c r="AX168" s="14" t="s">
        <v>83</v>
      </c>
      <c r="AY168" s="187" t="s">
        <v>242</v>
      </c>
    </row>
    <row r="169" spans="1:65" s="1" customFormat="1" ht="33" customHeight="1">
      <c r="A169" s="30"/>
      <c r="B169" s="155"/>
      <c r="C169" s="194" t="s">
        <v>338</v>
      </c>
      <c r="D169" s="194" t="s">
        <v>245</v>
      </c>
      <c r="E169" s="195" t="s">
        <v>1370</v>
      </c>
      <c r="F169" s="196" t="s">
        <v>1371</v>
      </c>
      <c r="G169" s="197" t="s">
        <v>281</v>
      </c>
      <c r="H169" s="198">
        <v>113.3</v>
      </c>
      <c r="I169" s="161">
        <v>10.49</v>
      </c>
      <c r="J169" s="162">
        <f>ROUND(I169*H169,2)</f>
        <v>1188.52</v>
      </c>
      <c r="K169" s="163"/>
      <c r="L169" s="31"/>
      <c r="M169" s="164"/>
      <c r="N169" s="165" t="s">
        <v>42</v>
      </c>
      <c r="O169" s="57"/>
      <c r="P169" s="166">
        <f>O169*H169</f>
        <v>0</v>
      </c>
      <c r="Q169" s="166">
        <v>0</v>
      </c>
      <c r="R169" s="166">
        <f>Q169*H169</f>
        <v>0</v>
      </c>
      <c r="S169" s="166">
        <v>0.4</v>
      </c>
      <c r="T169" s="167">
        <f>S169*H169</f>
        <v>45.32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68" t="s">
        <v>249</v>
      </c>
      <c r="AT169" s="168" t="s">
        <v>245</v>
      </c>
      <c r="AU169" s="168" t="s">
        <v>88</v>
      </c>
      <c r="AY169" s="17" t="s">
        <v>242</v>
      </c>
      <c r="BE169" s="169">
        <f>IF(N169="základná",J169,0)</f>
        <v>0</v>
      </c>
      <c r="BF169" s="169">
        <f>IF(N169="znížená",J169,0)</f>
        <v>1188.52</v>
      </c>
      <c r="BG169" s="169">
        <f>IF(N169="zákl. prenesená",J169,0)</f>
        <v>0</v>
      </c>
      <c r="BH169" s="169">
        <f>IF(N169="zníž. prenesená",J169,0)</f>
        <v>0</v>
      </c>
      <c r="BI169" s="169">
        <f>IF(N169="nulová",J169,0)</f>
        <v>0</v>
      </c>
      <c r="BJ169" s="17" t="s">
        <v>88</v>
      </c>
      <c r="BK169" s="169">
        <f>ROUND(I169*H169,2)</f>
        <v>1188.52</v>
      </c>
      <c r="BL169" s="17" t="s">
        <v>249</v>
      </c>
      <c r="BM169" s="168" t="s">
        <v>1372</v>
      </c>
    </row>
    <row r="170" spans="1:65" s="13" customFormat="1">
      <c r="B170" s="178"/>
      <c r="D170" s="171" t="s">
        <v>251</v>
      </c>
      <c r="E170" s="179"/>
      <c r="F170" s="180" t="s">
        <v>1362</v>
      </c>
      <c r="H170" s="181">
        <v>113.3</v>
      </c>
      <c r="I170" s="182"/>
      <c r="L170" s="178"/>
      <c r="M170" s="183"/>
      <c r="N170" s="184"/>
      <c r="O170" s="184"/>
      <c r="P170" s="184"/>
      <c r="Q170" s="184"/>
      <c r="R170" s="184"/>
      <c r="S170" s="184"/>
      <c r="T170" s="185"/>
      <c r="AT170" s="179" t="s">
        <v>251</v>
      </c>
      <c r="AU170" s="179" t="s">
        <v>88</v>
      </c>
      <c r="AV170" s="13" t="s">
        <v>88</v>
      </c>
      <c r="AW170" s="13" t="s">
        <v>32</v>
      </c>
      <c r="AX170" s="13" t="s">
        <v>83</v>
      </c>
      <c r="AY170" s="179" t="s">
        <v>242</v>
      </c>
    </row>
    <row r="171" spans="1:65" s="1" customFormat="1" ht="33" customHeight="1">
      <c r="A171" s="30"/>
      <c r="B171" s="155"/>
      <c r="C171" s="194" t="s">
        <v>318</v>
      </c>
      <c r="D171" s="194" t="s">
        <v>245</v>
      </c>
      <c r="E171" s="195" t="s">
        <v>1373</v>
      </c>
      <c r="F171" s="196" t="s">
        <v>1374</v>
      </c>
      <c r="G171" s="197" t="s">
        <v>281</v>
      </c>
      <c r="H171" s="198">
        <v>113.3</v>
      </c>
      <c r="I171" s="161">
        <v>22.66</v>
      </c>
      <c r="J171" s="162">
        <f>ROUND(I171*H171,2)</f>
        <v>2567.38</v>
      </c>
      <c r="K171" s="163"/>
      <c r="L171" s="31"/>
      <c r="M171" s="164"/>
      <c r="N171" s="165" t="s">
        <v>42</v>
      </c>
      <c r="O171" s="57"/>
      <c r="P171" s="166">
        <f>O171*H171</f>
        <v>0</v>
      </c>
      <c r="Q171" s="166">
        <v>0</v>
      </c>
      <c r="R171" s="166">
        <f>Q171*H171</f>
        <v>0</v>
      </c>
      <c r="S171" s="166">
        <v>0.5</v>
      </c>
      <c r="T171" s="167">
        <f>S171*H171</f>
        <v>56.65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8" t="s">
        <v>249</v>
      </c>
      <c r="AT171" s="168" t="s">
        <v>245</v>
      </c>
      <c r="AU171" s="168" t="s">
        <v>88</v>
      </c>
      <c r="AY171" s="17" t="s">
        <v>242</v>
      </c>
      <c r="BE171" s="169">
        <f>IF(N171="základná",J171,0)</f>
        <v>0</v>
      </c>
      <c r="BF171" s="169">
        <f>IF(N171="znížená",J171,0)</f>
        <v>2567.38</v>
      </c>
      <c r="BG171" s="169">
        <f>IF(N171="zákl. prenesená",J171,0)</f>
        <v>0</v>
      </c>
      <c r="BH171" s="169">
        <f>IF(N171="zníž. prenesená",J171,0)</f>
        <v>0</v>
      </c>
      <c r="BI171" s="169">
        <f>IF(N171="nulová",J171,0)</f>
        <v>0</v>
      </c>
      <c r="BJ171" s="17" t="s">
        <v>88</v>
      </c>
      <c r="BK171" s="169">
        <f>ROUND(I171*H171,2)</f>
        <v>2567.38</v>
      </c>
      <c r="BL171" s="17" t="s">
        <v>249</v>
      </c>
      <c r="BM171" s="168" t="s">
        <v>1375</v>
      </c>
    </row>
    <row r="172" spans="1:65" s="13" customFormat="1">
      <c r="B172" s="178"/>
      <c r="D172" s="171" t="s">
        <v>251</v>
      </c>
      <c r="E172" s="179"/>
      <c r="F172" s="180" t="s">
        <v>1362</v>
      </c>
      <c r="H172" s="181">
        <v>113.3</v>
      </c>
      <c r="I172" s="182"/>
      <c r="L172" s="178"/>
      <c r="M172" s="183"/>
      <c r="N172" s="184"/>
      <c r="O172" s="184"/>
      <c r="P172" s="184"/>
      <c r="Q172" s="184"/>
      <c r="R172" s="184"/>
      <c r="S172" s="184"/>
      <c r="T172" s="185"/>
      <c r="AT172" s="179" t="s">
        <v>251</v>
      </c>
      <c r="AU172" s="179" t="s">
        <v>88</v>
      </c>
      <c r="AV172" s="13" t="s">
        <v>88</v>
      </c>
      <c r="AW172" s="13" t="s">
        <v>32</v>
      </c>
      <c r="AX172" s="13" t="s">
        <v>83</v>
      </c>
      <c r="AY172" s="179" t="s">
        <v>242</v>
      </c>
    </row>
    <row r="173" spans="1:65" s="1" customFormat="1" ht="24.2" customHeight="1">
      <c r="A173" s="30"/>
      <c r="B173" s="155"/>
      <c r="C173" s="194" t="s">
        <v>348</v>
      </c>
      <c r="D173" s="194" t="s">
        <v>245</v>
      </c>
      <c r="E173" s="195" t="s">
        <v>1376</v>
      </c>
      <c r="F173" s="196" t="s">
        <v>1377</v>
      </c>
      <c r="G173" s="197" t="s">
        <v>248</v>
      </c>
      <c r="H173" s="198">
        <v>0.88500000000000001</v>
      </c>
      <c r="I173" s="161">
        <v>27.09</v>
      </c>
      <c r="J173" s="162">
        <f>ROUND(I173*H173,2)</f>
        <v>23.97</v>
      </c>
      <c r="K173" s="163"/>
      <c r="L173" s="31"/>
      <c r="M173" s="164"/>
      <c r="N173" s="165" t="s">
        <v>42</v>
      </c>
      <c r="O173" s="57"/>
      <c r="P173" s="166">
        <f>O173*H173</f>
        <v>0</v>
      </c>
      <c r="Q173" s="166">
        <v>0</v>
      </c>
      <c r="R173" s="166">
        <f>Q173*H173</f>
        <v>0</v>
      </c>
      <c r="S173" s="166">
        <v>0</v>
      </c>
      <c r="T173" s="167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8" t="s">
        <v>249</v>
      </c>
      <c r="AT173" s="168" t="s">
        <v>245</v>
      </c>
      <c r="AU173" s="168" t="s">
        <v>88</v>
      </c>
      <c r="AY173" s="17" t="s">
        <v>242</v>
      </c>
      <c r="BE173" s="169">
        <f>IF(N173="základná",J173,0)</f>
        <v>0</v>
      </c>
      <c r="BF173" s="169">
        <f>IF(N173="znížená",J173,0)</f>
        <v>23.97</v>
      </c>
      <c r="BG173" s="169">
        <f>IF(N173="zákl. prenesená",J173,0)</f>
        <v>0</v>
      </c>
      <c r="BH173" s="169">
        <f>IF(N173="zníž. prenesená",J173,0)</f>
        <v>0</v>
      </c>
      <c r="BI173" s="169">
        <f>IF(N173="nulová",J173,0)</f>
        <v>0</v>
      </c>
      <c r="BJ173" s="17" t="s">
        <v>88</v>
      </c>
      <c r="BK173" s="169">
        <f>ROUND(I173*H173,2)</f>
        <v>23.97</v>
      </c>
      <c r="BL173" s="17" t="s">
        <v>249</v>
      </c>
      <c r="BM173" s="168" t="s">
        <v>1378</v>
      </c>
    </row>
    <row r="174" spans="1:65" s="13" customFormat="1">
      <c r="B174" s="178"/>
      <c r="D174" s="171" t="s">
        <v>251</v>
      </c>
      <c r="E174" s="179"/>
      <c r="F174" s="180" t="s">
        <v>1379</v>
      </c>
      <c r="H174" s="181">
        <v>0.435</v>
      </c>
      <c r="I174" s="182"/>
      <c r="L174" s="178"/>
      <c r="M174" s="183"/>
      <c r="N174" s="184"/>
      <c r="O174" s="184"/>
      <c r="P174" s="184"/>
      <c r="Q174" s="184"/>
      <c r="R174" s="184"/>
      <c r="S174" s="184"/>
      <c r="T174" s="185"/>
      <c r="AT174" s="179" t="s">
        <v>251</v>
      </c>
      <c r="AU174" s="179" t="s">
        <v>88</v>
      </c>
      <c r="AV174" s="13" t="s">
        <v>88</v>
      </c>
      <c r="AW174" s="13" t="s">
        <v>32</v>
      </c>
      <c r="AX174" s="13" t="s">
        <v>76</v>
      </c>
      <c r="AY174" s="179" t="s">
        <v>242</v>
      </c>
    </row>
    <row r="175" spans="1:65" s="13" customFormat="1">
      <c r="B175" s="178"/>
      <c r="D175" s="171" t="s">
        <v>251</v>
      </c>
      <c r="E175" s="179"/>
      <c r="F175" s="180" t="s">
        <v>1380</v>
      </c>
      <c r="H175" s="181">
        <v>0.45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79" t="s">
        <v>251</v>
      </c>
      <c r="AU175" s="179" t="s">
        <v>88</v>
      </c>
      <c r="AV175" s="13" t="s">
        <v>88</v>
      </c>
      <c r="AW175" s="13" t="s">
        <v>32</v>
      </c>
      <c r="AX175" s="13" t="s">
        <v>76</v>
      </c>
      <c r="AY175" s="179" t="s">
        <v>242</v>
      </c>
    </row>
    <row r="176" spans="1:65" s="14" customFormat="1">
      <c r="B176" s="186"/>
      <c r="D176" s="171" t="s">
        <v>251</v>
      </c>
      <c r="E176" s="187" t="s">
        <v>201</v>
      </c>
      <c r="F176" s="188" t="s">
        <v>254</v>
      </c>
      <c r="H176" s="189">
        <v>0.88500000000000001</v>
      </c>
      <c r="I176" s="190"/>
      <c r="L176" s="186"/>
      <c r="M176" s="191"/>
      <c r="N176" s="192"/>
      <c r="O176" s="192"/>
      <c r="P176" s="192"/>
      <c r="Q176" s="192"/>
      <c r="R176" s="192"/>
      <c r="S176" s="192"/>
      <c r="T176" s="193"/>
      <c r="AT176" s="187" t="s">
        <v>251</v>
      </c>
      <c r="AU176" s="187" t="s">
        <v>88</v>
      </c>
      <c r="AV176" s="14" t="s">
        <v>249</v>
      </c>
      <c r="AW176" s="14" t="s">
        <v>32</v>
      </c>
      <c r="AX176" s="14" t="s">
        <v>83</v>
      </c>
      <c r="AY176" s="187" t="s">
        <v>242</v>
      </c>
    </row>
    <row r="177" spans="1:65" s="1" customFormat="1" ht="24.2" customHeight="1">
      <c r="A177" s="30"/>
      <c r="B177" s="155"/>
      <c r="C177" s="194" t="s">
        <v>316</v>
      </c>
      <c r="D177" s="194" t="s">
        <v>245</v>
      </c>
      <c r="E177" s="195" t="s">
        <v>1381</v>
      </c>
      <c r="F177" s="196" t="s">
        <v>1382</v>
      </c>
      <c r="G177" s="197" t="s">
        <v>248</v>
      </c>
      <c r="H177" s="198">
        <v>379.2</v>
      </c>
      <c r="I177" s="161">
        <v>6.94</v>
      </c>
      <c r="J177" s="162">
        <f>ROUND(I177*H177,2)</f>
        <v>2631.65</v>
      </c>
      <c r="K177" s="163"/>
      <c r="L177" s="31"/>
      <c r="M177" s="164"/>
      <c r="N177" s="165" t="s">
        <v>42</v>
      </c>
      <c r="O177" s="57"/>
      <c r="P177" s="166">
        <f>O177*H177</f>
        <v>0</v>
      </c>
      <c r="Q177" s="166">
        <v>0</v>
      </c>
      <c r="R177" s="166">
        <f>Q177*H177</f>
        <v>0</v>
      </c>
      <c r="S177" s="166">
        <v>0</v>
      </c>
      <c r="T177" s="167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68" t="s">
        <v>249</v>
      </c>
      <c r="AT177" s="168" t="s">
        <v>245</v>
      </c>
      <c r="AU177" s="168" t="s">
        <v>88</v>
      </c>
      <c r="AY177" s="17" t="s">
        <v>242</v>
      </c>
      <c r="BE177" s="169">
        <f>IF(N177="základná",J177,0)</f>
        <v>0</v>
      </c>
      <c r="BF177" s="169">
        <f>IF(N177="znížená",J177,0)</f>
        <v>2631.65</v>
      </c>
      <c r="BG177" s="169">
        <f>IF(N177="zákl. prenesená",J177,0)</f>
        <v>0</v>
      </c>
      <c r="BH177" s="169">
        <f>IF(N177="zníž. prenesená",J177,0)</f>
        <v>0</v>
      </c>
      <c r="BI177" s="169">
        <f>IF(N177="nulová",J177,0)</f>
        <v>0</v>
      </c>
      <c r="BJ177" s="17" t="s">
        <v>88</v>
      </c>
      <c r="BK177" s="169">
        <f>ROUND(I177*H177,2)</f>
        <v>2631.65</v>
      </c>
      <c r="BL177" s="17" t="s">
        <v>249</v>
      </c>
      <c r="BM177" s="168" t="s">
        <v>1383</v>
      </c>
    </row>
    <row r="178" spans="1:65" s="13" customFormat="1">
      <c r="B178" s="178"/>
      <c r="D178" s="171" t="s">
        <v>251</v>
      </c>
      <c r="E178" s="179"/>
      <c r="F178" s="180" t="s">
        <v>1384</v>
      </c>
      <c r="H178" s="181">
        <v>379.2</v>
      </c>
      <c r="I178" s="182"/>
      <c r="L178" s="178"/>
      <c r="M178" s="183"/>
      <c r="N178" s="184"/>
      <c r="O178" s="184"/>
      <c r="P178" s="184"/>
      <c r="Q178" s="184"/>
      <c r="R178" s="184"/>
      <c r="S178" s="184"/>
      <c r="T178" s="185"/>
      <c r="AT178" s="179" t="s">
        <v>251</v>
      </c>
      <c r="AU178" s="179" t="s">
        <v>88</v>
      </c>
      <c r="AV178" s="13" t="s">
        <v>88</v>
      </c>
      <c r="AW178" s="13" t="s">
        <v>32</v>
      </c>
      <c r="AX178" s="13" t="s">
        <v>76</v>
      </c>
      <c r="AY178" s="179" t="s">
        <v>242</v>
      </c>
    </row>
    <row r="179" spans="1:65" s="14" customFormat="1">
      <c r="B179" s="186"/>
      <c r="D179" s="171" t="s">
        <v>251</v>
      </c>
      <c r="E179" s="187" t="s">
        <v>199</v>
      </c>
      <c r="F179" s="188" t="s">
        <v>254</v>
      </c>
      <c r="H179" s="189">
        <v>379.2</v>
      </c>
      <c r="I179" s="190"/>
      <c r="L179" s="186"/>
      <c r="M179" s="191"/>
      <c r="N179" s="192"/>
      <c r="O179" s="192"/>
      <c r="P179" s="192"/>
      <c r="Q179" s="192"/>
      <c r="R179" s="192"/>
      <c r="S179" s="192"/>
      <c r="T179" s="193"/>
      <c r="AT179" s="187" t="s">
        <v>251</v>
      </c>
      <c r="AU179" s="187" t="s">
        <v>88</v>
      </c>
      <c r="AV179" s="14" t="s">
        <v>249</v>
      </c>
      <c r="AW179" s="14" t="s">
        <v>32</v>
      </c>
      <c r="AX179" s="14" t="s">
        <v>83</v>
      </c>
      <c r="AY179" s="187" t="s">
        <v>242</v>
      </c>
    </row>
    <row r="180" spans="1:65" s="1" customFormat="1" ht="37.9" customHeight="1">
      <c r="A180" s="30"/>
      <c r="B180" s="155"/>
      <c r="C180" s="194" t="s">
        <v>358</v>
      </c>
      <c r="D180" s="194" t="s">
        <v>245</v>
      </c>
      <c r="E180" s="195" t="s">
        <v>1385</v>
      </c>
      <c r="F180" s="196" t="s">
        <v>1386</v>
      </c>
      <c r="G180" s="197" t="s">
        <v>248</v>
      </c>
      <c r="H180" s="198">
        <v>189.6</v>
      </c>
      <c r="I180" s="161">
        <v>0.69</v>
      </c>
      <c r="J180" s="162">
        <f>ROUND(I180*H180,2)</f>
        <v>130.82</v>
      </c>
      <c r="K180" s="163"/>
      <c r="L180" s="31"/>
      <c r="M180" s="164"/>
      <c r="N180" s="165" t="s">
        <v>42</v>
      </c>
      <c r="O180" s="57"/>
      <c r="P180" s="166">
        <f>O180*H180</f>
        <v>0</v>
      </c>
      <c r="Q180" s="166">
        <v>0</v>
      </c>
      <c r="R180" s="166">
        <f>Q180*H180</f>
        <v>0</v>
      </c>
      <c r="S180" s="166">
        <v>0</v>
      </c>
      <c r="T180" s="167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8" t="s">
        <v>249</v>
      </c>
      <c r="AT180" s="168" t="s">
        <v>245</v>
      </c>
      <c r="AU180" s="168" t="s">
        <v>88</v>
      </c>
      <c r="AY180" s="17" t="s">
        <v>242</v>
      </c>
      <c r="BE180" s="169">
        <f>IF(N180="základná",J180,0)</f>
        <v>0</v>
      </c>
      <c r="BF180" s="169">
        <f>IF(N180="znížená",J180,0)</f>
        <v>130.82</v>
      </c>
      <c r="BG180" s="169">
        <f>IF(N180="zákl. prenesená",J180,0)</f>
        <v>0</v>
      </c>
      <c r="BH180" s="169">
        <f>IF(N180="zníž. prenesená",J180,0)</f>
        <v>0</v>
      </c>
      <c r="BI180" s="169">
        <f>IF(N180="nulová",J180,0)</f>
        <v>0</v>
      </c>
      <c r="BJ180" s="17" t="s">
        <v>88</v>
      </c>
      <c r="BK180" s="169">
        <f>ROUND(I180*H180,2)</f>
        <v>130.82</v>
      </c>
      <c r="BL180" s="17" t="s">
        <v>249</v>
      </c>
      <c r="BM180" s="168" t="s">
        <v>1387</v>
      </c>
    </row>
    <row r="181" spans="1:65" s="13" customFormat="1">
      <c r="B181" s="178"/>
      <c r="D181" s="171" t="s">
        <v>251</v>
      </c>
      <c r="E181" s="179"/>
      <c r="F181" s="180" t="s">
        <v>1388</v>
      </c>
      <c r="H181" s="181">
        <v>189.6</v>
      </c>
      <c r="I181" s="182"/>
      <c r="L181" s="178"/>
      <c r="M181" s="183"/>
      <c r="N181" s="184"/>
      <c r="O181" s="184"/>
      <c r="P181" s="184"/>
      <c r="Q181" s="184"/>
      <c r="R181" s="184"/>
      <c r="S181" s="184"/>
      <c r="T181" s="185"/>
      <c r="AT181" s="179" t="s">
        <v>251</v>
      </c>
      <c r="AU181" s="179" t="s">
        <v>88</v>
      </c>
      <c r="AV181" s="13" t="s">
        <v>88</v>
      </c>
      <c r="AW181" s="13" t="s">
        <v>32</v>
      </c>
      <c r="AX181" s="13" t="s">
        <v>83</v>
      </c>
      <c r="AY181" s="179" t="s">
        <v>242</v>
      </c>
    </row>
    <row r="182" spans="1:65" s="1" customFormat="1" ht="24.2" customHeight="1">
      <c r="A182" s="30"/>
      <c r="B182" s="155"/>
      <c r="C182" s="194" t="s">
        <v>364</v>
      </c>
      <c r="D182" s="194" t="s">
        <v>245</v>
      </c>
      <c r="E182" s="195" t="s">
        <v>1389</v>
      </c>
      <c r="F182" s="196" t="s">
        <v>1390</v>
      </c>
      <c r="G182" s="197" t="s">
        <v>248</v>
      </c>
      <c r="H182" s="198">
        <v>789.68499999999995</v>
      </c>
      <c r="I182" s="161">
        <v>0.97</v>
      </c>
      <c r="J182" s="162">
        <f>ROUND(I182*H182,2)</f>
        <v>765.99</v>
      </c>
      <c r="K182" s="163"/>
      <c r="L182" s="31"/>
      <c r="M182" s="164"/>
      <c r="N182" s="165" t="s">
        <v>42</v>
      </c>
      <c r="O182" s="57"/>
      <c r="P182" s="166">
        <f>O182*H182</f>
        <v>0</v>
      </c>
      <c r="Q182" s="166">
        <v>0</v>
      </c>
      <c r="R182" s="166">
        <f>Q182*H182</f>
        <v>0</v>
      </c>
      <c r="S182" s="166">
        <v>0</v>
      </c>
      <c r="T182" s="167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68" t="s">
        <v>249</v>
      </c>
      <c r="AT182" s="168" t="s">
        <v>245</v>
      </c>
      <c r="AU182" s="168" t="s">
        <v>88</v>
      </c>
      <c r="AY182" s="17" t="s">
        <v>242</v>
      </c>
      <c r="BE182" s="169">
        <f>IF(N182="základná",J182,0)</f>
        <v>0</v>
      </c>
      <c r="BF182" s="169">
        <f>IF(N182="znížená",J182,0)</f>
        <v>765.99</v>
      </c>
      <c r="BG182" s="169">
        <f>IF(N182="zákl. prenesená",J182,0)</f>
        <v>0</v>
      </c>
      <c r="BH182" s="169">
        <f>IF(N182="zníž. prenesená",J182,0)</f>
        <v>0</v>
      </c>
      <c r="BI182" s="169">
        <f>IF(N182="nulová",J182,0)</f>
        <v>0</v>
      </c>
      <c r="BJ182" s="17" t="s">
        <v>88</v>
      </c>
      <c r="BK182" s="169">
        <f>ROUND(I182*H182,2)</f>
        <v>765.99</v>
      </c>
      <c r="BL182" s="17" t="s">
        <v>249</v>
      </c>
      <c r="BM182" s="168" t="s">
        <v>1391</v>
      </c>
    </row>
    <row r="183" spans="1:65" s="12" customFormat="1">
      <c r="B183" s="170"/>
      <c r="D183" s="171" t="s">
        <v>251</v>
      </c>
      <c r="E183" s="172"/>
      <c r="F183" s="173" t="s">
        <v>1392</v>
      </c>
      <c r="H183" s="172"/>
      <c r="I183" s="174"/>
      <c r="L183" s="170"/>
      <c r="M183" s="175"/>
      <c r="N183" s="176"/>
      <c r="O183" s="176"/>
      <c r="P183" s="176"/>
      <c r="Q183" s="176"/>
      <c r="R183" s="176"/>
      <c r="S183" s="176"/>
      <c r="T183" s="177"/>
      <c r="AT183" s="172" t="s">
        <v>251</v>
      </c>
      <c r="AU183" s="172" t="s">
        <v>88</v>
      </c>
      <c r="AV183" s="12" t="s">
        <v>83</v>
      </c>
      <c r="AW183" s="12" t="s">
        <v>32</v>
      </c>
      <c r="AX183" s="12" t="s">
        <v>76</v>
      </c>
      <c r="AY183" s="172" t="s">
        <v>242</v>
      </c>
    </row>
    <row r="184" spans="1:65" s="13" customFormat="1">
      <c r="B184" s="178"/>
      <c r="D184" s="171" t="s">
        <v>251</v>
      </c>
      <c r="E184" s="179"/>
      <c r="F184" s="180" t="s">
        <v>1393</v>
      </c>
      <c r="H184" s="181">
        <v>380.08499999999998</v>
      </c>
      <c r="I184" s="182"/>
      <c r="L184" s="178"/>
      <c r="M184" s="183"/>
      <c r="N184" s="184"/>
      <c r="O184" s="184"/>
      <c r="P184" s="184"/>
      <c r="Q184" s="184"/>
      <c r="R184" s="184"/>
      <c r="S184" s="184"/>
      <c r="T184" s="185"/>
      <c r="AT184" s="179" t="s">
        <v>251</v>
      </c>
      <c r="AU184" s="179" t="s">
        <v>88</v>
      </c>
      <c r="AV184" s="13" t="s">
        <v>88</v>
      </c>
      <c r="AW184" s="13" t="s">
        <v>32</v>
      </c>
      <c r="AX184" s="13" t="s">
        <v>76</v>
      </c>
      <c r="AY184" s="179" t="s">
        <v>242</v>
      </c>
    </row>
    <row r="185" spans="1:65" s="12" customFormat="1">
      <c r="B185" s="170"/>
      <c r="D185" s="171" t="s">
        <v>251</v>
      </c>
      <c r="E185" s="172"/>
      <c r="F185" s="173" t="s">
        <v>1394</v>
      </c>
      <c r="H185" s="172"/>
      <c r="I185" s="174"/>
      <c r="L185" s="170"/>
      <c r="M185" s="175"/>
      <c r="N185" s="176"/>
      <c r="O185" s="176"/>
      <c r="P185" s="176"/>
      <c r="Q185" s="176"/>
      <c r="R185" s="176"/>
      <c r="S185" s="176"/>
      <c r="T185" s="177"/>
      <c r="AT185" s="172" t="s">
        <v>251</v>
      </c>
      <c r="AU185" s="172" t="s">
        <v>88</v>
      </c>
      <c r="AV185" s="12" t="s">
        <v>83</v>
      </c>
      <c r="AW185" s="12" t="s">
        <v>32</v>
      </c>
      <c r="AX185" s="12" t="s">
        <v>76</v>
      </c>
      <c r="AY185" s="172" t="s">
        <v>242</v>
      </c>
    </row>
    <row r="186" spans="1:65" s="13" customFormat="1">
      <c r="B186" s="178"/>
      <c r="D186" s="171" t="s">
        <v>251</v>
      </c>
      <c r="E186" s="179"/>
      <c r="F186" s="180" t="s">
        <v>1395</v>
      </c>
      <c r="H186" s="181">
        <v>409.6</v>
      </c>
      <c r="I186" s="182"/>
      <c r="L186" s="178"/>
      <c r="M186" s="183"/>
      <c r="N186" s="184"/>
      <c r="O186" s="184"/>
      <c r="P186" s="184"/>
      <c r="Q186" s="184"/>
      <c r="R186" s="184"/>
      <c r="S186" s="184"/>
      <c r="T186" s="185"/>
      <c r="AT186" s="179" t="s">
        <v>251</v>
      </c>
      <c r="AU186" s="179" t="s">
        <v>88</v>
      </c>
      <c r="AV186" s="13" t="s">
        <v>88</v>
      </c>
      <c r="AW186" s="13" t="s">
        <v>32</v>
      </c>
      <c r="AX186" s="13" t="s">
        <v>76</v>
      </c>
      <c r="AY186" s="179" t="s">
        <v>242</v>
      </c>
    </row>
    <row r="187" spans="1:65" s="14" customFormat="1">
      <c r="B187" s="186"/>
      <c r="D187" s="171" t="s">
        <v>251</v>
      </c>
      <c r="E187" s="187"/>
      <c r="F187" s="188" t="s">
        <v>254</v>
      </c>
      <c r="H187" s="189">
        <v>789.68499999999995</v>
      </c>
      <c r="I187" s="190"/>
      <c r="L187" s="186"/>
      <c r="M187" s="191"/>
      <c r="N187" s="192"/>
      <c r="O187" s="192"/>
      <c r="P187" s="192"/>
      <c r="Q187" s="192"/>
      <c r="R187" s="192"/>
      <c r="S187" s="192"/>
      <c r="T187" s="193"/>
      <c r="AT187" s="187" t="s">
        <v>251</v>
      </c>
      <c r="AU187" s="187" t="s">
        <v>88</v>
      </c>
      <c r="AV187" s="14" t="s">
        <v>249</v>
      </c>
      <c r="AW187" s="14" t="s">
        <v>32</v>
      </c>
      <c r="AX187" s="14" t="s">
        <v>83</v>
      </c>
      <c r="AY187" s="187" t="s">
        <v>242</v>
      </c>
    </row>
    <row r="188" spans="1:65" s="1" customFormat="1" ht="37.9" customHeight="1">
      <c r="A188" s="30"/>
      <c r="B188" s="155"/>
      <c r="C188" s="194" t="s">
        <v>369</v>
      </c>
      <c r="D188" s="194" t="s">
        <v>245</v>
      </c>
      <c r="E188" s="195" t="s">
        <v>1396</v>
      </c>
      <c r="F188" s="196" t="s">
        <v>1397</v>
      </c>
      <c r="G188" s="197" t="s">
        <v>248</v>
      </c>
      <c r="H188" s="198">
        <v>0.88500000000000001</v>
      </c>
      <c r="I188" s="161">
        <v>2.75</v>
      </c>
      <c r="J188" s="162">
        <f>ROUND(I188*H188,2)</f>
        <v>2.4300000000000002</v>
      </c>
      <c r="K188" s="163"/>
      <c r="L188" s="31"/>
      <c r="M188" s="164"/>
      <c r="N188" s="165" t="s">
        <v>42</v>
      </c>
      <c r="O188" s="57"/>
      <c r="P188" s="166">
        <f>O188*H188</f>
        <v>0</v>
      </c>
      <c r="Q188" s="166">
        <v>0</v>
      </c>
      <c r="R188" s="166">
        <f>Q188*H188</f>
        <v>0</v>
      </c>
      <c r="S188" s="166">
        <v>0</v>
      </c>
      <c r="T188" s="167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68" t="s">
        <v>249</v>
      </c>
      <c r="AT188" s="168" t="s">
        <v>245</v>
      </c>
      <c r="AU188" s="168" t="s">
        <v>88</v>
      </c>
      <c r="AY188" s="17" t="s">
        <v>242</v>
      </c>
      <c r="BE188" s="169">
        <f>IF(N188="základná",J188,0)</f>
        <v>0</v>
      </c>
      <c r="BF188" s="169">
        <f>IF(N188="znížená",J188,0)</f>
        <v>2.4300000000000002</v>
      </c>
      <c r="BG188" s="169">
        <f>IF(N188="zákl. prenesená",J188,0)</f>
        <v>0</v>
      </c>
      <c r="BH188" s="169">
        <f>IF(N188="zníž. prenesená",J188,0)</f>
        <v>0</v>
      </c>
      <c r="BI188" s="169">
        <f>IF(N188="nulová",J188,0)</f>
        <v>0</v>
      </c>
      <c r="BJ188" s="17" t="s">
        <v>88</v>
      </c>
      <c r="BK188" s="169">
        <f>ROUND(I188*H188,2)</f>
        <v>2.4300000000000002</v>
      </c>
      <c r="BL188" s="17" t="s">
        <v>249</v>
      </c>
      <c r="BM188" s="168" t="s">
        <v>1398</v>
      </c>
    </row>
    <row r="189" spans="1:65" s="13" customFormat="1">
      <c r="B189" s="178"/>
      <c r="D189" s="171" t="s">
        <v>251</v>
      </c>
      <c r="E189" s="179"/>
      <c r="F189" s="180" t="s">
        <v>1399</v>
      </c>
      <c r="H189" s="181">
        <v>0.88500000000000001</v>
      </c>
      <c r="I189" s="182"/>
      <c r="L189" s="178"/>
      <c r="M189" s="183"/>
      <c r="N189" s="184"/>
      <c r="O189" s="184"/>
      <c r="P189" s="184"/>
      <c r="Q189" s="184"/>
      <c r="R189" s="184"/>
      <c r="S189" s="184"/>
      <c r="T189" s="185"/>
      <c r="AT189" s="179" t="s">
        <v>251</v>
      </c>
      <c r="AU189" s="179" t="s">
        <v>88</v>
      </c>
      <c r="AV189" s="13" t="s">
        <v>88</v>
      </c>
      <c r="AW189" s="13" t="s">
        <v>32</v>
      </c>
      <c r="AX189" s="13" t="s">
        <v>83</v>
      </c>
      <c r="AY189" s="179" t="s">
        <v>242</v>
      </c>
    </row>
    <row r="190" spans="1:65" s="1" customFormat="1" ht="37.9" customHeight="1">
      <c r="A190" s="30"/>
      <c r="B190" s="155"/>
      <c r="C190" s="194" t="s">
        <v>379</v>
      </c>
      <c r="D190" s="194" t="s">
        <v>245</v>
      </c>
      <c r="E190" s="195" t="s">
        <v>1400</v>
      </c>
      <c r="F190" s="196" t="s">
        <v>1401</v>
      </c>
      <c r="G190" s="197" t="s">
        <v>248</v>
      </c>
      <c r="H190" s="198">
        <v>1.77</v>
      </c>
      <c r="I190" s="161">
        <v>2.5099999999999998</v>
      </c>
      <c r="J190" s="162">
        <f>ROUND(I190*H190,2)</f>
        <v>4.4400000000000004</v>
      </c>
      <c r="K190" s="163"/>
      <c r="L190" s="31"/>
      <c r="M190" s="164"/>
      <c r="N190" s="165" t="s">
        <v>42</v>
      </c>
      <c r="O190" s="57"/>
      <c r="P190" s="166">
        <f>O190*H190</f>
        <v>0</v>
      </c>
      <c r="Q190" s="166">
        <v>0</v>
      </c>
      <c r="R190" s="166">
        <f>Q190*H190</f>
        <v>0</v>
      </c>
      <c r="S190" s="166">
        <v>0</v>
      </c>
      <c r="T190" s="167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68" t="s">
        <v>249</v>
      </c>
      <c r="AT190" s="168" t="s">
        <v>245</v>
      </c>
      <c r="AU190" s="168" t="s">
        <v>88</v>
      </c>
      <c r="AY190" s="17" t="s">
        <v>242</v>
      </c>
      <c r="BE190" s="169">
        <f>IF(N190="základná",J190,0)</f>
        <v>0</v>
      </c>
      <c r="BF190" s="169">
        <f>IF(N190="znížená",J190,0)</f>
        <v>4.4400000000000004</v>
      </c>
      <c r="BG190" s="169">
        <f>IF(N190="zákl. prenesená",J190,0)</f>
        <v>0</v>
      </c>
      <c r="BH190" s="169">
        <f>IF(N190="zníž. prenesená",J190,0)</f>
        <v>0</v>
      </c>
      <c r="BI190" s="169">
        <f>IF(N190="nulová",J190,0)</f>
        <v>0</v>
      </c>
      <c r="BJ190" s="17" t="s">
        <v>88</v>
      </c>
      <c r="BK190" s="169">
        <f>ROUND(I190*H190,2)</f>
        <v>4.4400000000000004</v>
      </c>
      <c r="BL190" s="17" t="s">
        <v>249</v>
      </c>
      <c r="BM190" s="168" t="s">
        <v>1402</v>
      </c>
    </row>
    <row r="191" spans="1:65" s="13" customFormat="1">
      <c r="B191" s="178"/>
      <c r="D191" s="171" t="s">
        <v>251</v>
      </c>
      <c r="E191" s="179"/>
      <c r="F191" s="180" t="s">
        <v>1403</v>
      </c>
      <c r="H191" s="181">
        <v>1.77</v>
      </c>
      <c r="I191" s="182"/>
      <c r="L191" s="178"/>
      <c r="M191" s="183"/>
      <c r="N191" s="184"/>
      <c r="O191" s="184"/>
      <c r="P191" s="184"/>
      <c r="Q191" s="184"/>
      <c r="R191" s="184"/>
      <c r="S191" s="184"/>
      <c r="T191" s="185"/>
      <c r="AT191" s="179" t="s">
        <v>251</v>
      </c>
      <c r="AU191" s="179" t="s">
        <v>88</v>
      </c>
      <c r="AV191" s="13" t="s">
        <v>88</v>
      </c>
      <c r="AW191" s="13" t="s">
        <v>32</v>
      </c>
      <c r="AX191" s="13" t="s">
        <v>83</v>
      </c>
      <c r="AY191" s="179" t="s">
        <v>242</v>
      </c>
    </row>
    <row r="192" spans="1:65" s="1" customFormat="1" ht="24.2" customHeight="1">
      <c r="A192" s="30"/>
      <c r="B192" s="155"/>
      <c r="C192" s="156" t="s">
        <v>383</v>
      </c>
      <c r="D192" s="156" t="s">
        <v>245</v>
      </c>
      <c r="E192" s="157" t="s">
        <v>1404</v>
      </c>
      <c r="F192" s="158" t="s">
        <v>1405</v>
      </c>
      <c r="G192" s="159" t="s">
        <v>248</v>
      </c>
      <c r="H192" s="160">
        <v>409.6</v>
      </c>
      <c r="I192" s="161">
        <v>1.17</v>
      </c>
      <c r="J192" s="162">
        <f>ROUND(I192*H192,2)</f>
        <v>479.23</v>
      </c>
      <c r="K192" s="163"/>
      <c r="L192" s="31"/>
      <c r="M192" s="164"/>
      <c r="N192" s="165" t="s">
        <v>42</v>
      </c>
      <c r="O192" s="57"/>
      <c r="P192" s="166">
        <f>O192*H192</f>
        <v>0</v>
      </c>
      <c r="Q192" s="166">
        <v>0</v>
      </c>
      <c r="R192" s="166">
        <f>Q192*H192</f>
        <v>0</v>
      </c>
      <c r="S192" s="166">
        <v>0</v>
      </c>
      <c r="T192" s="167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68" t="s">
        <v>249</v>
      </c>
      <c r="AT192" s="168" t="s">
        <v>245</v>
      </c>
      <c r="AU192" s="168" t="s">
        <v>88</v>
      </c>
      <c r="AY192" s="17" t="s">
        <v>242</v>
      </c>
      <c r="BE192" s="169">
        <f>IF(N192="základná",J192,0)</f>
        <v>0</v>
      </c>
      <c r="BF192" s="169">
        <f>IF(N192="znížená",J192,0)</f>
        <v>479.23</v>
      </c>
      <c r="BG192" s="169">
        <f>IF(N192="zákl. prenesená",J192,0)</f>
        <v>0</v>
      </c>
      <c r="BH192" s="169">
        <f>IF(N192="zníž. prenesená",J192,0)</f>
        <v>0</v>
      </c>
      <c r="BI192" s="169">
        <f>IF(N192="nulová",J192,0)</f>
        <v>0</v>
      </c>
      <c r="BJ192" s="17" t="s">
        <v>88</v>
      </c>
      <c r="BK192" s="169">
        <f>ROUND(I192*H192,2)</f>
        <v>479.23</v>
      </c>
      <c r="BL192" s="17" t="s">
        <v>249</v>
      </c>
      <c r="BM192" s="168" t="s">
        <v>1406</v>
      </c>
    </row>
    <row r="193" spans="1:65" s="1" customFormat="1" ht="15" customHeight="1">
      <c r="A193" s="30"/>
      <c r="B193" s="155"/>
      <c r="C193" s="228"/>
      <c r="D193" s="229" t="s">
        <v>251</v>
      </c>
      <c r="E193" s="230"/>
      <c r="F193" s="231" t="s">
        <v>1407</v>
      </c>
      <c r="G193" s="228"/>
      <c r="H193" s="232">
        <v>409.6</v>
      </c>
      <c r="I193" s="182"/>
      <c r="J193" s="13"/>
      <c r="K193" s="163"/>
      <c r="L193" s="31"/>
      <c r="M193" s="164"/>
      <c r="N193" s="165"/>
      <c r="O193" s="57"/>
      <c r="P193" s="166"/>
      <c r="Q193" s="166"/>
      <c r="R193" s="166"/>
      <c r="S193" s="166"/>
      <c r="T193" s="167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68"/>
      <c r="AT193" s="168"/>
      <c r="AU193" s="168"/>
      <c r="AY193" s="17"/>
      <c r="BE193" s="169"/>
      <c r="BF193" s="169"/>
      <c r="BG193" s="169"/>
      <c r="BH193" s="169"/>
      <c r="BI193" s="169"/>
      <c r="BJ193" s="17"/>
      <c r="BK193" s="169"/>
      <c r="BL193" s="17"/>
      <c r="BM193" s="168"/>
    </row>
    <row r="194" spans="1:65" s="1" customFormat="1" ht="21.75" customHeight="1">
      <c r="A194" s="30"/>
      <c r="B194" s="155"/>
      <c r="C194" s="194" t="s">
        <v>392</v>
      </c>
      <c r="D194" s="194" t="s">
        <v>245</v>
      </c>
      <c r="E194" s="195" t="s">
        <v>1408</v>
      </c>
      <c r="F194" s="196" t="s">
        <v>1409</v>
      </c>
      <c r="G194" s="197" t="s">
        <v>248</v>
      </c>
      <c r="H194" s="198">
        <v>380.08499999999998</v>
      </c>
      <c r="I194" s="161">
        <v>0.38</v>
      </c>
      <c r="J194" s="162">
        <f>ROUND(I194*H194,2)</f>
        <v>144.43</v>
      </c>
      <c r="K194" s="163"/>
      <c r="L194" s="31"/>
      <c r="M194" s="164"/>
      <c r="N194" s="165" t="s">
        <v>42</v>
      </c>
      <c r="O194" s="57"/>
      <c r="P194" s="166">
        <f>O194*H194</f>
        <v>0</v>
      </c>
      <c r="Q194" s="166">
        <v>0</v>
      </c>
      <c r="R194" s="166">
        <f>Q194*H194</f>
        <v>0</v>
      </c>
      <c r="S194" s="166">
        <v>0</v>
      </c>
      <c r="T194" s="167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68" t="s">
        <v>249</v>
      </c>
      <c r="AT194" s="168" t="s">
        <v>245</v>
      </c>
      <c r="AU194" s="168" t="s">
        <v>88</v>
      </c>
      <c r="AY194" s="17" t="s">
        <v>242</v>
      </c>
      <c r="BE194" s="169">
        <f>IF(N194="základná",J194,0)</f>
        <v>0</v>
      </c>
      <c r="BF194" s="169">
        <f>IF(N194="znížená",J194,0)</f>
        <v>144.43</v>
      </c>
      <c r="BG194" s="169">
        <f>IF(N194="zákl. prenesená",J194,0)</f>
        <v>0</v>
      </c>
      <c r="BH194" s="169">
        <f>IF(N194="zníž. prenesená",J194,0)</f>
        <v>0</v>
      </c>
      <c r="BI194" s="169">
        <f>IF(N194="nulová",J194,0)</f>
        <v>0</v>
      </c>
      <c r="BJ194" s="17" t="s">
        <v>88</v>
      </c>
      <c r="BK194" s="169">
        <f>ROUND(I194*H194,2)</f>
        <v>144.43</v>
      </c>
      <c r="BL194" s="17" t="s">
        <v>249</v>
      </c>
      <c r="BM194" s="168" t="s">
        <v>1410</v>
      </c>
    </row>
    <row r="195" spans="1:65" s="12" customFormat="1">
      <c r="B195" s="170"/>
      <c r="D195" s="171" t="s">
        <v>251</v>
      </c>
      <c r="E195" s="172"/>
      <c r="F195" s="173" t="s">
        <v>1392</v>
      </c>
      <c r="H195" s="172"/>
      <c r="I195" s="174"/>
      <c r="L195" s="170"/>
      <c r="M195" s="175"/>
      <c r="N195" s="176"/>
      <c r="O195" s="176"/>
      <c r="P195" s="176"/>
      <c r="Q195" s="176"/>
      <c r="R195" s="176"/>
      <c r="S195" s="176"/>
      <c r="T195" s="177"/>
      <c r="AT195" s="172" t="s">
        <v>251</v>
      </c>
      <c r="AU195" s="172" t="s">
        <v>88</v>
      </c>
      <c r="AV195" s="12" t="s">
        <v>83</v>
      </c>
      <c r="AW195" s="12" t="s">
        <v>32</v>
      </c>
      <c r="AX195" s="12" t="s">
        <v>76</v>
      </c>
      <c r="AY195" s="172" t="s">
        <v>242</v>
      </c>
    </row>
    <row r="196" spans="1:65" s="13" customFormat="1">
      <c r="B196" s="178"/>
      <c r="D196" s="171" t="s">
        <v>251</v>
      </c>
      <c r="E196" s="179"/>
      <c r="F196" s="180" t="s">
        <v>1393</v>
      </c>
      <c r="H196" s="181">
        <v>380.08499999999998</v>
      </c>
      <c r="I196" s="182"/>
      <c r="L196" s="178"/>
      <c r="M196" s="183"/>
      <c r="N196" s="184"/>
      <c r="O196" s="184"/>
      <c r="P196" s="184"/>
      <c r="Q196" s="184"/>
      <c r="R196" s="184"/>
      <c r="S196" s="184"/>
      <c r="T196" s="185"/>
      <c r="AT196" s="179" t="s">
        <v>251</v>
      </c>
      <c r="AU196" s="179" t="s">
        <v>88</v>
      </c>
      <c r="AV196" s="13" t="s">
        <v>88</v>
      </c>
      <c r="AW196" s="13" t="s">
        <v>32</v>
      </c>
      <c r="AX196" s="13" t="s">
        <v>83</v>
      </c>
      <c r="AY196" s="179" t="s">
        <v>242</v>
      </c>
    </row>
    <row r="197" spans="1:65" s="1" customFormat="1" ht="33" customHeight="1">
      <c r="A197" s="30"/>
      <c r="B197" s="155"/>
      <c r="C197" s="194" t="s">
        <v>397</v>
      </c>
      <c r="D197" s="194" t="s">
        <v>245</v>
      </c>
      <c r="E197" s="195" t="s">
        <v>1411</v>
      </c>
      <c r="F197" s="196" t="s">
        <v>1412</v>
      </c>
      <c r="G197" s="197" t="s">
        <v>248</v>
      </c>
      <c r="H197" s="198">
        <v>384.07499999999999</v>
      </c>
      <c r="I197" s="161">
        <v>2.11</v>
      </c>
      <c r="J197" s="162">
        <f>ROUND(I197*H197,2)</f>
        <v>810.4</v>
      </c>
      <c r="K197" s="163"/>
      <c r="L197" s="31"/>
      <c r="M197" s="164"/>
      <c r="N197" s="165" t="s">
        <v>42</v>
      </c>
      <c r="O197" s="57"/>
      <c r="P197" s="166">
        <f>O197*H197</f>
        <v>0</v>
      </c>
      <c r="Q197" s="166">
        <v>0</v>
      </c>
      <c r="R197" s="166">
        <f>Q197*H197</f>
        <v>0</v>
      </c>
      <c r="S197" s="166">
        <v>0</v>
      </c>
      <c r="T197" s="167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68" t="s">
        <v>249</v>
      </c>
      <c r="AT197" s="168" t="s">
        <v>245</v>
      </c>
      <c r="AU197" s="168" t="s">
        <v>88</v>
      </c>
      <c r="AY197" s="17" t="s">
        <v>242</v>
      </c>
      <c r="BE197" s="169">
        <f>IF(N197="základná",J197,0)</f>
        <v>0</v>
      </c>
      <c r="BF197" s="169">
        <f>IF(N197="znížená",J197,0)</f>
        <v>810.4</v>
      </c>
      <c r="BG197" s="169">
        <f>IF(N197="zákl. prenesená",J197,0)</f>
        <v>0</v>
      </c>
      <c r="BH197" s="169">
        <f>IF(N197="zníž. prenesená",J197,0)</f>
        <v>0</v>
      </c>
      <c r="BI197" s="169">
        <f>IF(N197="nulová",J197,0)</f>
        <v>0</v>
      </c>
      <c r="BJ197" s="17" t="s">
        <v>88</v>
      </c>
      <c r="BK197" s="169">
        <f>ROUND(I197*H197,2)</f>
        <v>810.4</v>
      </c>
      <c r="BL197" s="17" t="s">
        <v>249</v>
      </c>
      <c r="BM197" s="168" t="s">
        <v>1413</v>
      </c>
    </row>
    <row r="198" spans="1:65" s="13" customFormat="1">
      <c r="B198" s="178"/>
      <c r="D198" s="171" t="s">
        <v>251</v>
      </c>
      <c r="E198" s="179"/>
      <c r="F198" s="180" t="s">
        <v>1414</v>
      </c>
      <c r="H198" s="181">
        <v>379.2</v>
      </c>
      <c r="I198" s="182"/>
      <c r="L198" s="178"/>
      <c r="M198" s="183"/>
      <c r="N198" s="184"/>
      <c r="O198" s="184"/>
      <c r="P198" s="184"/>
      <c r="Q198" s="184"/>
      <c r="R198" s="184"/>
      <c r="S198" s="184"/>
      <c r="T198" s="185"/>
      <c r="AT198" s="179" t="s">
        <v>251</v>
      </c>
      <c r="AU198" s="179" t="s">
        <v>88</v>
      </c>
      <c r="AV198" s="13" t="s">
        <v>88</v>
      </c>
      <c r="AW198" s="13" t="s">
        <v>32</v>
      </c>
      <c r="AX198" s="13" t="s">
        <v>76</v>
      </c>
      <c r="AY198" s="179" t="s">
        <v>242</v>
      </c>
    </row>
    <row r="199" spans="1:65" s="13" customFormat="1">
      <c r="B199" s="178"/>
      <c r="D199" s="171" t="s">
        <v>251</v>
      </c>
      <c r="E199" s="179"/>
      <c r="F199" s="180" t="s">
        <v>1415</v>
      </c>
      <c r="H199" s="181">
        <v>4.875</v>
      </c>
      <c r="I199" s="182"/>
      <c r="L199" s="178"/>
      <c r="M199" s="183"/>
      <c r="N199" s="184"/>
      <c r="O199" s="184"/>
      <c r="P199" s="184"/>
      <c r="Q199" s="184"/>
      <c r="R199" s="184"/>
      <c r="S199" s="184"/>
      <c r="T199" s="185"/>
      <c r="AT199" s="179" t="s">
        <v>251</v>
      </c>
      <c r="AU199" s="179" t="s">
        <v>88</v>
      </c>
      <c r="AV199" s="13" t="s">
        <v>88</v>
      </c>
      <c r="AW199" s="13" t="s">
        <v>32</v>
      </c>
      <c r="AX199" s="13" t="s">
        <v>76</v>
      </c>
      <c r="AY199" s="179" t="s">
        <v>242</v>
      </c>
    </row>
    <row r="200" spans="1:65" s="14" customFormat="1">
      <c r="B200" s="186"/>
      <c r="D200" s="171" t="s">
        <v>251</v>
      </c>
      <c r="E200" s="187" t="s">
        <v>1341</v>
      </c>
      <c r="F200" s="188" t="s">
        <v>254</v>
      </c>
      <c r="H200" s="189">
        <v>384.07499999999999</v>
      </c>
      <c r="I200" s="190"/>
      <c r="L200" s="186"/>
      <c r="M200" s="191"/>
      <c r="N200" s="192"/>
      <c r="O200" s="192"/>
      <c r="P200" s="192"/>
      <c r="Q200" s="192"/>
      <c r="R200" s="192"/>
      <c r="S200" s="192"/>
      <c r="T200" s="193"/>
      <c r="AT200" s="187" t="s">
        <v>251</v>
      </c>
      <c r="AU200" s="187" t="s">
        <v>88</v>
      </c>
      <c r="AV200" s="14" t="s">
        <v>249</v>
      </c>
      <c r="AW200" s="14" t="s">
        <v>32</v>
      </c>
      <c r="AX200" s="14" t="s">
        <v>83</v>
      </c>
      <c r="AY200" s="187" t="s">
        <v>242</v>
      </c>
    </row>
    <row r="201" spans="1:65" s="1" customFormat="1" ht="24.2" customHeight="1">
      <c r="A201" s="30"/>
      <c r="B201" s="155"/>
      <c r="C201" s="194" t="s">
        <v>402</v>
      </c>
      <c r="D201" s="194" t="s">
        <v>245</v>
      </c>
      <c r="E201" s="195" t="s">
        <v>1416</v>
      </c>
      <c r="F201" s="196" t="s">
        <v>1417</v>
      </c>
      <c r="G201" s="197" t="s">
        <v>248</v>
      </c>
      <c r="H201" s="198">
        <v>25.524999999999999</v>
      </c>
      <c r="I201" s="161">
        <v>0.97</v>
      </c>
      <c r="J201" s="162">
        <f>ROUND(I201*H201,2)</f>
        <v>24.76</v>
      </c>
      <c r="K201" s="163"/>
      <c r="L201" s="31"/>
      <c r="M201" s="164"/>
      <c r="N201" s="165" t="s">
        <v>42</v>
      </c>
      <c r="O201" s="57"/>
      <c r="P201" s="166">
        <f>O201*H201</f>
        <v>0</v>
      </c>
      <c r="Q201" s="166">
        <v>0</v>
      </c>
      <c r="R201" s="166">
        <f>Q201*H201</f>
        <v>0</v>
      </c>
      <c r="S201" s="166">
        <v>0</v>
      </c>
      <c r="T201" s="167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68" t="s">
        <v>249</v>
      </c>
      <c r="AT201" s="168" t="s">
        <v>245</v>
      </c>
      <c r="AU201" s="168" t="s">
        <v>88</v>
      </c>
      <c r="AY201" s="17" t="s">
        <v>242</v>
      </c>
      <c r="BE201" s="169">
        <f>IF(N201="základná",J201,0)</f>
        <v>0</v>
      </c>
      <c r="BF201" s="169">
        <f>IF(N201="znížená",J201,0)</f>
        <v>24.76</v>
      </c>
      <c r="BG201" s="169">
        <f>IF(N201="zákl. prenesená",J201,0)</f>
        <v>0</v>
      </c>
      <c r="BH201" s="169">
        <f>IF(N201="zníž. prenesená",J201,0)</f>
        <v>0</v>
      </c>
      <c r="BI201" s="169">
        <f>IF(N201="nulová",J201,0)</f>
        <v>0</v>
      </c>
      <c r="BJ201" s="17" t="s">
        <v>88</v>
      </c>
      <c r="BK201" s="169">
        <f>ROUND(I201*H201,2)</f>
        <v>24.76</v>
      </c>
      <c r="BL201" s="17" t="s">
        <v>249</v>
      </c>
      <c r="BM201" s="168" t="s">
        <v>1418</v>
      </c>
    </row>
    <row r="202" spans="1:65" s="12" customFormat="1">
      <c r="B202" s="170"/>
      <c r="D202" s="171" t="s">
        <v>251</v>
      </c>
      <c r="E202" s="172"/>
      <c r="F202" s="173" t="s">
        <v>1419</v>
      </c>
      <c r="H202" s="172"/>
      <c r="I202" s="174"/>
      <c r="L202" s="170"/>
      <c r="M202" s="175"/>
      <c r="N202" s="176"/>
      <c r="O202" s="176"/>
      <c r="P202" s="176"/>
      <c r="Q202" s="176"/>
      <c r="R202" s="176"/>
      <c r="S202" s="176"/>
      <c r="T202" s="177"/>
      <c r="AT202" s="172" t="s">
        <v>251</v>
      </c>
      <c r="AU202" s="172" t="s">
        <v>88</v>
      </c>
      <c r="AV202" s="12" t="s">
        <v>83</v>
      </c>
      <c r="AW202" s="12" t="s">
        <v>32</v>
      </c>
      <c r="AX202" s="12" t="s">
        <v>76</v>
      </c>
      <c r="AY202" s="172" t="s">
        <v>242</v>
      </c>
    </row>
    <row r="203" spans="1:65" s="13" customFormat="1">
      <c r="B203" s="178"/>
      <c r="D203" s="171" t="s">
        <v>251</v>
      </c>
      <c r="E203" s="179"/>
      <c r="F203" s="180" t="s">
        <v>1420</v>
      </c>
      <c r="H203" s="181">
        <v>23.9</v>
      </c>
      <c r="I203" s="182"/>
      <c r="L203" s="178"/>
      <c r="M203" s="183"/>
      <c r="N203" s="184"/>
      <c r="O203" s="184"/>
      <c r="P203" s="184"/>
      <c r="Q203" s="184"/>
      <c r="R203" s="184"/>
      <c r="S203" s="184"/>
      <c r="T203" s="185"/>
      <c r="AT203" s="179" t="s">
        <v>251</v>
      </c>
      <c r="AU203" s="179" t="s">
        <v>88</v>
      </c>
      <c r="AV203" s="13" t="s">
        <v>88</v>
      </c>
      <c r="AW203" s="13" t="s">
        <v>32</v>
      </c>
      <c r="AX203" s="13" t="s">
        <v>76</v>
      </c>
      <c r="AY203" s="179" t="s">
        <v>242</v>
      </c>
    </row>
    <row r="204" spans="1:65" s="13" customFormat="1">
      <c r="B204" s="178"/>
      <c r="D204" s="171" t="s">
        <v>251</v>
      </c>
      <c r="E204" s="179"/>
      <c r="F204" s="180" t="s">
        <v>1421</v>
      </c>
      <c r="H204" s="181">
        <v>1.625</v>
      </c>
      <c r="I204" s="182"/>
      <c r="L204" s="178"/>
      <c r="M204" s="183"/>
      <c r="N204" s="184"/>
      <c r="O204" s="184"/>
      <c r="P204" s="184"/>
      <c r="Q204" s="184"/>
      <c r="R204" s="184"/>
      <c r="S204" s="184"/>
      <c r="T204" s="185"/>
      <c r="AT204" s="179" t="s">
        <v>251</v>
      </c>
      <c r="AU204" s="179" t="s">
        <v>88</v>
      </c>
      <c r="AV204" s="13" t="s">
        <v>88</v>
      </c>
      <c r="AW204" s="13" t="s">
        <v>32</v>
      </c>
      <c r="AX204" s="13" t="s">
        <v>76</v>
      </c>
      <c r="AY204" s="179" t="s">
        <v>242</v>
      </c>
    </row>
    <row r="205" spans="1:65" s="14" customFormat="1">
      <c r="B205" s="186"/>
      <c r="D205" s="171" t="s">
        <v>251</v>
      </c>
      <c r="E205" s="187" t="s">
        <v>1315</v>
      </c>
      <c r="F205" s="188" t="s">
        <v>254</v>
      </c>
      <c r="H205" s="189">
        <v>25.524999999999999</v>
      </c>
      <c r="I205" s="190"/>
      <c r="L205" s="186"/>
      <c r="M205" s="191"/>
      <c r="N205" s="192"/>
      <c r="O205" s="192"/>
      <c r="P205" s="192"/>
      <c r="Q205" s="192"/>
      <c r="R205" s="192"/>
      <c r="S205" s="192"/>
      <c r="T205" s="193"/>
      <c r="AT205" s="187" t="s">
        <v>251</v>
      </c>
      <c r="AU205" s="187" t="s">
        <v>88</v>
      </c>
      <c r="AV205" s="14" t="s">
        <v>249</v>
      </c>
      <c r="AW205" s="14" t="s">
        <v>32</v>
      </c>
      <c r="AX205" s="14" t="s">
        <v>83</v>
      </c>
      <c r="AY205" s="187" t="s">
        <v>242</v>
      </c>
    </row>
    <row r="206" spans="1:65" s="1" customFormat="1" ht="21.75" customHeight="1">
      <c r="A206" s="30"/>
      <c r="B206" s="155"/>
      <c r="C206" s="194" t="s">
        <v>410</v>
      </c>
      <c r="D206" s="194" t="s">
        <v>245</v>
      </c>
      <c r="E206" s="195" t="s">
        <v>1422</v>
      </c>
      <c r="F206" s="196" t="s">
        <v>1423</v>
      </c>
      <c r="G206" s="197" t="s">
        <v>281</v>
      </c>
      <c r="H206" s="198">
        <v>113.1</v>
      </c>
      <c r="I206" s="161">
        <v>0.25</v>
      </c>
      <c r="J206" s="162">
        <f>ROUND(I206*H206,2)</f>
        <v>28.28</v>
      </c>
      <c r="K206" s="163"/>
      <c r="L206" s="31"/>
      <c r="M206" s="164"/>
      <c r="N206" s="165" t="s">
        <v>42</v>
      </c>
      <c r="O206" s="57"/>
      <c r="P206" s="166">
        <f>O206*H206</f>
        <v>0</v>
      </c>
      <c r="Q206" s="166">
        <v>0</v>
      </c>
      <c r="R206" s="166">
        <f>Q206*H206</f>
        <v>0</v>
      </c>
      <c r="S206" s="166">
        <v>0</v>
      </c>
      <c r="T206" s="167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68" t="s">
        <v>249</v>
      </c>
      <c r="AT206" s="168" t="s">
        <v>245</v>
      </c>
      <c r="AU206" s="168" t="s">
        <v>88</v>
      </c>
      <c r="AY206" s="17" t="s">
        <v>242</v>
      </c>
      <c r="BE206" s="169">
        <f>IF(N206="základná",J206,0)</f>
        <v>0</v>
      </c>
      <c r="BF206" s="169">
        <f>IF(N206="znížená",J206,0)</f>
        <v>28.28</v>
      </c>
      <c r="BG206" s="169">
        <f>IF(N206="zákl. prenesená",J206,0)</f>
        <v>0</v>
      </c>
      <c r="BH206" s="169">
        <f>IF(N206="zníž. prenesená",J206,0)</f>
        <v>0</v>
      </c>
      <c r="BI206" s="169">
        <f>IF(N206="nulová",J206,0)</f>
        <v>0</v>
      </c>
      <c r="BJ206" s="17" t="s">
        <v>88</v>
      </c>
      <c r="BK206" s="169">
        <f>ROUND(I206*H206,2)</f>
        <v>28.28</v>
      </c>
      <c r="BL206" s="17" t="s">
        <v>249</v>
      </c>
      <c r="BM206" s="168" t="s">
        <v>1424</v>
      </c>
    </row>
    <row r="207" spans="1:65" s="13" customFormat="1">
      <c r="B207" s="178"/>
      <c r="D207" s="171" t="s">
        <v>251</v>
      </c>
      <c r="E207" s="179"/>
      <c r="F207" s="180" t="s">
        <v>1425</v>
      </c>
      <c r="H207" s="181">
        <v>113.1</v>
      </c>
      <c r="I207" s="182"/>
      <c r="L207" s="178"/>
      <c r="M207" s="183"/>
      <c r="N207" s="184"/>
      <c r="O207" s="184"/>
      <c r="P207" s="184"/>
      <c r="Q207" s="184"/>
      <c r="R207" s="184"/>
      <c r="S207" s="184"/>
      <c r="T207" s="185"/>
      <c r="AT207" s="179" t="s">
        <v>251</v>
      </c>
      <c r="AU207" s="179" t="s">
        <v>88</v>
      </c>
      <c r="AV207" s="13" t="s">
        <v>88</v>
      </c>
      <c r="AW207" s="13" t="s">
        <v>32</v>
      </c>
      <c r="AX207" s="13" t="s">
        <v>83</v>
      </c>
      <c r="AY207" s="179" t="s">
        <v>242</v>
      </c>
    </row>
    <row r="208" spans="1:65" s="11" customFormat="1" ht="22.9" customHeight="1">
      <c r="B208" s="142"/>
      <c r="D208" s="143" t="s">
        <v>75</v>
      </c>
      <c r="E208" s="153" t="s">
        <v>88</v>
      </c>
      <c r="F208" s="153" t="s">
        <v>266</v>
      </c>
      <c r="I208" s="145"/>
      <c r="J208" s="154">
        <f>SUBTOTAL(9,J209:J251)</f>
        <v>1821.3999999999999</v>
      </c>
      <c r="L208" s="142"/>
      <c r="M208" s="147"/>
      <c r="N208" s="148"/>
      <c r="O208" s="148"/>
      <c r="P208" s="149">
        <f>SUM(P209:P253)</f>
        <v>0</v>
      </c>
      <c r="Q208" s="148"/>
      <c r="R208" s="149">
        <f>SUM(R209:R253)</f>
        <v>35.672765239999997</v>
      </c>
      <c r="S208" s="148"/>
      <c r="T208" s="150">
        <f>SUM(T209:T253)</f>
        <v>0</v>
      </c>
      <c r="AR208" s="143" t="s">
        <v>83</v>
      </c>
      <c r="AT208" s="151" t="s">
        <v>75</v>
      </c>
      <c r="AU208" s="151" t="s">
        <v>83</v>
      </c>
      <c r="AY208" s="143" t="s">
        <v>242</v>
      </c>
      <c r="BK208" s="152">
        <f>SUM(BK209:BK253)</f>
        <v>1821.3999999999999</v>
      </c>
    </row>
    <row r="209" spans="1:65" s="1" customFormat="1" ht="21.75" customHeight="1">
      <c r="A209" s="30"/>
      <c r="B209" s="155"/>
      <c r="C209" s="194" t="s">
        <v>414</v>
      </c>
      <c r="D209" s="194" t="s">
        <v>245</v>
      </c>
      <c r="E209" s="195" t="s">
        <v>1426</v>
      </c>
      <c r="F209" s="196" t="s">
        <v>1427</v>
      </c>
      <c r="G209" s="197" t="s">
        <v>281</v>
      </c>
      <c r="H209" s="198">
        <v>116.52</v>
      </c>
      <c r="I209" s="161">
        <v>4.1100000000000003</v>
      </c>
      <c r="J209" s="162">
        <f>ROUND(I209*H209,2)</f>
        <v>478.9</v>
      </c>
      <c r="K209" s="163"/>
      <c r="L209" s="31"/>
      <c r="M209" s="164"/>
      <c r="N209" s="165" t="s">
        <v>42</v>
      </c>
      <c r="O209" s="57"/>
      <c r="P209" s="166">
        <f>O209*H209</f>
        <v>0</v>
      </c>
      <c r="Q209" s="166">
        <v>0</v>
      </c>
      <c r="R209" s="166">
        <f>Q209*H209</f>
        <v>0</v>
      </c>
      <c r="S209" s="166">
        <v>0</v>
      </c>
      <c r="T209" s="167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68" t="s">
        <v>249</v>
      </c>
      <c r="AT209" s="168" t="s">
        <v>245</v>
      </c>
      <c r="AU209" s="168" t="s">
        <v>88</v>
      </c>
      <c r="AY209" s="17" t="s">
        <v>242</v>
      </c>
      <c r="BE209" s="169">
        <f>IF(N209="základná",J209,0)</f>
        <v>0</v>
      </c>
      <c r="BF209" s="169">
        <f>IF(N209="znížená",J209,0)</f>
        <v>478.9</v>
      </c>
      <c r="BG209" s="169">
        <f>IF(N209="zákl. prenesená",J209,0)</f>
        <v>0</v>
      </c>
      <c r="BH209" s="169">
        <f>IF(N209="zníž. prenesená",J209,0)</f>
        <v>0</v>
      </c>
      <c r="BI209" s="169">
        <f>IF(N209="nulová",J209,0)</f>
        <v>0</v>
      </c>
      <c r="BJ209" s="17" t="s">
        <v>88</v>
      </c>
      <c r="BK209" s="169">
        <f>ROUND(I209*H209,2)</f>
        <v>478.9</v>
      </c>
      <c r="BL209" s="17" t="s">
        <v>249</v>
      </c>
      <c r="BM209" s="168" t="s">
        <v>1428</v>
      </c>
    </row>
    <row r="210" spans="1:65" s="12" customFormat="1">
      <c r="B210" s="170"/>
      <c r="D210" s="171" t="s">
        <v>251</v>
      </c>
      <c r="E210" s="172"/>
      <c r="F210" s="173" t="s">
        <v>1429</v>
      </c>
      <c r="H210" s="172"/>
      <c r="I210" s="174"/>
      <c r="L210" s="170"/>
      <c r="M210" s="175"/>
      <c r="N210" s="176"/>
      <c r="O210" s="176"/>
      <c r="P210" s="176"/>
      <c r="Q210" s="176"/>
      <c r="R210" s="176"/>
      <c r="S210" s="176"/>
      <c r="T210" s="177"/>
      <c r="AT210" s="172" t="s">
        <v>251</v>
      </c>
      <c r="AU210" s="172" t="s">
        <v>88</v>
      </c>
      <c r="AV210" s="12" t="s">
        <v>83</v>
      </c>
      <c r="AW210" s="12" t="s">
        <v>32</v>
      </c>
      <c r="AX210" s="12" t="s">
        <v>76</v>
      </c>
      <c r="AY210" s="172" t="s">
        <v>242</v>
      </c>
    </row>
    <row r="211" spans="1:65" s="13" customFormat="1">
      <c r="B211" s="178"/>
      <c r="D211" s="171" t="s">
        <v>251</v>
      </c>
      <c r="E211" s="179"/>
      <c r="F211" s="180" t="s">
        <v>1430</v>
      </c>
      <c r="H211" s="181">
        <v>116.52</v>
      </c>
      <c r="I211" s="182"/>
      <c r="L211" s="178"/>
      <c r="M211" s="183"/>
      <c r="N211" s="184"/>
      <c r="O211" s="184"/>
      <c r="P211" s="184"/>
      <c r="Q211" s="184"/>
      <c r="R211" s="184"/>
      <c r="S211" s="184"/>
      <c r="T211" s="185"/>
      <c r="AT211" s="179" t="s">
        <v>251</v>
      </c>
      <c r="AU211" s="179" t="s">
        <v>88</v>
      </c>
      <c r="AV211" s="13" t="s">
        <v>88</v>
      </c>
      <c r="AW211" s="13" t="s">
        <v>32</v>
      </c>
      <c r="AX211" s="13" t="s">
        <v>83</v>
      </c>
      <c r="AY211" s="179" t="s">
        <v>242</v>
      </c>
    </row>
    <row r="212" spans="1:65" s="1" customFormat="1" ht="24.2" customHeight="1">
      <c r="A212" s="30"/>
      <c r="B212" s="155"/>
      <c r="C212" s="194" t="s">
        <v>418</v>
      </c>
      <c r="D212" s="194" t="s">
        <v>245</v>
      </c>
      <c r="E212" s="195" t="s">
        <v>1431</v>
      </c>
      <c r="F212" s="196" t="s">
        <v>1432</v>
      </c>
      <c r="G212" s="197" t="s">
        <v>248</v>
      </c>
      <c r="H212" s="198">
        <v>13.335000000000001</v>
      </c>
      <c r="I212" s="161">
        <v>36.22</v>
      </c>
      <c r="J212" s="162">
        <f>ROUND(I212*H212,2)</f>
        <v>482.99</v>
      </c>
      <c r="K212" s="163"/>
      <c r="L212" s="31"/>
      <c r="M212" s="164"/>
      <c r="N212" s="165" t="s">
        <v>42</v>
      </c>
      <c r="O212" s="57"/>
      <c r="P212" s="166">
        <f>O212*H212</f>
        <v>0</v>
      </c>
      <c r="Q212" s="166">
        <v>2.0699999999999998</v>
      </c>
      <c r="R212" s="166">
        <f>Q212*H212</f>
        <v>27.603449999999999</v>
      </c>
      <c r="S212" s="166">
        <v>0</v>
      </c>
      <c r="T212" s="167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68" t="s">
        <v>249</v>
      </c>
      <c r="AT212" s="168" t="s">
        <v>245</v>
      </c>
      <c r="AU212" s="168" t="s">
        <v>88</v>
      </c>
      <c r="AY212" s="17" t="s">
        <v>242</v>
      </c>
      <c r="BE212" s="169">
        <f>IF(N212="základná",J212,0)</f>
        <v>0</v>
      </c>
      <c r="BF212" s="169">
        <f>IF(N212="znížená",J212,0)</f>
        <v>482.99</v>
      </c>
      <c r="BG212" s="169">
        <f>IF(N212="zákl. prenesená",J212,0)</f>
        <v>0</v>
      </c>
      <c r="BH212" s="169">
        <f>IF(N212="zníž. prenesená",J212,0)</f>
        <v>0</v>
      </c>
      <c r="BI212" s="169">
        <f>IF(N212="nulová",J212,0)</f>
        <v>0</v>
      </c>
      <c r="BJ212" s="17" t="s">
        <v>88</v>
      </c>
      <c r="BK212" s="169">
        <f>ROUND(I212*H212,2)</f>
        <v>482.99</v>
      </c>
      <c r="BL212" s="17" t="s">
        <v>249</v>
      </c>
      <c r="BM212" s="168" t="s">
        <v>1433</v>
      </c>
    </row>
    <row r="213" spans="1:65" s="13" customFormat="1">
      <c r="B213" s="178"/>
      <c r="D213" s="171" t="s">
        <v>251</v>
      </c>
      <c r="E213" s="179"/>
      <c r="F213" s="180" t="s">
        <v>1434</v>
      </c>
      <c r="H213" s="181">
        <v>9.625</v>
      </c>
      <c r="I213" s="182"/>
      <c r="L213" s="178"/>
      <c r="M213" s="183"/>
      <c r="N213" s="184"/>
      <c r="O213" s="184"/>
      <c r="P213" s="184"/>
      <c r="Q213" s="184"/>
      <c r="R213" s="184"/>
      <c r="S213" s="184"/>
      <c r="T213" s="185"/>
      <c r="AT213" s="179" t="s">
        <v>251</v>
      </c>
      <c r="AU213" s="179" t="s">
        <v>88</v>
      </c>
      <c r="AV213" s="13" t="s">
        <v>88</v>
      </c>
      <c r="AW213" s="13" t="s">
        <v>32</v>
      </c>
      <c r="AX213" s="13" t="s">
        <v>76</v>
      </c>
      <c r="AY213" s="179" t="s">
        <v>242</v>
      </c>
    </row>
    <row r="214" spans="1:65" s="13" customFormat="1">
      <c r="B214" s="178"/>
      <c r="D214" s="171" t="s">
        <v>251</v>
      </c>
      <c r="E214" s="179"/>
      <c r="F214" s="180" t="s">
        <v>1435</v>
      </c>
      <c r="H214" s="181">
        <v>3.71</v>
      </c>
      <c r="I214" s="182"/>
      <c r="L214" s="178"/>
      <c r="M214" s="183"/>
      <c r="N214" s="184"/>
      <c r="O214" s="184"/>
      <c r="P214" s="184"/>
      <c r="Q214" s="184"/>
      <c r="R214" s="184"/>
      <c r="S214" s="184"/>
      <c r="T214" s="185"/>
      <c r="AT214" s="179" t="s">
        <v>251</v>
      </c>
      <c r="AU214" s="179" t="s">
        <v>88</v>
      </c>
      <c r="AV214" s="13" t="s">
        <v>88</v>
      </c>
      <c r="AW214" s="13" t="s">
        <v>32</v>
      </c>
      <c r="AX214" s="13" t="s">
        <v>76</v>
      </c>
      <c r="AY214" s="179" t="s">
        <v>242</v>
      </c>
    </row>
    <row r="215" spans="1:65" s="14" customFormat="1">
      <c r="B215" s="186"/>
      <c r="D215" s="171" t="s">
        <v>251</v>
      </c>
      <c r="E215" s="187"/>
      <c r="F215" s="188" t="s">
        <v>254</v>
      </c>
      <c r="H215" s="189">
        <v>13.335000000000001</v>
      </c>
      <c r="I215" s="190"/>
      <c r="L215" s="186"/>
      <c r="M215" s="191"/>
      <c r="N215" s="192"/>
      <c r="O215" s="192"/>
      <c r="P215" s="192"/>
      <c r="Q215" s="192"/>
      <c r="R215" s="192"/>
      <c r="S215" s="192"/>
      <c r="T215" s="193"/>
      <c r="AT215" s="187" t="s">
        <v>251</v>
      </c>
      <c r="AU215" s="187" t="s">
        <v>88</v>
      </c>
      <c r="AV215" s="14" t="s">
        <v>249</v>
      </c>
      <c r="AW215" s="14" t="s">
        <v>32</v>
      </c>
      <c r="AX215" s="14" t="s">
        <v>83</v>
      </c>
      <c r="AY215" s="187" t="s">
        <v>242</v>
      </c>
    </row>
    <row r="216" spans="1:65" s="1" customFormat="1" ht="24.2" customHeight="1">
      <c r="A216" s="30"/>
      <c r="B216" s="155"/>
      <c r="C216" s="194" t="s">
        <v>6</v>
      </c>
      <c r="D216" s="194" t="s">
        <v>245</v>
      </c>
      <c r="E216" s="195" t="s">
        <v>1436</v>
      </c>
      <c r="F216" s="196" t="s">
        <v>1437</v>
      </c>
      <c r="G216" s="197" t="s">
        <v>248</v>
      </c>
      <c r="H216" s="198">
        <v>1.474</v>
      </c>
      <c r="I216" s="161">
        <v>98.86</v>
      </c>
      <c r="J216" s="162">
        <f>ROUND(I216*H216,2)</f>
        <v>145.72</v>
      </c>
      <c r="K216" s="163"/>
      <c r="L216" s="31"/>
      <c r="M216" s="164"/>
      <c r="N216" s="165" t="s">
        <v>42</v>
      </c>
      <c r="O216" s="57"/>
      <c r="P216" s="166">
        <f>O216*H216</f>
        <v>0</v>
      </c>
      <c r="Q216" s="166">
        <v>2.2151299999999998</v>
      </c>
      <c r="R216" s="166">
        <f>Q216*H216</f>
        <v>3.2651016199999998</v>
      </c>
      <c r="S216" s="166">
        <v>0</v>
      </c>
      <c r="T216" s="167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68" t="s">
        <v>249</v>
      </c>
      <c r="AT216" s="168" t="s">
        <v>245</v>
      </c>
      <c r="AU216" s="168" t="s">
        <v>88</v>
      </c>
      <c r="AY216" s="17" t="s">
        <v>242</v>
      </c>
      <c r="BE216" s="169">
        <f>IF(N216="základná",J216,0)</f>
        <v>0</v>
      </c>
      <c r="BF216" s="169">
        <f>IF(N216="znížená",J216,0)</f>
        <v>145.72</v>
      </c>
      <c r="BG216" s="169">
        <f>IF(N216="zákl. prenesená",J216,0)</f>
        <v>0</v>
      </c>
      <c r="BH216" s="169">
        <f>IF(N216="zníž. prenesená",J216,0)</f>
        <v>0</v>
      </c>
      <c r="BI216" s="169">
        <f>IF(N216="nulová",J216,0)</f>
        <v>0</v>
      </c>
      <c r="BJ216" s="17" t="s">
        <v>88</v>
      </c>
      <c r="BK216" s="169">
        <f>ROUND(I216*H216,2)</f>
        <v>145.72</v>
      </c>
      <c r="BL216" s="17" t="s">
        <v>249</v>
      </c>
      <c r="BM216" s="168" t="s">
        <v>1438</v>
      </c>
    </row>
    <row r="217" spans="1:65" s="13" customFormat="1">
      <c r="B217" s="178"/>
      <c r="D217" s="171" t="s">
        <v>251</v>
      </c>
      <c r="E217" s="179"/>
      <c r="F217" s="180" t="s">
        <v>1439</v>
      </c>
      <c r="H217" s="181">
        <v>0.73199999999999998</v>
      </c>
      <c r="I217" s="182"/>
      <c r="L217" s="178"/>
      <c r="M217" s="183"/>
      <c r="N217" s="184"/>
      <c r="O217" s="184"/>
      <c r="P217" s="184"/>
      <c r="Q217" s="184"/>
      <c r="R217" s="184"/>
      <c r="S217" s="184"/>
      <c r="T217" s="185"/>
      <c r="AT217" s="179" t="s">
        <v>251</v>
      </c>
      <c r="AU217" s="179" t="s">
        <v>88</v>
      </c>
      <c r="AV217" s="13" t="s">
        <v>88</v>
      </c>
      <c r="AW217" s="13" t="s">
        <v>32</v>
      </c>
      <c r="AX217" s="13" t="s">
        <v>76</v>
      </c>
      <c r="AY217" s="179" t="s">
        <v>242</v>
      </c>
    </row>
    <row r="218" spans="1:65" s="13" customFormat="1">
      <c r="B218" s="178"/>
      <c r="D218" s="171" t="s">
        <v>251</v>
      </c>
      <c r="E218" s="179"/>
      <c r="F218" s="180" t="s">
        <v>1440</v>
      </c>
      <c r="H218" s="181">
        <v>0.50700000000000001</v>
      </c>
      <c r="I218" s="182"/>
      <c r="L218" s="178"/>
      <c r="M218" s="183"/>
      <c r="N218" s="184"/>
      <c r="O218" s="184"/>
      <c r="P218" s="184"/>
      <c r="Q218" s="184"/>
      <c r="R218" s="184"/>
      <c r="S218" s="184"/>
      <c r="T218" s="185"/>
      <c r="AT218" s="179" t="s">
        <v>251</v>
      </c>
      <c r="AU218" s="179" t="s">
        <v>88</v>
      </c>
      <c r="AV218" s="13" t="s">
        <v>88</v>
      </c>
      <c r="AW218" s="13" t="s">
        <v>32</v>
      </c>
      <c r="AX218" s="13" t="s">
        <v>76</v>
      </c>
      <c r="AY218" s="179" t="s">
        <v>242</v>
      </c>
    </row>
    <row r="219" spans="1:65" s="13" customFormat="1">
      <c r="B219" s="178"/>
      <c r="D219" s="171" t="s">
        <v>251</v>
      </c>
      <c r="E219" s="179"/>
      <c r="F219" s="180" t="s">
        <v>1441</v>
      </c>
      <c r="H219" s="181">
        <v>0.23499999999999999</v>
      </c>
      <c r="I219" s="182"/>
      <c r="L219" s="178"/>
      <c r="M219" s="183"/>
      <c r="N219" s="184"/>
      <c r="O219" s="184"/>
      <c r="P219" s="184"/>
      <c r="Q219" s="184"/>
      <c r="R219" s="184"/>
      <c r="S219" s="184"/>
      <c r="T219" s="185"/>
      <c r="AT219" s="179" t="s">
        <v>251</v>
      </c>
      <c r="AU219" s="179" t="s">
        <v>88</v>
      </c>
      <c r="AV219" s="13" t="s">
        <v>88</v>
      </c>
      <c r="AW219" s="13" t="s">
        <v>32</v>
      </c>
      <c r="AX219" s="13" t="s">
        <v>76</v>
      </c>
      <c r="AY219" s="179" t="s">
        <v>242</v>
      </c>
    </row>
    <row r="220" spans="1:65" s="14" customFormat="1">
      <c r="B220" s="186"/>
      <c r="D220" s="171" t="s">
        <v>251</v>
      </c>
      <c r="E220" s="187"/>
      <c r="F220" s="188" t="s">
        <v>254</v>
      </c>
      <c r="H220" s="189">
        <v>1.474</v>
      </c>
      <c r="I220" s="190"/>
      <c r="L220" s="186"/>
      <c r="M220" s="191"/>
      <c r="N220" s="192"/>
      <c r="O220" s="192"/>
      <c r="P220" s="192"/>
      <c r="Q220" s="192"/>
      <c r="R220" s="192"/>
      <c r="S220" s="192"/>
      <c r="T220" s="193"/>
      <c r="AT220" s="187" t="s">
        <v>251</v>
      </c>
      <c r="AU220" s="187" t="s">
        <v>88</v>
      </c>
      <c r="AV220" s="14" t="s">
        <v>249</v>
      </c>
      <c r="AW220" s="14" t="s">
        <v>32</v>
      </c>
      <c r="AX220" s="14" t="s">
        <v>83</v>
      </c>
      <c r="AY220" s="187" t="s">
        <v>242</v>
      </c>
    </row>
    <row r="221" spans="1:65" s="1" customFormat="1" ht="21.75" customHeight="1">
      <c r="A221" s="30"/>
      <c r="B221" s="155"/>
      <c r="C221" s="194" t="s">
        <v>425</v>
      </c>
      <c r="D221" s="194" t="s">
        <v>245</v>
      </c>
      <c r="E221" s="195" t="s">
        <v>1442</v>
      </c>
      <c r="F221" s="196" t="s">
        <v>1443</v>
      </c>
      <c r="G221" s="197" t="s">
        <v>281</v>
      </c>
      <c r="H221" s="198">
        <v>4.2149999999999999</v>
      </c>
      <c r="I221" s="161">
        <v>14.13</v>
      </c>
      <c r="J221" s="162">
        <f>ROUND(I221*H221,2)</f>
        <v>59.56</v>
      </c>
      <c r="K221" s="163"/>
      <c r="L221" s="31"/>
      <c r="M221" s="164"/>
      <c r="N221" s="165" t="s">
        <v>42</v>
      </c>
      <c r="O221" s="57"/>
      <c r="P221" s="166">
        <f>O221*H221</f>
        <v>0</v>
      </c>
      <c r="Q221" s="166">
        <v>1.6000000000000001E-3</v>
      </c>
      <c r="R221" s="166">
        <f>Q221*H221</f>
        <v>6.744E-3</v>
      </c>
      <c r="S221" s="166">
        <v>0</v>
      </c>
      <c r="T221" s="167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68" t="s">
        <v>249</v>
      </c>
      <c r="AT221" s="168" t="s">
        <v>245</v>
      </c>
      <c r="AU221" s="168" t="s">
        <v>88</v>
      </c>
      <c r="AY221" s="17" t="s">
        <v>242</v>
      </c>
      <c r="BE221" s="169">
        <f>IF(N221="základná",J221,0)</f>
        <v>0</v>
      </c>
      <c r="BF221" s="169">
        <f>IF(N221="znížená",J221,0)</f>
        <v>59.56</v>
      </c>
      <c r="BG221" s="169">
        <f>IF(N221="zákl. prenesená",J221,0)</f>
        <v>0</v>
      </c>
      <c r="BH221" s="169">
        <f>IF(N221="zníž. prenesená",J221,0)</f>
        <v>0</v>
      </c>
      <c r="BI221" s="169">
        <f>IF(N221="nulová",J221,0)</f>
        <v>0</v>
      </c>
      <c r="BJ221" s="17" t="s">
        <v>88</v>
      </c>
      <c r="BK221" s="169">
        <f>ROUND(I221*H221,2)</f>
        <v>59.56</v>
      </c>
      <c r="BL221" s="17" t="s">
        <v>249</v>
      </c>
      <c r="BM221" s="168" t="s">
        <v>1444</v>
      </c>
    </row>
    <row r="222" spans="1:65" s="13" customFormat="1">
      <c r="B222" s="178"/>
      <c r="D222" s="171" t="s">
        <v>251</v>
      </c>
      <c r="E222" s="179"/>
      <c r="F222" s="180" t="s">
        <v>1445</v>
      </c>
      <c r="H222" s="181">
        <v>1.7150000000000001</v>
      </c>
      <c r="I222" s="182"/>
      <c r="L222" s="178"/>
      <c r="M222" s="183"/>
      <c r="N222" s="184"/>
      <c r="O222" s="184"/>
      <c r="P222" s="184"/>
      <c r="Q222" s="184"/>
      <c r="R222" s="184"/>
      <c r="S222" s="184"/>
      <c r="T222" s="185"/>
      <c r="AT222" s="179" t="s">
        <v>251</v>
      </c>
      <c r="AU222" s="179" t="s">
        <v>88</v>
      </c>
      <c r="AV222" s="13" t="s">
        <v>88</v>
      </c>
      <c r="AW222" s="13" t="s">
        <v>32</v>
      </c>
      <c r="AX222" s="13" t="s">
        <v>76</v>
      </c>
      <c r="AY222" s="179" t="s">
        <v>242</v>
      </c>
    </row>
    <row r="223" spans="1:65" s="13" customFormat="1">
      <c r="B223" s="178"/>
      <c r="D223" s="171" t="s">
        <v>251</v>
      </c>
      <c r="E223" s="179"/>
      <c r="F223" s="180" t="s">
        <v>1446</v>
      </c>
      <c r="H223" s="181">
        <v>1.56</v>
      </c>
      <c r="I223" s="182"/>
      <c r="L223" s="178"/>
      <c r="M223" s="183"/>
      <c r="N223" s="184"/>
      <c r="O223" s="184"/>
      <c r="P223" s="184"/>
      <c r="Q223" s="184"/>
      <c r="R223" s="184"/>
      <c r="S223" s="184"/>
      <c r="T223" s="185"/>
      <c r="AT223" s="179" t="s">
        <v>251</v>
      </c>
      <c r="AU223" s="179" t="s">
        <v>88</v>
      </c>
      <c r="AV223" s="13" t="s">
        <v>88</v>
      </c>
      <c r="AW223" s="13" t="s">
        <v>32</v>
      </c>
      <c r="AX223" s="13" t="s">
        <v>76</v>
      </c>
      <c r="AY223" s="179" t="s">
        <v>242</v>
      </c>
    </row>
    <row r="224" spans="1:65" s="13" customFormat="1">
      <c r="B224" s="178"/>
      <c r="D224" s="171" t="s">
        <v>251</v>
      </c>
      <c r="E224" s="179"/>
      <c r="F224" s="180" t="s">
        <v>1447</v>
      </c>
      <c r="H224" s="181">
        <v>0.94</v>
      </c>
      <c r="I224" s="182"/>
      <c r="L224" s="178"/>
      <c r="M224" s="183"/>
      <c r="N224" s="184"/>
      <c r="O224" s="184"/>
      <c r="P224" s="184"/>
      <c r="Q224" s="184"/>
      <c r="R224" s="184"/>
      <c r="S224" s="184"/>
      <c r="T224" s="185"/>
      <c r="AT224" s="179" t="s">
        <v>251</v>
      </c>
      <c r="AU224" s="179" t="s">
        <v>88</v>
      </c>
      <c r="AV224" s="13" t="s">
        <v>88</v>
      </c>
      <c r="AW224" s="13" t="s">
        <v>32</v>
      </c>
      <c r="AX224" s="13" t="s">
        <v>76</v>
      </c>
      <c r="AY224" s="179" t="s">
        <v>242</v>
      </c>
    </row>
    <row r="225" spans="1:65" s="14" customFormat="1">
      <c r="B225" s="186"/>
      <c r="D225" s="171" t="s">
        <v>251</v>
      </c>
      <c r="E225" s="187" t="s">
        <v>1304</v>
      </c>
      <c r="F225" s="188" t="s">
        <v>254</v>
      </c>
      <c r="H225" s="189">
        <v>4.2149999999999999</v>
      </c>
      <c r="I225" s="190"/>
      <c r="L225" s="186"/>
      <c r="M225" s="191"/>
      <c r="N225" s="192"/>
      <c r="O225" s="192"/>
      <c r="P225" s="192"/>
      <c r="Q225" s="192"/>
      <c r="R225" s="192"/>
      <c r="S225" s="192"/>
      <c r="T225" s="193"/>
      <c r="AT225" s="187" t="s">
        <v>251</v>
      </c>
      <c r="AU225" s="187" t="s">
        <v>88</v>
      </c>
      <c r="AV225" s="14" t="s">
        <v>249</v>
      </c>
      <c r="AW225" s="14" t="s">
        <v>32</v>
      </c>
      <c r="AX225" s="14" t="s">
        <v>83</v>
      </c>
      <c r="AY225" s="187" t="s">
        <v>242</v>
      </c>
    </row>
    <row r="226" spans="1:65" s="1" customFormat="1" ht="21.75" customHeight="1">
      <c r="A226" s="30"/>
      <c r="B226" s="155"/>
      <c r="C226" s="194" t="s">
        <v>432</v>
      </c>
      <c r="D226" s="194" t="s">
        <v>245</v>
      </c>
      <c r="E226" s="195" t="s">
        <v>1448</v>
      </c>
      <c r="F226" s="196" t="s">
        <v>1449</v>
      </c>
      <c r="G226" s="197" t="s">
        <v>281</v>
      </c>
      <c r="H226" s="198">
        <v>4.2149999999999999</v>
      </c>
      <c r="I226" s="161">
        <v>2.83</v>
      </c>
      <c r="J226" s="162">
        <f>ROUND(I226*H226,2)</f>
        <v>11.93</v>
      </c>
      <c r="K226" s="163"/>
      <c r="L226" s="31"/>
      <c r="M226" s="164"/>
      <c r="N226" s="165" t="s">
        <v>42</v>
      </c>
      <c r="O226" s="57"/>
      <c r="P226" s="166">
        <f>O226*H226</f>
        <v>0</v>
      </c>
      <c r="Q226" s="166">
        <v>0</v>
      </c>
      <c r="R226" s="166">
        <f>Q226*H226</f>
        <v>0</v>
      </c>
      <c r="S226" s="166">
        <v>0</v>
      </c>
      <c r="T226" s="167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68" t="s">
        <v>249</v>
      </c>
      <c r="AT226" s="168" t="s">
        <v>245</v>
      </c>
      <c r="AU226" s="168" t="s">
        <v>88</v>
      </c>
      <c r="AY226" s="17" t="s">
        <v>242</v>
      </c>
      <c r="BE226" s="169">
        <f>IF(N226="základná",J226,0)</f>
        <v>0</v>
      </c>
      <c r="BF226" s="169">
        <f>IF(N226="znížená",J226,0)</f>
        <v>11.93</v>
      </c>
      <c r="BG226" s="169">
        <f>IF(N226="zákl. prenesená",J226,0)</f>
        <v>0</v>
      </c>
      <c r="BH226" s="169">
        <f>IF(N226="zníž. prenesená",J226,0)</f>
        <v>0</v>
      </c>
      <c r="BI226" s="169">
        <f>IF(N226="nulová",J226,0)</f>
        <v>0</v>
      </c>
      <c r="BJ226" s="17" t="s">
        <v>88</v>
      </c>
      <c r="BK226" s="169">
        <f>ROUND(I226*H226,2)</f>
        <v>11.93</v>
      </c>
      <c r="BL226" s="17" t="s">
        <v>249</v>
      </c>
      <c r="BM226" s="168" t="s">
        <v>1450</v>
      </c>
    </row>
    <row r="227" spans="1:65" s="13" customFormat="1">
      <c r="B227" s="178"/>
      <c r="D227" s="171" t="s">
        <v>251</v>
      </c>
      <c r="E227" s="179"/>
      <c r="F227" s="180" t="s">
        <v>1304</v>
      </c>
      <c r="H227" s="181">
        <v>4.2149999999999999</v>
      </c>
      <c r="I227" s="182"/>
      <c r="L227" s="178"/>
      <c r="M227" s="183"/>
      <c r="N227" s="184"/>
      <c r="O227" s="184"/>
      <c r="P227" s="184"/>
      <c r="Q227" s="184"/>
      <c r="R227" s="184"/>
      <c r="S227" s="184"/>
      <c r="T227" s="185"/>
      <c r="AT227" s="179" t="s">
        <v>251</v>
      </c>
      <c r="AU227" s="179" t="s">
        <v>88</v>
      </c>
      <c r="AV227" s="13" t="s">
        <v>88</v>
      </c>
      <c r="AW227" s="13" t="s">
        <v>32</v>
      </c>
      <c r="AX227" s="13" t="s">
        <v>83</v>
      </c>
      <c r="AY227" s="179" t="s">
        <v>242</v>
      </c>
    </row>
    <row r="228" spans="1:65" s="1" customFormat="1" ht="16.5" customHeight="1">
      <c r="A228" s="30"/>
      <c r="B228" s="155"/>
      <c r="C228" s="194" t="s">
        <v>438</v>
      </c>
      <c r="D228" s="194" t="s">
        <v>245</v>
      </c>
      <c r="E228" s="195" t="s">
        <v>1451</v>
      </c>
      <c r="F228" s="196" t="s">
        <v>1452</v>
      </c>
      <c r="G228" s="197" t="s">
        <v>291</v>
      </c>
      <c r="H228" s="198">
        <v>4.5999999999999999E-2</v>
      </c>
      <c r="I228" s="161">
        <v>1372.88</v>
      </c>
      <c r="J228" s="162">
        <f>ROUND(I228*H228,2)</f>
        <v>63.15</v>
      </c>
      <c r="K228" s="163"/>
      <c r="L228" s="31"/>
      <c r="M228" s="164"/>
      <c r="N228" s="165" t="s">
        <v>42</v>
      </c>
      <c r="O228" s="57"/>
      <c r="P228" s="166">
        <f>O228*H228</f>
        <v>0</v>
      </c>
      <c r="Q228" s="166">
        <v>1.20296</v>
      </c>
      <c r="R228" s="166">
        <f>Q228*H228</f>
        <v>5.5336160000000002E-2</v>
      </c>
      <c r="S228" s="166">
        <v>0</v>
      </c>
      <c r="T228" s="167">
        <f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68" t="s">
        <v>249</v>
      </c>
      <c r="AT228" s="168" t="s">
        <v>245</v>
      </c>
      <c r="AU228" s="168" t="s">
        <v>88</v>
      </c>
      <c r="AY228" s="17" t="s">
        <v>242</v>
      </c>
      <c r="BE228" s="169">
        <f>IF(N228="základná",J228,0)</f>
        <v>0</v>
      </c>
      <c r="BF228" s="169">
        <f>IF(N228="znížená",J228,0)</f>
        <v>63.15</v>
      </c>
      <c r="BG228" s="169">
        <f>IF(N228="zákl. prenesená",J228,0)</f>
        <v>0</v>
      </c>
      <c r="BH228" s="169">
        <f>IF(N228="zníž. prenesená",J228,0)</f>
        <v>0</v>
      </c>
      <c r="BI228" s="169">
        <f>IF(N228="nulová",J228,0)</f>
        <v>0</v>
      </c>
      <c r="BJ228" s="17" t="s">
        <v>88</v>
      </c>
      <c r="BK228" s="169">
        <f>ROUND(I228*H228,2)</f>
        <v>63.15</v>
      </c>
      <c r="BL228" s="17" t="s">
        <v>249</v>
      </c>
      <c r="BM228" s="168" t="s">
        <v>1453</v>
      </c>
    </row>
    <row r="229" spans="1:65" s="13" customFormat="1">
      <c r="B229" s="178"/>
      <c r="D229" s="171" t="s">
        <v>251</v>
      </c>
      <c r="E229" s="179"/>
      <c r="F229" s="180" t="s">
        <v>1454</v>
      </c>
      <c r="H229" s="181">
        <v>4.5999999999999999E-2</v>
      </c>
      <c r="I229" s="182"/>
      <c r="L229" s="178"/>
      <c r="M229" s="183"/>
      <c r="N229" s="184"/>
      <c r="O229" s="184"/>
      <c r="P229" s="184"/>
      <c r="Q229" s="184"/>
      <c r="R229" s="184"/>
      <c r="S229" s="184"/>
      <c r="T229" s="185"/>
      <c r="AT229" s="179" t="s">
        <v>251</v>
      </c>
      <c r="AU229" s="179" t="s">
        <v>88</v>
      </c>
      <c r="AV229" s="13" t="s">
        <v>88</v>
      </c>
      <c r="AW229" s="13" t="s">
        <v>32</v>
      </c>
      <c r="AX229" s="13" t="s">
        <v>83</v>
      </c>
      <c r="AY229" s="179" t="s">
        <v>242</v>
      </c>
    </row>
    <row r="230" spans="1:65" s="1" customFormat="1" ht="37.9" customHeight="1">
      <c r="A230" s="30"/>
      <c r="B230" s="155"/>
      <c r="C230" s="194" t="s">
        <v>445</v>
      </c>
      <c r="D230" s="194" t="s">
        <v>245</v>
      </c>
      <c r="E230" s="195" t="s">
        <v>268</v>
      </c>
      <c r="F230" s="196" t="s">
        <v>269</v>
      </c>
      <c r="G230" s="197" t="s">
        <v>248</v>
      </c>
      <c r="H230" s="198">
        <v>0.6</v>
      </c>
      <c r="I230" s="161">
        <v>177.71</v>
      </c>
      <c r="J230" s="162">
        <f>ROUND(I230*H230,2)</f>
        <v>106.63</v>
      </c>
      <c r="K230" s="163"/>
      <c r="L230" s="31"/>
      <c r="M230" s="164"/>
      <c r="N230" s="165" t="s">
        <v>42</v>
      </c>
      <c r="O230" s="57"/>
      <c r="P230" s="166">
        <f>O230*H230</f>
        <v>0</v>
      </c>
      <c r="Q230" s="166">
        <v>2.1286399999999999</v>
      </c>
      <c r="R230" s="166">
        <f>Q230*H230</f>
        <v>1.2771839999999999</v>
      </c>
      <c r="S230" s="166">
        <v>0</v>
      </c>
      <c r="T230" s="167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68" t="s">
        <v>249</v>
      </c>
      <c r="AT230" s="168" t="s">
        <v>245</v>
      </c>
      <c r="AU230" s="168" t="s">
        <v>88</v>
      </c>
      <c r="AY230" s="17" t="s">
        <v>242</v>
      </c>
      <c r="BE230" s="169">
        <f>IF(N230="základná",J230,0)</f>
        <v>0</v>
      </c>
      <c r="BF230" s="169">
        <f>IF(N230="znížená",J230,0)</f>
        <v>106.63</v>
      </c>
      <c r="BG230" s="169">
        <f>IF(N230="zákl. prenesená",J230,0)</f>
        <v>0</v>
      </c>
      <c r="BH230" s="169">
        <f>IF(N230="zníž. prenesená",J230,0)</f>
        <v>0</v>
      </c>
      <c r="BI230" s="169">
        <f>IF(N230="nulová",J230,0)</f>
        <v>0</v>
      </c>
      <c r="BJ230" s="17" t="s">
        <v>88</v>
      </c>
      <c r="BK230" s="169">
        <f>ROUND(I230*H230,2)</f>
        <v>106.63</v>
      </c>
      <c r="BL230" s="17" t="s">
        <v>249</v>
      </c>
      <c r="BM230" s="168" t="s">
        <v>1455</v>
      </c>
    </row>
    <row r="231" spans="1:65" s="12" customFormat="1">
      <c r="B231" s="170"/>
      <c r="D231" s="171" t="s">
        <v>251</v>
      </c>
      <c r="E231" s="172"/>
      <c r="F231" s="173" t="s">
        <v>1456</v>
      </c>
      <c r="H231" s="172"/>
      <c r="I231" s="174"/>
      <c r="L231" s="170"/>
      <c r="M231" s="175"/>
      <c r="N231" s="176"/>
      <c r="O231" s="176"/>
      <c r="P231" s="176"/>
      <c r="Q231" s="176"/>
      <c r="R231" s="176"/>
      <c r="S231" s="176"/>
      <c r="T231" s="177"/>
      <c r="AT231" s="172" t="s">
        <v>251</v>
      </c>
      <c r="AU231" s="172" t="s">
        <v>88</v>
      </c>
      <c r="AV231" s="12" t="s">
        <v>83</v>
      </c>
      <c r="AW231" s="12" t="s">
        <v>32</v>
      </c>
      <c r="AX231" s="12" t="s">
        <v>76</v>
      </c>
      <c r="AY231" s="172" t="s">
        <v>242</v>
      </c>
    </row>
    <row r="232" spans="1:65" s="13" customFormat="1">
      <c r="B232" s="178"/>
      <c r="D232" s="171" t="s">
        <v>251</v>
      </c>
      <c r="E232" s="179"/>
      <c r="F232" s="180" t="s">
        <v>1457</v>
      </c>
      <c r="H232" s="181">
        <v>0.6</v>
      </c>
      <c r="I232" s="182"/>
      <c r="L232" s="178"/>
      <c r="M232" s="183"/>
      <c r="N232" s="184"/>
      <c r="O232" s="184"/>
      <c r="P232" s="184"/>
      <c r="Q232" s="184"/>
      <c r="R232" s="184"/>
      <c r="S232" s="184"/>
      <c r="T232" s="185"/>
      <c r="AT232" s="179" t="s">
        <v>251</v>
      </c>
      <c r="AU232" s="179" t="s">
        <v>88</v>
      </c>
      <c r="AV232" s="13" t="s">
        <v>88</v>
      </c>
      <c r="AW232" s="13" t="s">
        <v>32</v>
      </c>
      <c r="AX232" s="13" t="s">
        <v>83</v>
      </c>
      <c r="AY232" s="179" t="s">
        <v>242</v>
      </c>
    </row>
    <row r="233" spans="1:65" s="1" customFormat="1" ht="24.2" customHeight="1">
      <c r="A233" s="30"/>
      <c r="B233" s="155"/>
      <c r="C233" s="194" t="s">
        <v>451</v>
      </c>
      <c r="D233" s="194" t="s">
        <v>245</v>
      </c>
      <c r="E233" s="195" t="s">
        <v>1458</v>
      </c>
      <c r="F233" s="196" t="s">
        <v>1459</v>
      </c>
      <c r="G233" s="197" t="s">
        <v>248</v>
      </c>
      <c r="H233" s="198">
        <v>0.75</v>
      </c>
      <c r="I233" s="161">
        <v>90.83</v>
      </c>
      <c r="J233" s="162">
        <f>ROUND(I233*H233,2)</f>
        <v>68.12</v>
      </c>
      <c r="K233" s="163"/>
      <c r="L233" s="31"/>
      <c r="M233" s="164"/>
      <c r="N233" s="165" t="s">
        <v>42</v>
      </c>
      <c r="O233" s="57"/>
      <c r="P233" s="166">
        <f>O233*H233</f>
        <v>0</v>
      </c>
      <c r="Q233" s="166">
        <v>2.19407</v>
      </c>
      <c r="R233" s="166">
        <f>Q233*H233</f>
        <v>1.6455525</v>
      </c>
      <c r="S233" s="166">
        <v>0</v>
      </c>
      <c r="T233" s="167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68" t="s">
        <v>249</v>
      </c>
      <c r="AT233" s="168" t="s">
        <v>245</v>
      </c>
      <c r="AU233" s="168" t="s">
        <v>88</v>
      </c>
      <c r="AY233" s="17" t="s">
        <v>242</v>
      </c>
      <c r="BE233" s="169">
        <f>IF(N233="základná",J233,0)</f>
        <v>0</v>
      </c>
      <c r="BF233" s="169">
        <f>IF(N233="znížená",J233,0)</f>
        <v>68.12</v>
      </c>
      <c r="BG233" s="169">
        <f>IF(N233="zákl. prenesená",J233,0)</f>
        <v>0</v>
      </c>
      <c r="BH233" s="169">
        <f>IF(N233="zníž. prenesená",J233,0)</f>
        <v>0</v>
      </c>
      <c r="BI233" s="169">
        <f>IF(N233="nulová",J233,0)</f>
        <v>0</v>
      </c>
      <c r="BJ233" s="17" t="s">
        <v>88</v>
      </c>
      <c r="BK233" s="169">
        <f>ROUND(I233*H233,2)</f>
        <v>68.12</v>
      </c>
      <c r="BL233" s="17" t="s">
        <v>249</v>
      </c>
      <c r="BM233" s="168" t="s">
        <v>1460</v>
      </c>
    </row>
    <row r="234" spans="1:65" s="13" customFormat="1">
      <c r="B234" s="178"/>
      <c r="D234" s="171" t="s">
        <v>251</v>
      </c>
      <c r="E234" s="179"/>
      <c r="F234" s="180" t="s">
        <v>1461</v>
      </c>
      <c r="H234" s="181">
        <v>0.75</v>
      </c>
      <c r="I234" s="182"/>
      <c r="L234" s="178"/>
      <c r="M234" s="183"/>
      <c r="N234" s="184"/>
      <c r="O234" s="184"/>
      <c r="P234" s="184"/>
      <c r="Q234" s="184"/>
      <c r="R234" s="184"/>
      <c r="S234" s="184"/>
      <c r="T234" s="185"/>
      <c r="AT234" s="179" t="s">
        <v>251</v>
      </c>
      <c r="AU234" s="179" t="s">
        <v>88</v>
      </c>
      <c r="AV234" s="13" t="s">
        <v>88</v>
      </c>
      <c r="AW234" s="13" t="s">
        <v>32</v>
      </c>
      <c r="AX234" s="13" t="s">
        <v>83</v>
      </c>
      <c r="AY234" s="179" t="s">
        <v>242</v>
      </c>
    </row>
    <row r="235" spans="1:65" s="1" customFormat="1" ht="24.2" customHeight="1">
      <c r="A235" s="30"/>
      <c r="B235" s="155"/>
      <c r="C235" s="194" t="s">
        <v>459</v>
      </c>
      <c r="D235" s="194" t="s">
        <v>245</v>
      </c>
      <c r="E235" s="195" t="s">
        <v>1462</v>
      </c>
      <c r="F235" s="196" t="s">
        <v>1463</v>
      </c>
      <c r="G235" s="197" t="s">
        <v>248</v>
      </c>
      <c r="H235" s="198">
        <v>0.79200000000000004</v>
      </c>
      <c r="I235" s="161">
        <v>97.76</v>
      </c>
      <c r="J235" s="162">
        <f>ROUND(I235*H235,2)</f>
        <v>77.430000000000007</v>
      </c>
      <c r="K235" s="163"/>
      <c r="L235" s="31"/>
      <c r="M235" s="164"/>
      <c r="N235" s="165" t="s">
        <v>42</v>
      </c>
      <c r="O235" s="57"/>
      <c r="P235" s="166">
        <f>O235*H235</f>
        <v>0</v>
      </c>
      <c r="Q235" s="166">
        <v>2.2151299999999998</v>
      </c>
      <c r="R235" s="166">
        <f>Q235*H235</f>
        <v>1.75438296</v>
      </c>
      <c r="S235" s="166">
        <v>0</v>
      </c>
      <c r="T235" s="167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68" t="s">
        <v>249</v>
      </c>
      <c r="AT235" s="168" t="s">
        <v>245</v>
      </c>
      <c r="AU235" s="168" t="s">
        <v>88</v>
      </c>
      <c r="AY235" s="17" t="s">
        <v>242</v>
      </c>
      <c r="BE235" s="169">
        <f>IF(N235="základná",J235,0)</f>
        <v>0</v>
      </c>
      <c r="BF235" s="169">
        <f>IF(N235="znížená",J235,0)</f>
        <v>77.430000000000007</v>
      </c>
      <c r="BG235" s="169">
        <f>IF(N235="zákl. prenesená",J235,0)</f>
        <v>0</v>
      </c>
      <c r="BH235" s="169">
        <f>IF(N235="zníž. prenesená",J235,0)</f>
        <v>0</v>
      </c>
      <c r="BI235" s="169">
        <f>IF(N235="nulová",J235,0)</f>
        <v>0</v>
      </c>
      <c r="BJ235" s="17" t="s">
        <v>88</v>
      </c>
      <c r="BK235" s="169">
        <f>ROUND(I235*H235,2)</f>
        <v>77.430000000000007</v>
      </c>
      <c r="BL235" s="17" t="s">
        <v>249</v>
      </c>
      <c r="BM235" s="168" t="s">
        <v>1464</v>
      </c>
    </row>
    <row r="236" spans="1:65" s="12" customFormat="1">
      <c r="B236" s="170"/>
      <c r="D236" s="171" t="s">
        <v>251</v>
      </c>
      <c r="E236" s="172"/>
      <c r="F236" s="173" t="s">
        <v>1456</v>
      </c>
      <c r="H236" s="172"/>
      <c r="I236" s="174"/>
      <c r="L236" s="170"/>
      <c r="M236" s="175"/>
      <c r="N236" s="176"/>
      <c r="O236" s="176"/>
      <c r="P236" s="176"/>
      <c r="Q236" s="176"/>
      <c r="R236" s="176"/>
      <c r="S236" s="176"/>
      <c r="T236" s="177"/>
      <c r="AT236" s="172" t="s">
        <v>251</v>
      </c>
      <c r="AU236" s="172" t="s">
        <v>88</v>
      </c>
      <c r="AV236" s="12" t="s">
        <v>83</v>
      </c>
      <c r="AW236" s="12" t="s">
        <v>32</v>
      </c>
      <c r="AX236" s="12" t="s">
        <v>76</v>
      </c>
      <c r="AY236" s="172" t="s">
        <v>242</v>
      </c>
    </row>
    <row r="237" spans="1:65" s="13" customFormat="1">
      <c r="B237" s="178"/>
      <c r="D237" s="171" t="s">
        <v>251</v>
      </c>
      <c r="E237" s="179"/>
      <c r="F237" s="180" t="s">
        <v>1465</v>
      </c>
      <c r="H237" s="181">
        <v>0.48</v>
      </c>
      <c r="I237" s="182"/>
      <c r="L237" s="178"/>
      <c r="M237" s="183"/>
      <c r="N237" s="184"/>
      <c r="O237" s="184"/>
      <c r="P237" s="184"/>
      <c r="Q237" s="184"/>
      <c r="R237" s="184"/>
      <c r="S237" s="184"/>
      <c r="T237" s="185"/>
      <c r="AT237" s="179" t="s">
        <v>251</v>
      </c>
      <c r="AU237" s="179" t="s">
        <v>88</v>
      </c>
      <c r="AV237" s="13" t="s">
        <v>88</v>
      </c>
      <c r="AW237" s="13" t="s">
        <v>32</v>
      </c>
      <c r="AX237" s="13" t="s">
        <v>76</v>
      </c>
      <c r="AY237" s="179" t="s">
        <v>242</v>
      </c>
    </row>
    <row r="238" spans="1:65" s="13" customFormat="1">
      <c r="B238" s="178"/>
      <c r="D238" s="171" t="s">
        <v>251</v>
      </c>
      <c r="E238" s="179"/>
      <c r="F238" s="180" t="s">
        <v>1466</v>
      </c>
      <c r="H238" s="181">
        <v>0.312</v>
      </c>
      <c r="I238" s="182"/>
      <c r="L238" s="178"/>
      <c r="M238" s="183"/>
      <c r="N238" s="184"/>
      <c r="O238" s="184"/>
      <c r="P238" s="184"/>
      <c r="Q238" s="184"/>
      <c r="R238" s="184"/>
      <c r="S238" s="184"/>
      <c r="T238" s="185"/>
      <c r="AT238" s="179" t="s">
        <v>251</v>
      </c>
      <c r="AU238" s="179" t="s">
        <v>88</v>
      </c>
      <c r="AV238" s="13" t="s">
        <v>88</v>
      </c>
      <c r="AW238" s="13" t="s">
        <v>32</v>
      </c>
      <c r="AX238" s="13" t="s">
        <v>76</v>
      </c>
      <c r="AY238" s="179" t="s">
        <v>242</v>
      </c>
    </row>
    <row r="239" spans="1:65" s="14" customFormat="1">
      <c r="B239" s="186"/>
      <c r="D239" s="171" t="s">
        <v>251</v>
      </c>
      <c r="E239" s="187"/>
      <c r="F239" s="188" t="s">
        <v>254</v>
      </c>
      <c r="H239" s="189">
        <v>0.79200000000000004</v>
      </c>
      <c r="I239" s="190"/>
      <c r="L239" s="186"/>
      <c r="M239" s="191"/>
      <c r="N239" s="192"/>
      <c r="O239" s="192"/>
      <c r="P239" s="192"/>
      <c r="Q239" s="192"/>
      <c r="R239" s="192"/>
      <c r="S239" s="192"/>
      <c r="T239" s="193"/>
      <c r="AT239" s="187" t="s">
        <v>251</v>
      </c>
      <c r="AU239" s="187" t="s">
        <v>88</v>
      </c>
      <c r="AV239" s="14" t="s">
        <v>249</v>
      </c>
      <c r="AW239" s="14" t="s">
        <v>32</v>
      </c>
      <c r="AX239" s="14" t="s">
        <v>83</v>
      </c>
      <c r="AY239" s="187" t="s">
        <v>242</v>
      </c>
    </row>
    <row r="240" spans="1:65" s="1" customFormat="1" ht="21.75" customHeight="1">
      <c r="A240" s="30"/>
      <c r="B240" s="155"/>
      <c r="C240" s="194" t="s">
        <v>468</v>
      </c>
      <c r="D240" s="194" t="s">
        <v>245</v>
      </c>
      <c r="E240" s="195" t="s">
        <v>279</v>
      </c>
      <c r="F240" s="196" t="s">
        <v>280</v>
      </c>
      <c r="G240" s="197" t="s">
        <v>281</v>
      </c>
      <c r="H240" s="198">
        <v>4.99</v>
      </c>
      <c r="I240" s="161">
        <v>14.13</v>
      </c>
      <c r="J240" s="162">
        <f>ROUND(I240*H240,2)</f>
        <v>70.510000000000005</v>
      </c>
      <c r="K240" s="163"/>
      <c r="L240" s="31"/>
      <c r="M240" s="164"/>
      <c r="N240" s="165" t="s">
        <v>42</v>
      </c>
      <c r="O240" s="57"/>
      <c r="P240" s="166">
        <f>O240*H240</f>
        <v>0</v>
      </c>
      <c r="Q240" s="166">
        <v>1.6000000000000001E-3</v>
      </c>
      <c r="R240" s="166">
        <f>Q240*H240</f>
        <v>7.9840000000000015E-3</v>
      </c>
      <c r="S240" s="166">
        <v>0</v>
      </c>
      <c r="T240" s="167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68" t="s">
        <v>249</v>
      </c>
      <c r="AT240" s="168" t="s">
        <v>245</v>
      </c>
      <c r="AU240" s="168" t="s">
        <v>88</v>
      </c>
      <c r="AY240" s="17" t="s">
        <v>242</v>
      </c>
      <c r="BE240" s="169">
        <f>IF(N240="základná",J240,0)</f>
        <v>0</v>
      </c>
      <c r="BF240" s="169">
        <f>IF(N240="znížená",J240,0)</f>
        <v>70.510000000000005</v>
      </c>
      <c r="BG240" s="169">
        <f>IF(N240="zákl. prenesená",J240,0)</f>
        <v>0</v>
      </c>
      <c r="BH240" s="169">
        <f>IF(N240="zníž. prenesená",J240,0)</f>
        <v>0</v>
      </c>
      <c r="BI240" s="169">
        <f>IF(N240="nulová",J240,0)</f>
        <v>0</v>
      </c>
      <c r="BJ240" s="17" t="s">
        <v>88</v>
      </c>
      <c r="BK240" s="169">
        <f>ROUND(I240*H240,2)</f>
        <v>70.510000000000005</v>
      </c>
      <c r="BL240" s="17" t="s">
        <v>249</v>
      </c>
      <c r="BM240" s="168" t="s">
        <v>1467</v>
      </c>
    </row>
    <row r="241" spans="1:65" s="12" customFormat="1">
      <c r="B241" s="170"/>
      <c r="D241" s="171" t="s">
        <v>251</v>
      </c>
      <c r="E241" s="172"/>
      <c r="F241" s="173" t="s">
        <v>1456</v>
      </c>
      <c r="H241" s="172"/>
      <c r="I241" s="174"/>
      <c r="L241" s="170"/>
      <c r="M241" s="175"/>
      <c r="N241" s="176"/>
      <c r="O241" s="176"/>
      <c r="P241" s="176"/>
      <c r="Q241" s="176"/>
      <c r="R241" s="176"/>
      <c r="S241" s="176"/>
      <c r="T241" s="177"/>
      <c r="AT241" s="172" t="s">
        <v>251</v>
      </c>
      <c r="AU241" s="172" t="s">
        <v>88</v>
      </c>
      <c r="AV241" s="12" t="s">
        <v>83</v>
      </c>
      <c r="AW241" s="12" t="s">
        <v>32</v>
      </c>
      <c r="AX241" s="12" t="s">
        <v>76</v>
      </c>
      <c r="AY241" s="172" t="s">
        <v>242</v>
      </c>
    </row>
    <row r="242" spans="1:65" s="13" customFormat="1">
      <c r="B242" s="178"/>
      <c r="D242" s="171" t="s">
        <v>251</v>
      </c>
      <c r="E242" s="179"/>
      <c r="F242" s="180" t="s">
        <v>1468</v>
      </c>
      <c r="H242" s="181">
        <v>2.52</v>
      </c>
      <c r="I242" s="182"/>
      <c r="L242" s="178"/>
      <c r="M242" s="183"/>
      <c r="N242" s="184"/>
      <c r="O242" s="184"/>
      <c r="P242" s="184"/>
      <c r="Q242" s="184"/>
      <c r="R242" s="184"/>
      <c r="S242" s="184"/>
      <c r="T242" s="185"/>
      <c r="AT242" s="179" t="s">
        <v>251</v>
      </c>
      <c r="AU242" s="179" t="s">
        <v>88</v>
      </c>
      <c r="AV242" s="13" t="s">
        <v>88</v>
      </c>
      <c r="AW242" s="13" t="s">
        <v>32</v>
      </c>
      <c r="AX242" s="13" t="s">
        <v>76</v>
      </c>
      <c r="AY242" s="179" t="s">
        <v>242</v>
      </c>
    </row>
    <row r="243" spans="1:65" s="13" customFormat="1">
      <c r="B243" s="178"/>
      <c r="D243" s="171" t="s">
        <v>251</v>
      </c>
      <c r="E243" s="179"/>
      <c r="F243" s="180" t="s">
        <v>1469</v>
      </c>
      <c r="H243" s="181">
        <v>2.4700000000000002</v>
      </c>
      <c r="I243" s="182"/>
      <c r="L243" s="178"/>
      <c r="M243" s="183"/>
      <c r="N243" s="184"/>
      <c r="O243" s="184"/>
      <c r="P243" s="184"/>
      <c r="Q243" s="184"/>
      <c r="R243" s="184"/>
      <c r="S243" s="184"/>
      <c r="T243" s="185"/>
      <c r="AT243" s="179" t="s">
        <v>251</v>
      </c>
      <c r="AU243" s="179" t="s">
        <v>88</v>
      </c>
      <c r="AV243" s="13" t="s">
        <v>88</v>
      </c>
      <c r="AW243" s="13" t="s">
        <v>32</v>
      </c>
      <c r="AX243" s="13" t="s">
        <v>76</v>
      </c>
      <c r="AY243" s="179" t="s">
        <v>242</v>
      </c>
    </row>
    <row r="244" spans="1:65" s="14" customFormat="1">
      <c r="B244" s="186"/>
      <c r="D244" s="171" t="s">
        <v>251</v>
      </c>
      <c r="E244" s="187"/>
      <c r="F244" s="188" t="s">
        <v>254</v>
      </c>
      <c r="H244" s="189">
        <v>4.99</v>
      </c>
      <c r="I244" s="190"/>
      <c r="L244" s="186"/>
      <c r="M244" s="191"/>
      <c r="N244" s="192"/>
      <c r="O244" s="192"/>
      <c r="P244" s="192"/>
      <c r="Q244" s="192"/>
      <c r="R244" s="192"/>
      <c r="S244" s="192"/>
      <c r="T244" s="193"/>
      <c r="AT244" s="187" t="s">
        <v>251</v>
      </c>
      <c r="AU244" s="187" t="s">
        <v>88</v>
      </c>
      <c r="AV244" s="14" t="s">
        <v>249</v>
      </c>
      <c r="AW244" s="14" t="s">
        <v>32</v>
      </c>
      <c r="AX244" s="14" t="s">
        <v>83</v>
      </c>
      <c r="AY244" s="187" t="s">
        <v>242</v>
      </c>
    </row>
    <row r="245" spans="1:65" s="1" customFormat="1" ht="21.75" customHeight="1">
      <c r="A245" s="30"/>
      <c r="B245" s="155"/>
      <c r="C245" s="194" t="s">
        <v>473</v>
      </c>
      <c r="D245" s="194" t="s">
        <v>245</v>
      </c>
      <c r="E245" s="195" t="s">
        <v>285</v>
      </c>
      <c r="F245" s="196" t="s">
        <v>286</v>
      </c>
      <c r="G245" s="197" t="s">
        <v>281</v>
      </c>
      <c r="H245" s="198">
        <v>4.99</v>
      </c>
      <c r="I245" s="161">
        <v>2.83</v>
      </c>
      <c r="J245" s="162">
        <f>ROUND(I245*H245,2)</f>
        <v>14.12</v>
      </c>
      <c r="K245" s="163"/>
      <c r="L245" s="31"/>
      <c r="M245" s="164"/>
      <c r="N245" s="165" t="s">
        <v>42</v>
      </c>
      <c r="O245" s="57"/>
      <c r="P245" s="166">
        <f>O245*H245</f>
        <v>0</v>
      </c>
      <c r="Q245" s="166">
        <v>0</v>
      </c>
      <c r="R245" s="166">
        <f>Q245*H245</f>
        <v>0</v>
      </c>
      <c r="S245" s="166">
        <v>0</v>
      </c>
      <c r="T245" s="167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68" t="s">
        <v>249</v>
      </c>
      <c r="AT245" s="168" t="s">
        <v>245</v>
      </c>
      <c r="AU245" s="168" t="s">
        <v>88</v>
      </c>
      <c r="AY245" s="17" t="s">
        <v>242</v>
      </c>
      <c r="BE245" s="169">
        <f>IF(N245="základná",J245,0)</f>
        <v>0</v>
      </c>
      <c r="BF245" s="169">
        <f>IF(N245="znížená",J245,0)</f>
        <v>14.12</v>
      </c>
      <c r="BG245" s="169">
        <f>IF(N245="zákl. prenesená",J245,0)</f>
        <v>0</v>
      </c>
      <c r="BH245" s="169">
        <f>IF(N245="zníž. prenesená",J245,0)</f>
        <v>0</v>
      </c>
      <c r="BI245" s="169">
        <f>IF(N245="nulová",J245,0)</f>
        <v>0</v>
      </c>
      <c r="BJ245" s="17" t="s">
        <v>88</v>
      </c>
      <c r="BK245" s="169">
        <f>ROUND(I245*H245,2)</f>
        <v>14.12</v>
      </c>
      <c r="BL245" s="17" t="s">
        <v>249</v>
      </c>
      <c r="BM245" s="168" t="s">
        <v>1470</v>
      </c>
    </row>
    <row r="246" spans="1:65" s="1" customFormat="1" ht="37.9" customHeight="1">
      <c r="A246" s="30"/>
      <c r="B246" s="155"/>
      <c r="C246" s="194" t="s">
        <v>481</v>
      </c>
      <c r="D246" s="194" t="s">
        <v>245</v>
      </c>
      <c r="E246" s="195" t="s">
        <v>289</v>
      </c>
      <c r="F246" s="196" t="s">
        <v>290</v>
      </c>
      <c r="G246" s="197" t="s">
        <v>291</v>
      </c>
      <c r="H246" s="198">
        <v>1.4999999999999999E-2</v>
      </c>
      <c r="I246" s="161">
        <v>1049.5999999999999</v>
      </c>
      <c r="J246" s="162">
        <f>ROUND(I246*H246,2)</f>
        <v>15.74</v>
      </c>
      <c r="K246" s="163"/>
      <c r="L246" s="31"/>
      <c r="M246" s="164"/>
      <c r="N246" s="165" t="s">
        <v>42</v>
      </c>
      <c r="O246" s="57"/>
      <c r="P246" s="166">
        <f>O246*H246</f>
        <v>0</v>
      </c>
      <c r="Q246" s="166">
        <v>1.002</v>
      </c>
      <c r="R246" s="166">
        <f>Q246*H246</f>
        <v>1.503E-2</v>
      </c>
      <c r="S246" s="166">
        <v>0</v>
      </c>
      <c r="T246" s="167">
        <f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68" t="s">
        <v>249</v>
      </c>
      <c r="AT246" s="168" t="s">
        <v>245</v>
      </c>
      <c r="AU246" s="168" t="s">
        <v>88</v>
      </c>
      <c r="AY246" s="17" t="s">
        <v>242</v>
      </c>
      <c r="BE246" s="169">
        <f>IF(N246="základná",J246,0)</f>
        <v>0</v>
      </c>
      <c r="BF246" s="169">
        <f>IF(N246="znížená",J246,0)</f>
        <v>15.74</v>
      </c>
      <c r="BG246" s="169">
        <f>IF(N246="zákl. prenesená",J246,0)</f>
        <v>0</v>
      </c>
      <c r="BH246" s="169">
        <f>IF(N246="zníž. prenesená",J246,0)</f>
        <v>0</v>
      </c>
      <c r="BI246" s="169">
        <f>IF(N246="nulová",J246,0)</f>
        <v>0</v>
      </c>
      <c r="BJ246" s="17" t="s">
        <v>88</v>
      </c>
      <c r="BK246" s="169">
        <f>ROUND(I246*H246,2)</f>
        <v>15.74</v>
      </c>
      <c r="BL246" s="17" t="s">
        <v>249</v>
      </c>
      <c r="BM246" s="168" t="s">
        <v>1471</v>
      </c>
    </row>
    <row r="247" spans="1:65" s="12" customFormat="1">
      <c r="B247" s="170"/>
      <c r="D247" s="171" t="s">
        <v>251</v>
      </c>
      <c r="E247" s="172"/>
      <c r="F247" s="173" t="s">
        <v>1456</v>
      </c>
      <c r="H247" s="172"/>
      <c r="I247" s="174"/>
      <c r="L247" s="170"/>
      <c r="M247" s="175"/>
      <c r="N247" s="176"/>
      <c r="O247" s="176"/>
      <c r="P247" s="176"/>
      <c r="Q247" s="176"/>
      <c r="R247" s="176"/>
      <c r="S247" s="176"/>
      <c r="T247" s="177"/>
      <c r="AT247" s="172" t="s">
        <v>251</v>
      </c>
      <c r="AU247" s="172" t="s">
        <v>88</v>
      </c>
      <c r="AV247" s="12" t="s">
        <v>83</v>
      </c>
      <c r="AW247" s="12" t="s">
        <v>32</v>
      </c>
      <c r="AX247" s="12" t="s">
        <v>76</v>
      </c>
      <c r="AY247" s="172" t="s">
        <v>242</v>
      </c>
    </row>
    <row r="248" spans="1:65" s="13" customFormat="1">
      <c r="B248" s="178"/>
      <c r="D248" s="171" t="s">
        <v>251</v>
      </c>
      <c r="E248" s="179"/>
      <c r="F248" s="180" t="s">
        <v>1472</v>
      </c>
      <c r="H248" s="181">
        <v>1.4999999999999999E-2</v>
      </c>
      <c r="I248" s="182"/>
      <c r="L248" s="178"/>
      <c r="M248" s="183"/>
      <c r="N248" s="184"/>
      <c r="O248" s="184"/>
      <c r="P248" s="184"/>
      <c r="Q248" s="184"/>
      <c r="R248" s="184"/>
      <c r="S248" s="184"/>
      <c r="T248" s="185"/>
      <c r="AT248" s="179" t="s">
        <v>251</v>
      </c>
      <c r="AU248" s="179" t="s">
        <v>88</v>
      </c>
      <c r="AV248" s="13" t="s">
        <v>88</v>
      </c>
      <c r="AW248" s="13" t="s">
        <v>32</v>
      </c>
      <c r="AX248" s="13" t="s">
        <v>83</v>
      </c>
      <c r="AY248" s="179" t="s">
        <v>242</v>
      </c>
    </row>
    <row r="249" spans="1:65" s="1" customFormat="1" ht="24.2" customHeight="1">
      <c r="A249" s="30"/>
      <c r="B249" s="155"/>
      <c r="C249" s="194" t="s">
        <v>489</v>
      </c>
      <c r="D249" s="194" t="s">
        <v>245</v>
      </c>
      <c r="E249" s="195" t="s">
        <v>1473</v>
      </c>
      <c r="F249" s="196" t="s">
        <v>1474</v>
      </c>
      <c r="G249" s="197" t="s">
        <v>281</v>
      </c>
      <c r="H249" s="198">
        <v>125</v>
      </c>
      <c r="I249" s="161">
        <v>0.65</v>
      </c>
      <c r="J249" s="162">
        <f>ROUND(I249*H249,2)</f>
        <v>81.25</v>
      </c>
      <c r="K249" s="163"/>
      <c r="L249" s="31"/>
      <c r="M249" s="164"/>
      <c r="N249" s="165" t="s">
        <v>42</v>
      </c>
      <c r="O249" s="57"/>
      <c r="P249" s="166">
        <f>O249*H249</f>
        <v>0</v>
      </c>
      <c r="Q249" s="166">
        <v>3.0000000000000001E-5</v>
      </c>
      <c r="R249" s="166">
        <f>Q249*H249</f>
        <v>3.7500000000000003E-3</v>
      </c>
      <c r="S249" s="166">
        <v>0</v>
      </c>
      <c r="T249" s="167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68" t="s">
        <v>249</v>
      </c>
      <c r="AT249" s="168" t="s">
        <v>245</v>
      </c>
      <c r="AU249" s="168" t="s">
        <v>88</v>
      </c>
      <c r="AY249" s="17" t="s">
        <v>242</v>
      </c>
      <c r="BE249" s="169">
        <f>IF(N249="základná",J249,0)</f>
        <v>0</v>
      </c>
      <c r="BF249" s="169">
        <f>IF(N249="znížená",J249,0)</f>
        <v>81.25</v>
      </c>
      <c r="BG249" s="169">
        <f>IF(N249="zákl. prenesená",J249,0)</f>
        <v>0</v>
      </c>
      <c r="BH249" s="169">
        <f>IF(N249="zníž. prenesená",J249,0)</f>
        <v>0</v>
      </c>
      <c r="BI249" s="169">
        <f>IF(N249="nulová",J249,0)</f>
        <v>0</v>
      </c>
      <c r="BJ249" s="17" t="s">
        <v>88</v>
      </c>
      <c r="BK249" s="169">
        <f>ROUND(I249*H249,2)</f>
        <v>81.25</v>
      </c>
      <c r="BL249" s="17" t="s">
        <v>249</v>
      </c>
      <c r="BM249" s="168" t="s">
        <v>1475</v>
      </c>
    </row>
    <row r="250" spans="1:65" s="13" customFormat="1">
      <c r="B250" s="178"/>
      <c r="D250" s="171" t="s">
        <v>251</v>
      </c>
      <c r="E250" s="179"/>
      <c r="F250" s="180" t="s">
        <v>1326</v>
      </c>
      <c r="H250" s="181">
        <v>125</v>
      </c>
      <c r="I250" s="182"/>
      <c r="L250" s="178"/>
      <c r="M250" s="183"/>
      <c r="N250" s="184"/>
      <c r="O250" s="184"/>
      <c r="P250" s="184"/>
      <c r="Q250" s="184"/>
      <c r="R250" s="184"/>
      <c r="S250" s="184"/>
      <c r="T250" s="185"/>
      <c r="AT250" s="179" t="s">
        <v>251</v>
      </c>
      <c r="AU250" s="179" t="s">
        <v>88</v>
      </c>
      <c r="AV250" s="13" t="s">
        <v>88</v>
      </c>
      <c r="AW250" s="13" t="s">
        <v>32</v>
      </c>
      <c r="AX250" s="13" t="s">
        <v>83</v>
      </c>
      <c r="AY250" s="179" t="s">
        <v>242</v>
      </c>
    </row>
    <row r="251" spans="1:65" s="1" customFormat="1" ht="16.5" customHeight="1">
      <c r="A251" s="30"/>
      <c r="B251" s="155"/>
      <c r="C251" s="218" t="s">
        <v>494</v>
      </c>
      <c r="D251" s="218" t="s">
        <v>313</v>
      </c>
      <c r="E251" s="219" t="s">
        <v>702</v>
      </c>
      <c r="F251" s="220" t="s">
        <v>703</v>
      </c>
      <c r="G251" s="221" t="s">
        <v>281</v>
      </c>
      <c r="H251" s="222">
        <v>127.5</v>
      </c>
      <c r="I251" s="204">
        <v>1.1399999999999999</v>
      </c>
      <c r="J251" s="205">
        <f>ROUND(I251*H251,2)</f>
        <v>145.35</v>
      </c>
      <c r="K251" s="206"/>
      <c r="L251" s="207"/>
      <c r="M251" s="208"/>
      <c r="N251" s="209" t="s">
        <v>42</v>
      </c>
      <c r="O251" s="57"/>
      <c r="P251" s="166">
        <f>O251*H251</f>
        <v>0</v>
      </c>
      <c r="Q251" s="166">
        <v>2.9999999999999997E-4</v>
      </c>
      <c r="R251" s="166">
        <f>Q251*H251</f>
        <v>3.8249999999999999E-2</v>
      </c>
      <c r="S251" s="166">
        <v>0</v>
      </c>
      <c r="T251" s="167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68" t="s">
        <v>316</v>
      </c>
      <c r="AT251" s="168" t="s">
        <v>313</v>
      </c>
      <c r="AU251" s="168" t="s">
        <v>88</v>
      </c>
      <c r="AY251" s="17" t="s">
        <v>242</v>
      </c>
      <c r="BE251" s="169">
        <f>IF(N251="základná",J251,0)</f>
        <v>0</v>
      </c>
      <c r="BF251" s="169">
        <f>IF(N251="znížená",J251,0)</f>
        <v>145.35</v>
      </c>
      <c r="BG251" s="169">
        <f>IF(N251="zákl. prenesená",J251,0)</f>
        <v>0</v>
      </c>
      <c r="BH251" s="169">
        <f>IF(N251="zníž. prenesená",J251,0)</f>
        <v>0</v>
      </c>
      <c r="BI251" s="169">
        <f>IF(N251="nulová",J251,0)</f>
        <v>0</v>
      </c>
      <c r="BJ251" s="17" t="s">
        <v>88</v>
      </c>
      <c r="BK251" s="169">
        <f>ROUND(I251*H251,2)</f>
        <v>145.35</v>
      </c>
      <c r="BL251" s="17" t="s">
        <v>249</v>
      </c>
      <c r="BM251" s="168" t="s">
        <v>1476</v>
      </c>
    </row>
    <row r="252" spans="1:65" s="13" customFormat="1">
      <c r="B252" s="178"/>
      <c r="D252" s="171" t="s">
        <v>251</v>
      </c>
      <c r="E252" s="179"/>
      <c r="F252" s="180" t="s">
        <v>1326</v>
      </c>
      <c r="H252" s="181">
        <v>125</v>
      </c>
      <c r="I252" s="182"/>
      <c r="L252" s="178"/>
      <c r="M252" s="183"/>
      <c r="N252" s="184"/>
      <c r="O252" s="184"/>
      <c r="P252" s="184"/>
      <c r="Q252" s="184"/>
      <c r="R252" s="184"/>
      <c r="S252" s="184"/>
      <c r="T252" s="185"/>
      <c r="AT252" s="179" t="s">
        <v>251</v>
      </c>
      <c r="AU252" s="179" t="s">
        <v>88</v>
      </c>
      <c r="AV252" s="13" t="s">
        <v>88</v>
      </c>
      <c r="AW252" s="13" t="s">
        <v>32</v>
      </c>
      <c r="AX252" s="13" t="s">
        <v>83</v>
      </c>
      <c r="AY252" s="179" t="s">
        <v>242</v>
      </c>
    </row>
    <row r="253" spans="1:65" s="13" customFormat="1">
      <c r="B253" s="178"/>
      <c r="D253" s="171" t="s">
        <v>251</v>
      </c>
      <c r="F253" s="180" t="s">
        <v>1477</v>
      </c>
      <c r="H253" s="181">
        <v>127.5</v>
      </c>
      <c r="I253" s="182"/>
      <c r="L253" s="178"/>
      <c r="M253" s="183"/>
      <c r="N253" s="184"/>
      <c r="O253" s="184"/>
      <c r="P253" s="184"/>
      <c r="Q253" s="184"/>
      <c r="R253" s="184"/>
      <c r="S253" s="184"/>
      <c r="T253" s="185"/>
      <c r="AT253" s="179" t="s">
        <v>251</v>
      </c>
      <c r="AU253" s="179" t="s">
        <v>88</v>
      </c>
      <c r="AV253" s="13" t="s">
        <v>88</v>
      </c>
      <c r="AW253" s="13" t="s">
        <v>2</v>
      </c>
      <c r="AX253" s="13" t="s">
        <v>83</v>
      </c>
      <c r="AY253" s="179" t="s">
        <v>242</v>
      </c>
    </row>
    <row r="254" spans="1:65" s="11" customFormat="1" ht="22.9" customHeight="1">
      <c r="B254" s="142"/>
      <c r="D254" s="143" t="s">
        <v>75</v>
      </c>
      <c r="E254" s="153" t="s">
        <v>93</v>
      </c>
      <c r="F254" s="153" t="s">
        <v>294</v>
      </c>
      <c r="I254" s="145"/>
      <c r="J254" s="154">
        <f>SUBTOTAL(9,J255:J260)</f>
        <v>3986.5499999999997</v>
      </c>
      <c r="L254" s="142"/>
      <c r="M254" s="147"/>
      <c r="N254" s="148"/>
      <c r="O254" s="148"/>
      <c r="P254" s="149">
        <f>SUM(P255:P261)</f>
        <v>0</v>
      </c>
      <c r="Q254" s="148"/>
      <c r="R254" s="149">
        <f>SUM(R255:R261)</f>
        <v>15.974101799999998</v>
      </c>
      <c r="S254" s="148"/>
      <c r="T254" s="150">
        <f>SUM(T255:T261)</f>
        <v>0</v>
      </c>
      <c r="AR254" s="143" t="s">
        <v>83</v>
      </c>
      <c r="AT254" s="151" t="s">
        <v>75</v>
      </c>
      <c r="AU254" s="151" t="s">
        <v>83</v>
      </c>
      <c r="AY254" s="143" t="s">
        <v>242</v>
      </c>
      <c r="BK254" s="152">
        <f>SUM(BK255:BK261)</f>
        <v>3986.5499999999997</v>
      </c>
    </row>
    <row r="255" spans="1:65" s="1" customFormat="1" ht="37.9" customHeight="1">
      <c r="A255" s="30"/>
      <c r="B255" s="155"/>
      <c r="C255" s="194" t="s">
        <v>500</v>
      </c>
      <c r="D255" s="194" t="s">
        <v>245</v>
      </c>
      <c r="E255" s="195" t="s">
        <v>1478</v>
      </c>
      <c r="F255" s="196" t="s">
        <v>1479</v>
      </c>
      <c r="G255" s="197" t="s">
        <v>248</v>
      </c>
      <c r="H255" s="198">
        <v>19.38</v>
      </c>
      <c r="I255" s="161">
        <v>176.91</v>
      </c>
      <c r="J255" s="162">
        <f>ROUND(I255*H255,2)</f>
        <v>3428.52</v>
      </c>
      <c r="K255" s="163"/>
      <c r="L255" s="31"/>
      <c r="M255" s="164"/>
      <c r="N255" s="165" t="s">
        <v>42</v>
      </c>
      <c r="O255" s="57"/>
      <c r="P255" s="166">
        <f>O255*H255</f>
        <v>0</v>
      </c>
      <c r="Q255" s="166">
        <v>0.70221</v>
      </c>
      <c r="R255" s="166">
        <f>Q255*H255</f>
        <v>13.608829799999999</v>
      </c>
      <c r="S255" s="166">
        <v>0</v>
      </c>
      <c r="T255" s="167">
        <f>S255*H255</f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68" t="s">
        <v>249</v>
      </c>
      <c r="AT255" s="168" t="s">
        <v>245</v>
      </c>
      <c r="AU255" s="168" t="s">
        <v>88</v>
      </c>
      <c r="AY255" s="17" t="s">
        <v>242</v>
      </c>
      <c r="BE255" s="169">
        <f>IF(N255="základná",J255,0)</f>
        <v>0</v>
      </c>
      <c r="BF255" s="169">
        <f>IF(N255="znížená",J255,0)</f>
        <v>3428.52</v>
      </c>
      <c r="BG255" s="169">
        <f>IF(N255="zákl. prenesená",J255,0)</f>
        <v>0</v>
      </c>
      <c r="BH255" s="169">
        <f>IF(N255="zníž. prenesená",J255,0)</f>
        <v>0</v>
      </c>
      <c r="BI255" s="169">
        <f>IF(N255="nulová",J255,0)</f>
        <v>0</v>
      </c>
      <c r="BJ255" s="17" t="s">
        <v>88</v>
      </c>
      <c r="BK255" s="169">
        <f>ROUND(I255*H255,2)</f>
        <v>3428.52</v>
      </c>
      <c r="BL255" s="17" t="s">
        <v>249</v>
      </c>
      <c r="BM255" s="168" t="s">
        <v>1480</v>
      </c>
    </row>
    <row r="256" spans="1:65" s="12" customFormat="1">
      <c r="B256" s="170"/>
      <c r="D256" s="171" t="s">
        <v>251</v>
      </c>
      <c r="E256" s="172"/>
      <c r="F256" s="173" t="s">
        <v>1481</v>
      </c>
      <c r="H256" s="172"/>
      <c r="I256" s="174"/>
      <c r="L256" s="170"/>
      <c r="M256" s="175"/>
      <c r="N256" s="176"/>
      <c r="O256" s="176"/>
      <c r="P256" s="176"/>
      <c r="Q256" s="176"/>
      <c r="R256" s="176"/>
      <c r="S256" s="176"/>
      <c r="T256" s="177"/>
      <c r="AT256" s="172" t="s">
        <v>251</v>
      </c>
      <c r="AU256" s="172" t="s">
        <v>88</v>
      </c>
      <c r="AV256" s="12" t="s">
        <v>83</v>
      </c>
      <c r="AW256" s="12" t="s">
        <v>32</v>
      </c>
      <c r="AX256" s="12" t="s">
        <v>76</v>
      </c>
      <c r="AY256" s="172" t="s">
        <v>242</v>
      </c>
    </row>
    <row r="257" spans="1:65" s="13" customFormat="1">
      <c r="B257" s="178"/>
      <c r="D257" s="171" t="s">
        <v>251</v>
      </c>
      <c r="E257" s="179"/>
      <c r="F257" s="180" t="s">
        <v>1482</v>
      </c>
      <c r="H257" s="181">
        <v>19.38</v>
      </c>
      <c r="I257" s="182"/>
      <c r="L257" s="178"/>
      <c r="M257" s="183"/>
      <c r="N257" s="184"/>
      <c r="O257" s="184"/>
      <c r="P257" s="184"/>
      <c r="Q257" s="184"/>
      <c r="R257" s="184"/>
      <c r="S257" s="184"/>
      <c r="T257" s="185"/>
      <c r="AT257" s="179" t="s">
        <v>251</v>
      </c>
      <c r="AU257" s="179" t="s">
        <v>88</v>
      </c>
      <c r="AV257" s="13" t="s">
        <v>88</v>
      </c>
      <c r="AW257" s="13" t="s">
        <v>32</v>
      </c>
      <c r="AX257" s="13" t="s">
        <v>83</v>
      </c>
      <c r="AY257" s="179" t="s">
        <v>242</v>
      </c>
    </row>
    <row r="258" spans="1:65" s="1" customFormat="1" ht="33" customHeight="1">
      <c r="A258" s="30"/>
      <c r="B258" s="155"/>
      <c r="C258" s="194" t="s">
        <v>505</v>
      </c>
      <c r="D258" s="194" t="s">
        <v>245</v>
      </c>
      <c r="E258" s="195" t="s">
        <v>1483</v>
      </c>
      <c r="F258" s="196" t="s">
        <v>1484</v>
      </c>
      <c r="G258" s="197" t="s">
        <v>281</v>
      </c>
      <c r="H258" s="198">
        <v>17.55</v>
      </c>
      <c r="I258" s="161">
        <v>31.22</v>
      </c>
      <c r="J258" s="162">
        <f>ROUND(I258*H258,2)</f>
        <v>547.91</v>
      </c>
      <c r="K258" s="163"/>
      <c r="L258" s="31"/>
      <c r="M258" s="164"/>
      <c r="N258" s="165" t="s">
        <v>42</v>
      </c>
      <c r="O258" s="57"/>
      <c r="P258" s="166">
        <f>O258*H258</f>
        <v>0</v>
      </c>
      <c r="Q258" s="166">
        <v>0.13474</v>
      </c>
      <c r="R258" s="166">
        <f>Q258*H258</f>
        <v>2.364687</v>
      </c>
      <c r="S258" s="166">
        <v>0</v>
      </c>
      <c r="T258" s="167">
        <f>S258*H258</f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68" t="s">
        <v>249</v>
      </c>
      <c r="AT258" s="168" t="s">
        <v>245</v>
      </c>
      <c r="AU258" s="168" t="s">
        <v>88</v>
      </c>
      <c r="AY258" s="17" t="s">
        <v>242</v>
      </c>
      <c r="BE258" s="169">
        <f>IF(N258="základná",J258,0)</f>
        <v>0</v>
      </c>
      <c r="BF258" s="169">
        <f>IF(N258="znížená",J258,0)</f>
        <v>547.91</v>
      </c>
      <c r="BG258" s="169">
        <f>IF(N258="zákl. prenesená",J258,0)</f>
        <v>0</v>
      </c>
      <c r="BH258" s="169">
        <f>IF(N258="zníž. prenesená",J258,0)</f>
        <v>0</v>
      </c>
      <c r="BI258" s="169">
        <f>IF(N258="nulová",J258,0)</f>
        <v>0</v>
      </c>
      <c r="BJ258" s="17" t="s">
        <v>88</v>
      </c>
      <c r="BK258" s="169">
        <f>ROUND(I258*H258,2)</f>
        <v>547.91</v>
      </c>
      <c r="BL258" s="17" t="s">
        <v>249</v>
      </c>
      <c r="BM258" s="168" t="s">
        <v>1485</v>
      </c>
    </row>
    <row r="259" spans="1:65" s="13" customFormat="1">
      <c r="B259" s="178"/>
      <c r="D259" s="171" t="s">
        <v>251</v>
      </c>
      <c r="E259" s="179"/>
      <c r="F259" s="180" t="s">
        <v>1486</v>
      </c>
      <c r="H259" s="181">
        <v>17.55</v>
      </c>
      <c r="I259" s="182"/>
      <c r="L259" s="178"/>
      <c r="M259" s="183"/>
      <c r="N259" s="184"/>
      <c r="O259" s="184"/>
      <c r="P259" s="184"/>
      <c r="Q259" s="184"/>
      <c r="R259" s="184"/>
      <c r="S259" s="184"/>
      <c r="T259" s="185"/>
      <c r="AT259" s="179" t="s">
        <v>251</v>
      </c>
      <c r="AU259" s="179" t="s">
        <v>88</v>
      </c>
      <c r="AV259" s="13" t="s">
        <v>88</v>
      </c>
      <c r="AW259" s="13" t="s">
        <v>32</v>
      </c>
      <c r="AX259" s="13" t="s">
        <v>83</v>
      </c>
      <c r="AY259" s="179" t="s">
        <v>242</v>
      </c>
    </row>
    <row r="260" spans="1:65" s="1" customFormat="1" ht="24.2" customHeight="1">
      <c r="A260" s="30"/>
      <c r="B260" s="155"/>
      <c r="C260" s="194" t="s">
        <v>509</v>
      </c>
      <c r="D260" s="194" t="s">
        <v>245</v>
      </c>
      <c r="E260" s="195" t="s">
        <v>1487</v>
      </c>
      <c r="F260" s="196" t="s">
        <v>1488</v>
      </c>
      <c r="G260" s="197" t="s">
        <v>297</v>
      </c>
      <c r="H260" s="198">
        <v>5.85</v>
      </c>
      <c r="I260" s="161">
        <v>1.73</v>
      </c>
      <c r="J260" s="162">
        <f>ROUND(I260*H260,2)</f>
        <v>10.119999999999999</v>
      </c>
      <c r="K260" s="163"/>
      <c r="L260" s="31"/>
      <c r="M260" s="164"/>
      <c r="N260" s="165" t="s">
        <v>42</v>
      </c>
      <c r="O260" s="57"/>
      <c r="P260" s="166">
        <f>O260*H260</f>
        <v>0</v>
      </c>
      <c r="Q260" s="166">
        <v>1E-4</v>
      </c>
      <c r="R260" s="166">
        <f>Q260*H260</f>
        <v>5.8500000000000002E-4</v>
      </c>
      <c r="S260" s="166">
        <v>0</v>
      </c>
      <c r="T260" s="167">
        <f>S260*H260</f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68" t="s">
        <v>249</v>
      </c>
      <c r="AT260" s="168" t="s">
        <v>245</v>
      </c>
      <c r="AU260" s="168" t="s">
        <v>88</v>
      </c>
      <c r="AY260" s="17" t="s">
        <v>242</v>
      </c>
      <c r="BE260" s="169">
        <f>IF(N260="základná",J260,0)</f>
        <v>0</v>
      </c>
      <c r="BF260" s="169">
        <f>IF(N260="znížená",J260,0)</f>
        <v>10.119999999999999</v>
      </c>
      <c r="BG260" s="169">
        <f>IF(N260="zákl. prenesená",J260,0)</f>
        <v>0</v>
      </c>
      <c r="BH260" s="169">
        <f>IF(N260="zníž. prenesená",J260,0)</f>
        <v>0</v>
      </c>
      <c r="BI260" s="169">
        <f>IF(N260="nulová",J260,0)</f>
        <v>0</v>
      </c>
      <c r="BJ260" s="17" t="s">
        <v>88</v>
      </c>
      <c r="BK260" s="169">
        <f>ROUND(I260*H260,2)</f>
        <v>10.119999999999999</v>
      </c>
      <c r="BL260" s="17" t="s">
        <v>249</v>
      </c>
      <c r="BM260" s="168" t="s">
        <v>1489</v>
      </c>
    </row>
    <row r="261" spans="1:65" s="13" customFormat="1">
      <c r="B261" s="178"/>
      <c r="D261" s="171" t="s">
        <v>251</v>
      </c>
      <c r="E261" s="179"/>
      <c r="F261" s="180" t="s">
        <v>1490</v>
      </c>
      <c r="H261" s="181">
        <v>5.85</v>
      </c>
      <c r="I261" s="182"/>
      <c r="L261" s="178"/>
      <c r="M261" s="183"/>
      <c r="N261" s="184"/>
      <c r="O261" s="184"/>
      <c r="P261" s="184"/>
      <c r="Q261" s="184"/>
      <c r="R261" s="184"/>
      <c r="S261" s="184"/>
      <c r="T261" s="185"/>
      <c r="AT261" s="179" t="s">
        <v>251</v>
      </c>
      <c r="AU261" s="179" t="s">
        <v>88</v>
      </c>
      <c r="AV261" s="13" t="s">
        <v>88</v>
      </c>
      <c r="AW261" s="13" t="s">
        <v>32</v>
      </c>
      <c r="AX261" s="13" t="s">
        <v>83</v>
      </c>
      <c r="AY261" s="179" t="s">
        <v>242</v>
      </c>
    </row>
    <row r="262" spans="1:65" s="11" customFormat="1" ht="22.9" customHeight="1">
      <c r="B262" s="142"/>
      <c r="D262" s="143" t="s">
        <v>75</v>
      </c>
      <c r="E262" s="153" t="s">
        <v>249</v>
      </c>
      <c r="F262" s="153" t="s">
        <v>306</v>
      </c>
      <c r="I262" s="145"/>
      <c r="J262" s="154">
        <f>SUBTOTAL(9,J263:J270)</f>
        <v>1921.4</v>
      </c>
      <c r="L262" s="142"/>
      <c r="M262" s="147"/>
      <c r="N262" s="148"/>
      <c r="O262" s="148"/>
      <c r="P262" s="149">
        <f>SUM(P263:P272)</f>
        <v>0</v>
      </c>
      <c r="Q262" s="148"/>
      <c r="R262" s="149">
        <f>SUM(R263:R272)</f>
        <v>11.7873869</v>
      </c>
      <c r="S262" s="148"/>
      <c r="T262" s="150">
        <f>SUM(T263:T272)</f>
        <v>0</v>
      </c>
      <c r="AR262" s="143" t="s">
        <v>83</v>
      </c>
      <c r="AT262" s="151" t="s">
        <v>75</v>
      </c>
      <c r="AU262" s="151" t="s">
        <v>83</v>
      </c>
      <c r="AY262" s="143" t="s">
        <v>242</v>
      </c>
      <c r="BK262" s="152">
        <f>SUM(BK263:BK272)</f>
        <v>1921.4</v>
      </c>
    </row>
    <row r="263" spans="1:65" s="1" customFormat="1" ht="21.75" customHeight="1">
      <c r="A263" s="30"/>
      <c r="B263" s="155"/>
      <c r="C263" s="194" t="s">
        <v>514</v>
      </c>
      <c r="D263" s="194" t="s">
        <v>245</v>
      </c>
      <c r="E263" s="195" t="s">
        <v>1491</v>
      </c>
      <c r="F263" s="196" t="s">
        <v>1492</v>
      </c>
      <c r="G263" s="197" t="s">
        <v>248</v>
      </c>
      <c r="H263" s="198">
        <v>4.8449999999999998</v>
      </c>
      <c r="I263" s="161">
        <v>111.42</v>
      </c>
      <c r="J263" s="162">
        <f>ROUND(I263*H263,2)</f>
        <v>539.83000000000004</v>
      </c>
      <c r="K263" s="163"/>
      <c r="L263" s="31"/>
      <c r="M263" s="164"/>
      <c r="N263" s="165" t="s">
        <v>42</v>
      </c>
      <c r="O263" s="57"/>
      <c r="P263" s="166">
        <f>O263*H263</f>
        <v>0</v>
      </c>
      <c r="Q263" s="166">
        <v>2.29698</v>
      </c>
      <c r="R263" s="166">
        <f>Q263*H263</f>
        <v>11.1288681</v>
      </c>
      <c r="S263" s="166">
        <v>0</v>
      </c>
      <c r="T263" s="167">
        <f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68" t="s">
        <v>249</v>
      </c>
      <c r="AT263" s="168" t="s">
        <v>245</v>
      </c>
      <c r="AU263" s="168" t="s">
        <v>88</v>
      </c>
      <c r="AY263" s="17" t="s">
        <v>242</v>
      </c>
      <c r="BE263" s="169">
        <f>IF(N263="základná",J263,0)</f>
        <v>0</v>
      </c>
      <c r="BF263" s="169">
        <f>IF(N263="znížená",J263,0)</f>
        <v>539.83000000000004</v>
      </c>
      <c r="BG263" s="169">
        <f>IF(N263="zákl. prenesená",J263,0)</f>
        <v>0</v>
      </c>
      <c r="BH263" s="169">
        <f>IF(N263="zníž. prenesená",J263,0)</f>
        <v>0</v>
      </c>
      <c r="BI263" s="169">
        <f>IF(N263="nulová",J263,0)</f>
        <v>0</v>
      </c>
      <c r="BJ263" s="17" t="s">
        <v>88</v>
      </c>
      <c r="BK263" s="169">
        <f>ROUND(I263*H263,2)</f>
        <v>539.83000000000004</v>
      </c>
      <c r="BL263" s="17" t="s">
        <v>249</v>
      </c>
      <c r="BM263" s="168" t="s">
        <v>1493</v>
      </c>
    </row>
    <row r="264" spans="1:65" s="12" customFormat="1">
      <c r="B264" s="170"/>
      <c r="D264" s="171" t="s">
        <v>251</v>
      </c>
      <c r="E264" s="172"/>
      <c r="F264" s="173" t="s">
        <v>1481</v>
      </c>
      <c r="H264" s="172"/>
      <c r="I264" s="174"/>
      <c r="L264" s="170"/>
      <c r="M264" s="175"/>
      <c r="N264" s="176"/>
      <c r="O264" s="176"/>
      <c r="P264" s="176"/>
      <c r="Q264" s="176"/>
      <c r="R264" s="176"/>
      <c r="S264" s="176"/>
      <c r="T264" s="177"/>
      <c r="AT264" s="172" t="s">
        <v>251</v>
      </c>
      <c r="AU264" s="172" t="s">
        <v>88</v>
      </c>
      <c r="AV264" s="12" t="s">
        <v>83</v>
      </c>
      <c r="AW264" s="12" t="s">
        <v>32</v>
      </c>
      <c r="AX264" s="12" t="s">
        <v>76</v>
      </c>
      <c r="AY264" s="172" t="s">
        <v>242</v>
      </c>
    </row>
    <row r="265" spans="1:65" s="13" customFormat="1">
      <c r="B265" s="178"/>
      <c r="D265" s="171" t="s">
        <v>251</v>
      </c>
      <c r="E265" s="179"/>
      <c r="F265" s="180" t="s">
        <v>1494</v>
      </c>
      <c r="H265" s="181">
        <v>4.8449999999999998</v>
      </c>
      <c r="I265" s="182"/>
      <c r="L265" s="178"/>
      <c r="M265" s="183"/>
      <c r="N265" s="184"/>
      <c r="O265" s="184"/>
      <c r="P265" s="184"/>
      <c r="Q265" s="184"/>
      <c r="R265" s="184"/>
      <c r="S265" s="184"/>
      <c r="T265" s="185"/>
      <c r="AT265" s="179" t="s">
        <v>251</v>
      </c>
      <c r="AU265" s="179" t="s">
        <v>88</v>
      </c>
      <c r="AV265" s="13" t="s">
        <v>88</v>
      </c>
      <c r="AW265" s="13" t="s">
        <v>32</v>
      </c>
      <c r="AX265" s="13" t="s">
        <v>83</v>
      </c>
      <c r="AY265" s="179" t="s">
        <v>242</v>
      </c>
    </row>
    <row r="266" spans="1:65" s="1" customFormat="1" ht="24.2" customHeight="1">
      <c r="A266" s="30"/>
      <c r="B266" s="155"/>
      <c r="C266" s="194" t="s">
        <v>519</v>
      </c>
      <c r="D266" s="194" t="s">
        <v>245</v>
      </c>
      <c r="E266" s="195" t="s">
        <v>1495</v>
      </c>
      <c r="F266" s="196" t="s">
        <v>1496</v>
      </c>
      <c r="G266" s="197" t="s">
        <v>281</v>
      </c>
      <c r="H266" s="198">
        <v>32.299999999999997</v>
      </c>
      <c r="I266" s="161">
        <v>13.56</v>
      </c>
      <c r="J266" s="162">
        <f>ROUND(I266*H266,2)</f>
        <v>437.99</v>
      </c>
      <c r="K266" s="163"/>
      <c r="L266" s="31"/>
      <c r="M266" s="164"/>
      <c r="N266" s="165" t="s">
        <v>42</v>
      </c>
      <c r="O266" s="57"/>
      <c r="P266" s="166">
        <f>O266*H266</f>
        <v>0</v>
      </c>
      <c r="Q266" s="166">
        <v>3.14E-3</v>
      </c>
      <c r="R266" s="166">
        <f>Q266*H266</f>
        <v>0.10142199999999998</v>
      </c>
      <c r="S266" s="166">
        <v>0</v>
      </c>
      <c r="T266" s="167">
        <f>S266*H266</f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68" t="s">
        <v>249</v>
      </c>
      <c r="AT266" s="168" t="s">
        <v>245</v>
      </c>
      <c r="AU266" s="168" t="s">
        <v>88</v>
      </c>
      <c r="AY266" s="17" t="s">
        <v>242</v>
      </c>
      <c r="BE266" s="169">
        <f>IF(N266="základná",J266,0)</f>
        <v>0</v>
      </c>
      <c r="BF266" s="169">
        <f>IF(N266="znížená",J266,0)</f>
        <v>437.99</v>
      </c>
      <c r="BG266" s="169">
        <f>IF(N266="zákl. prenesená",J266,0)</f>
        <v>0</v>
      </c>
      <c r="BH266" s="169">
        <f>IF(N266="zníž. prenesená",J266,0)</f>
        <v>0</v>
      </c>
      <c r="BI266" s="169">
        <f>IF(N266="nulová",J266,0)</f>
        <v>0</v>
      </c>
      <c r="BJ266" s="17" t="s">
        <v>88</v>
      </c>
      <c r="BK266" s="169">
        <f>ROUND(I266*H266,2)</f>
        <v>437.99</v>
      </c>
      <c r="BL266" s="17" t="s">
        <v>249</v>
      </c>
      <c r="BM266" s="168" t="s">
        <v>1497</v>
      </c>
    </row>
    <row r="267" spans="1:65" s="12" customFormat="1">
      <c r="B267" s="170"/>
      <c r="D267" s="171" t="s">
        <v>251</v>
      </c>
      <c r="E267" s="172"/>
      <c r="F267" s="173" t="s">
        <v>1481</v>
      </c>
      <c r="H267" s="172"/>
      <c r="I267" s="174"/>
      <c r="L267" s="170"/>
      <c r="M267" s="175"/>
      <c r="N267" s="176"/>
      <c r="O267" s="176"/>
      <c r="P267" s="176"/>
      <c r="Q267" s="176"/>
      <c r="R267" s="176"/>
      <c r="S267" s="176"/>
      <c r="T267" s="177"/>
      <c r="AT267" s="172" t="s">
        <v>251</v>
      </c>
      <c r="AU267" s="172" t="s">
        <v>88</v>
      </c>
      <c r="AV267" s="12" t="s">
        <v>83</v>
      </c>
      <c r="AW267" s="12" t="s">
        <v>32</v>
      </c>
      <c r="AX267" s="12" t="s">
        <v>76</v>
      </c>
      <c r="AY267" s="172" t="s">
        <v>242</v>
      </c>
    </row>
    <row r="268" spans="1:65" s="13" customFormat="1">
      <c r="B268" s="178"/>
      <c r="D268" s="171" t="s">
        <v>251</v>
      </c>
      <c r="E268" s="179"/>
      <c r="F268" s="180" t="s">
        <v>1498</v>
      </c>
      <c r="H268" s="181">
        <v>32.299999999999997</v>
      </c>
      <c r="I268" s="182"/>
      <c r="L268" s="178"/>
      <c r="M268" s="183"/>
      <c r="N268" s="184"/>
      <c r="O268" s="184"/>
      <c r="P268" s="184"/>
      <c r="Q268" s="184"/>
      <c r="R268" s="184"/>
      <c r="S268" s="184"/>
      <c r="T268" s="185"/>
      <c r="AT268" s="179" t="s">
        <v>251</v>
      </c>
      <c r="AU268" s="179" t="s">
        <v>88</v>
      </c>
      <c r="AV268" s="13" t="s">
        <v>88</v>
      </c>
      <c r="AW268" s="13" t="s">
        <v>32</v>
      </c>
      <c r="AX268" s="13" t="s">
        <v>83</v>
      </c>
      <c r="AY268" s="179" t="s">
        <v>242</v>
      </c>
    </row>
    <row r="269" spans="1:65" s="1" customFormat="1" ht="24.2" customHeight="1">
      <c r="A269" s="30"/>
      <c r="B269" s="155"/>
      <c r="C269" s="194" t="s">
        <v>525</v>
      </c>
      <c r="D269" s="194" t="s">
        <v>245</v>
      </c>
      <c r="E269" s="195" t="s">
        <v>1499</v>
      </c>
      <c r="F269" s="196" t="s">
        <v>1500</v>
      </c>
      <c r="G269" s="197" t="s">
        <v>281</v>
      </c>
      <c r="H269" s="198">
        <v>32.299999999999997</v>
      </c>
      <c r="I269" s="161">
        <v>3.71</v>
      </c>
      <c r="J269" s="162">
        <f>ROUND(I269*H269,2)</f>
        <v>119.83</v>
      </c>
      <c r="K269" s="163"/>
      <c r="L269" s="31"/>
      <c r="M269" s="164"/>
      <c r="N269" s="165" t="s">
        <v>42</v>
      </c>
      <c r="O269" s="57"/>
      <c r="P269" s="166">
        <f>O269*H269</f>
        <v>0</v>
      </c>
      <c r="Q269" s="166">
        <v>0</v>
      </c>
      <c r="R269" s="166">
        <f>Q269*H269</f>
        <v>0</v>
      </c>
      <c r="S269" s="166">
        <v>0</v>
      </c>
      <c r="T269" s="167">
        <f>S269*H269</f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68" t="s">
        <v>249</v>
      </c>
      <c r="AT269" s="168" t="s">
        <v>245</v>
      </c>
      <c r="AU269" s="168" t="s">
        <v>88</v>
      </c>
      <c r="AY269" s="17" t="s">
        <v>242</v>
      </c>
      <c r="BE269" s="169">
        <f>IF(N269="základná",J269,0)</f>
        <v>0</v>
      </c>
      <c r="BF269" s="169">
        <f>IF(N269="znížená",J269,0)</f>
        <v>119.83</v>
      </c>
      <c r="BG269" s="169">
        <f>IF(N269="zákl. prenesená",J269,0)</f>
        <v>0</v>
      </c>
      <c r="BH269" s="169">
        <f>IF(N269="zníž. prenesená",J269,0)</f>
        <v>0</v>
      </c>
      <c r="BI269" s="169">
        <f>IF(N269="nulová",J269,0)</f>
        <v>0</v>
      </c>
      <c r="BJ269" s="17" t="s">
        <v>88</v>
      </c>
      <c r="BK269" s="169">
        <f>ROUND(I269*H269,2)</f>
        <v>119.83</v>
      </c>
      <c r="BL269" s="17" t="s">
        <v>249</v>
      </c>
      <c r="BM269" s="168" t="s">
        <v>1501</v>
      </c>
    </row>
    <row r="270" spans="1:65" s="1" customFormat="1" ht="24.2" customHeight="1">
      <c r="A270" s="30"/>
      <c r="B270" s="155"/>
      <c r="C270" s="194" t="s">
        <v>531</v>
      </c>
      <c r="D270" s="194" t="s">
        <v>245</v>
      </c>
      <c r="E270" s="195" t="s">
        <v>1502</v>
      </c>
      <c r="F270" s="196" t="s">
        <v>1503</v>
      </c>
      <c r="G270" s="197" t="s">
        <v>291</v>
      </c>
      <c r="H270" s="198">
        <v>0.54800000000000004</v>
      </c>
      <c r="I270" s="161">
        <v>1503.2</v>
      </c>
      <c r="J270" s="162">
        <f>ROUND(I270*H270,2)</f>
        <v>823.75</v>
      </c>
      <c r="K270" s="163"/>
      <c r="L270" s="31"/>
      <c r="M270" s="164"/>
      <c r="N270" s="165" t="s">
        <v>42</v>
      </c>
      <c r="O270" s="57"/>
      <c r="P270" s="166">
        <f>O270*H270</f>
        <v>0</v>
      </c>
      <c r="Q270" s="166">
        <v>1.0165999999999999</v>
      </c>
      <c r="R270" s="166">
        <f>Q270*H270</f>
        <v>0.55709680000000006</v>
      </c>
      <c r="S270" s="166">
        <v>0</v>
      </c>
      <c r="T270" s="167">
        <f>S270*H270</f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68" t="s">
        <v>249</v>
      </c>
      <c r="AT270" s="168" t="s">
        <v>245</v>
      </c>
      <c r="AU270" s="168" t="s">
        <v>88</v>
      </c>
      <c r="AY270" s="17" t="s">
        <v>242</v>
      </c>
      <c r="BE270" s="169">
        <f>IF(N270="základná",J270,0)</f>
        <v>0</v>
      </c>
      <c r="BF270" s="169">
        <f>IF(N270="znížená",J270,0)</f>
        <v>823.75</v>
      </c>
      <c r="BG270" s="169">
        <f>IF(N270="zákl. prenesená",J270,0)</f>
        <v>0</v>
      </c>
      <c r="BH270" s="169">
        <f>IF(N270="zníž. prenesená",J270,0)</f>
        <v>0</v>
      </c>
      <c r="BI270" s="169">
        <f>IF(N270="nulová",J270,0)</f>
        <v>0</v>
      </c>
      <c r="BJ270" s="17" t="s">
        <v>88</v>
      </c>
      <c r="BK270" s="169">
        <f>ROUND(I270*H270,2)</f>
        <v>823.75</v>
      </c>
      <c r="BL270" s="17" t="s">
        <v>249</v>
      </c>
      <c r="BM270" s="168" t="s">
        <v>1504</v>
      </c>
    </row>
    <row r="271" spans="1:65" s="12" customFormat="1">
      <c r="B271" s="170"/>
      <c r="D271" s="171" t="s">
        <v>251</v>
      </c>
      <c r="E271" s="172"/>
      <c r="F271" s="173" t="s">
        <v>1481</v>
      </c>
      <c r="H271" s="172"/>
      <c r="I271" s="174"/>
      <c r="L271" s="170"/>
      <c r="M271" s="175"/>
      <c r="N271" s="176"/>
      <c r="O271" s="176"/>
      <c r="P271" s="176"/>
      <c r="Q271" s="176"/>
      <c r="R271" s="176"/>
      <c r="S271" s="176"/>
      <c r="T271" s="177"/>
      <c r="AT271" s="172" t="s">
        <v>251</v>
      </c>
      <c r="AU271" s="172" t="s">
        <v>88</v>
      </c>
      <c r="AV271" s="12" t="s">
        <v>83</v>
      </c>
      <c r="AW271" s="12" t="s">
        <v>32</v>
      </c>
      <c r="AX271" s="12" t="s">
        <v>76</v>
      </c>
      <c r="AY271" s="172" t="s">
        <v>242</v>
      </c>
    </row>
    <row r="272" spans="1:65" s="13" customFormat="1">
      <c r="B272" s="178"/>
      <c r="D272" s="171" t="s">
        <v>251</v>
      </c>
      <c r="E272" s="179"/>
      <c r="F272" s="180" t="s">
        <v>1505</v>
      </c>
      <c r="H272" s="181">
        <v>0.54800000000000004</v>
      </c>
      <c r="I272" s="182"/>
      <c r="L272" s="178"/>
      <c r="M272" s="183"/>
      <c r="N272" s="184"/>
      <c r="O272" s="184"/>
      <c r="P272" s="184"/>
      <c r="Q272" s="184"/>
      <c r="R272" s="184"/>
      <c r="S272" s="184"/>
      <c r="T272" s="185"/>
      <c r="AT272" s="179" t="s">
        <v>251</v>
      </c>
      <c r="AU272" s="179" t="s">
        <v>88</v>
      </c>
      <c r="AV272" s="13" t="s">
        <v>88</v>
      </c>
      <c r="AW272" s="13" t="s">
        <v>32</v>
      </c>
      <c r="AX272" s="13" t="s">
        <v>83</v>
      </c>
      <c r="AY272" s="179" t="s">
        <v>242</v>
      </c>
    </row>
    <row r="273" spans="1:65" s="11" customFormat="1" ht="22.9" customHeight="1">
      <c r="B273" s="142"/>
      <c r="D273" s="143" t="s">
        <v>75</v>
      </c>
      <c r="E273" s="153" t="s">
        <v>338</v>
      </c>
      <c r="F273" s="153" t="s">
        <v>1506</v>
      </c>
      <c r="I273" s="145"/>
      <c r="J273" s="154">
        <f>SUBTOTAL(9,J274:J295)</f>
        <v>5574.15</v>
      </c>
      <c r="L273" s="142"/>
      <c r="M273" s="147"/>
      <c r="N273" s="148"/>
      <c r="O273" s="148"/>
      <c r="P273" s="149">
        <f>SUM(P274:P297)</f>
        <v>0</v>
      </c>
      <c r="Q273" s="148"/>
      <c r="R273" s="149">
        <f>SUM(R274:R297)</f>
        <v>100.61334599999998</v>
      </c>
      <c r="S273" s="148"/>
      <c r="T273" s="150">
        <f>SUM(T274:T297)</f>
        <v>0</v>
      </c>
      <c r="AR273" s="143" t="s">
        <v>83</v>
      </c>
      <c r="AT273" s="151" t="s">
        <v>75</v>
      </c>
      <c r="AU273" s="151" t="s">
        <v>83</v>
      </c>
      <c r="AY273" s="143" t="s">
        <v>242</v>
      </c>
      <c r="BK273" s="152">
        <f>SUM(BK274:BK297)</f>
        <v>5574.15</v>
      </c>
    </row>
    <row r="274" spans="1:65" s="1" customFormat="1" ht="33" customHeight="1">
      <c r="A274" s="30"/>
      <c r="B274" s="155"/>
      <c r="C274" s="194" t="s">
        <v>536</v>
      </c>
      <c r="D274" s="194" t="s">
        <v>245</v>
      </c>
      <c r="E274" s="195" t="s">
        <v>1507</v>
      </c>
      <c r="F274" s="196" t="s">
        <v>1508</v>
      </c>
      <c r="G274" s="197" t="s">
        <v>281</v>
      </c>
      <c r="H274" s="198">
        <v>47.5</v>
      </c>
      <c r="I274" s="161">
        <v>4.7</v>
      </c>
      <c r="J274" s="162">
        <f>ROUND(I274*H274,2)</f>
        <v>223.25</v>
      </c>
      <c r="K274" s="163"/>
      <c r="L274" s="31"/>
      <c r="M274" s="164"/>
      <c r="N274" s="165" t="s">
        <v>42</v>
      </c>
      <c r="O274" s="57"/>
      <c r="P274" s="166">
        <f>O274*H274</f>
        <v>0</v>
      </c>
      <c r="Q274" s="166">
        <v>0.19900000000000001</v>
      </c>
      <c r="R274" s="166">
        <f>Q274*H274</f>
        <v>9.4525000000000006</v>
      </c>
      <c r="S274" s="166">
        <v>0</v>
      </c>
      <c r="T274" s="167">
        <f>S274*H274</f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68" t="s">
        <v>249</v>
      </c>
      <c r="AT274" s="168" t="s">
        <v>245</v>
      </c>
      <c r="AU274" s="168" t="s">
        <v>88</v>
      </c>
      <c r="AY274" s="17" t="s">
        <v>242</v>
      </c>
      <c r="BE274" s="169">
        <f>IF(N274="základná",J274,0)</f>
        <v>0</v>
      </c>
      <c r="BF274" s="169">
        <f>IF(N274="znížená",J274,0)</f>
        <v>223.25</v>
      </c>
      <c r="BG274" s="169">
        <f>IF(N274="zákl. prenesená",J274,0)</f>
        <v>0</v>
      </c>
      <c r="BH274" s="169">
        <f>IF(N274="zníž. prenesená",J274,0)</f>
        <v>0</v>
      </c>
      <c r="BI274" s="169">
        <f>IF(N274="nulová",J274,0)</f>
        <v>0</v>
      </c>
      <c r="BJ274" s="17" t="s">
        <v>88</v>
      </c>
      <c r="BK274" s="169">
        <f>ROUND(I274*H274,2)</f>
        <v>223.25</v>
      </c>
      <c r="BL274" s="17" t="s">
        <v>249</v>
      </c>
      <c r="BM274" s="168" t="s">
        <v>1509</v>
      </c>
    </row>
    <row r="275" spans="1:65" s="13" customFormat="1">
      <c r="B275" s="178"/>
      <c r="D275" s="171" t="s">
        <v>251</v>
      </c>
      <c r="E275" s="179"/>
      <c r="F275" s="180" t="s">
        <v>1324</v>
      </c>
      <c r="H275" s="181">
        <v>47.5</v>
      </c>
      <c r="I275" s="182"/>
      <c r="L275" s="178"/>
      <c r="M275" s="183"/>
      <c r="N275" s="184"/>
      <c r="O275" s="184"/>
      <c r="P275" s="184"/>
      <c r="Q275" s="184"/>
      <c r="R275" s="184"/>
      <c r="S275" s="184"/>
      <c r="T275" s="185"/>
      <c r="AT275" s="179" t="s">
        <v>251</v>
      </c>
      <c r="AU275" s="179" t="s">
        <v>88</v>
      </c>
      <c r="AV275" s="13" t="s">
        <v>88</v>
      </c>
      <c r="AW275" s="13" t="s">
        <v>32</v>
      </c>
      <c r="AX275" s="13" t="s">
        <v>83</v>
      </c>
      <c r="AY275" s="179" t="s">
        <v>242</v>
      </c>
    </row>
    <row r="276" spans="1:65" s="1" customFormat="1" ht="24.2" customHeight="1">
      <c r="A276" s="30"/>
      <c r="B276" s="155"/>
      <c r="C276" s="194" t="s">
        <v>540</v>
      </c>
      <c r="D276" s="194" t="s">
        <v>245</v>
      </c>
      <c r="E276" s="195" t="s">
        <v>1510</v>
      </c>
      <c r="F276" s="196" t="s">
        <v>1511</v>
      </c>
      <c r="G276" s="197" t="s">
        <v>281</v>
      </c>
      <c r="H276" s="198">
        <v>65.599999999999994</v>
      </c>
      <c r="I276" s="161">
        <v>7.62</v>
      </c>
      <c r="J276" s="162">
        <f>ROUND(I276*H276,2)</f>
        <v>499.87</v>
      </c>
      <c r="K276" s="163"/>
      <c r="L276" s="31"/>
      <c r="M276" s="164"/>
      <c r="N276" s="165" t="s">
        <v>42</v>
      </c>
      <c r="O276" s="57"/>
      <c r="P276" s="166">
        <f>O276*H276</f>
        <v>0</v>
      </c>
      <c r="Q276" s="166">
        <v>0.46166000000000001</v>
      </c>
      <c r="R276" s="166">
        <f>Q276*H276</f>
        <v>30.284896</v>
      </c>
      <c r="S276" s="166">
        <v>0</v>
      </c>
      <c r="T276" s="167">
        <f>S276*H276</f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68" t="s">
        <v>249</v>
      </c>
      <c r="AT276" s="168" t="s">
        <v>245</v>
      </c>
      <c r="AU276" s="168" t="s">
        <v>88</v>
      </c>
      <c r="AY276" s="17" t="s">
        <v>242</v>
      </c>
      <c r="BE276" s="169">
        <f>IF(N276="základná",J276,0)</f>
        <v>0</v>
      </c>
      <c r="BF276" s="169">
        <f>IF(N276="znížená",J276,0)</f>
        <v>499.87</v>
      </c>
      <c r="BG276" s="169">
        <f>IF(N276="zákl. prenesená",J276,0)</f>
        <v>0</v>
      </c>
      <c r="BH276" s="169">
        <f>IF(N276="zníž. prenesená",J276,0)</f>
        <v>0</v>
      </c>
      <c r="BI276" s="169">
        <f>IF(N276="nulová",J276,0)</f>
        <v>0</v>
      </c>
      <c r="BJ276" s="17" t="s">
        <v>88</v>
      </c>
      <c r="BK276" s="169">
        <f>ROUND(I276*H276,2)</f>
        <v>499.87</v>
      </c>
      <c r="BL276" s="17" t="s">
        <v>249</v>
      </c>
      <c r="BM276" s="168" t="s">
        <v>1512</v>
      </c>
    </row>
    <row r="277" spans="1:65" s="13" customFormat="1">
      <c r="B277" s="178"/>
      <c r="D277" s="171" t="s">
        <v>251</v>
      </c>
      <c r="E277" s="179"/>
      <c r="F277" s="180" t="s">
        <v>1321</v>
      </c>
      <c r="H277" s="181">
        <v>65.599999999999994</v>
      </c>
      <c r="I277" s="182"/>
      <c r="L277" s="178"/>
      <c r="M277" s="183"/>
      <c r="N277" s="184"/>
      <c r="O277" s="184"/>
      <c r="P277" s="184"/>
      <c r="Q277" s="184"/>
      <c r="R277" s="184"/>
      <c r="S277" s="184"/>
      <c r="T277" s="185"/>
      <c r="AT277" s="179" t="s">
        <v>251</v>
      </c>
      <c r="AU277" s="179" t="s">
        <v>88</v>
      </c>
      <c r="AV277" s="13" t="s">
        <v>88</v>
      </c>
      <c r="AW277" s="13" t="s">
        <v>32</v>
      </c>
      <c r="AX277" s="13" t="s">
        <v>83</v>
      </c>
      <c r="AY277" s="179" t="s">
        <v>242</v>
      </c>
    </row>
    <row r="278" spans="1:65" s="1" customFormat="1" ht="24.2" customHeight="1">
      <c r="A278" s="30"/>
      <c r="B278" s="155"/>
      <c r="C278" s="194" t="s">
        <v>545</v>
      </c>
      <c r="D278" s="194" t="s">
        <v>245</v>
      </c>
      <c r="E278" s="195" t="s">
        <v>1513</v>
      </c>
      <c r="F278" s="196" t="s">
        <v>1514</v>
      </c>
      <c r="G278" s="197" t="s">
        <v>281</v>
      </c>
      <c r="H278" s="198">
        <v>65.599999999999994</v>
      </c>
      <c r="I278" s="161">
        <v>19.91</v>
      </c>
      <c r="J278" s="162">
        <f>ROUND(I278*H278,2)</f>
        <v>1306.0999999999999</v>
      </c>
      <c r="K278" s="163"/>
      <c r="L278" s="31"/>
      <c r="M278" s="164"/>
      <c r="N278" s="165" t="s">
        <v>42</v>
      </c>
      <c r="O278" s="57"/>
      <c r="P278" s="166">
        <f>O278*H278</f>
        <v>0</v>
      </c>
      <c r="Q278" s="166">
        <v>0.45550000000000002</v>
      </c>
      <c r="R278" s="166">
        <f>Q278*H278</f>
        <v>29.880799999999997</v>
      </c>
      <c r="S278" s="166">
        <v>0</v>
      </c>
      <c r="T278" s="167">
        <f>S278*H278</f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68" t="s">
        <v>249</v>
      </c>
      <c r="AT278" s="168" t="s">
        <v>245</v>
      </c>
      <c r="AU278" s="168" t="s">
        <v>88</v>
      </c>
      <c r="AY278" s="17" t="s">
        <v>242</v>
      </c>
      <c r="BE278" s="169">
        <f>IF(N278="základná",J278,0)</f>
        <v>0</v>
      </c>
      <c r="BF278" s="169">
        <f>IF(N278="znížená",J278,0)</f>
        <v>1306.0999999999999</v>
      </c>
      <c r="BG278" s="169">
        <f>IF(N278="zákl. prenesená",J278,0)</f>
        <v>0</v>
      </c>
      <c r="BH278" s="169">
        <f>IF(N278="zníž. prenesená",J278,0)</f>
        <v>0</v>
      </c>
      <c r="BI278" s="169">
        <f>IF(N278="nulová",J278,0)</f>
        <v>0</v>
      </c>
      <c r="BJ278" s="17" t="s">
        <v>88</v>
      </c>
      <c r="BK278" s="169">
        <f>ROUND(I278*H278,2)</f>
        <v>1306.0999999999999</v>
      </c>
      <c r="BL278" s="17" t="s">
        <v>249</v>
      </c>
      <c r="BM278" s="168" t="s">
        <v>1515</v>
      </c>
    </row>
    <row r="279" spans="1:65" s="13" customFormat="1">
      <c r="B279" s="178"/>
      <c r="D279" s="171" t="s">
        <v>251</v>
      </c>
      <c r="E279" s="179"/>
      <c r="F279" s="180" t="s">
        <v>1321</v>
      </c>
      <c r="H279" s="181">
        <v>65.599999999999994</v>
      </c>
      <c r="I279" s="182"/>
      <c r="L279" s="178"/>
      <c r="M279" s="183"/>
      <c r="N279" s="184"/>
      <c r="O279" s="184"/>
      <c r="P279" s="184"/>
      <c r="Q279" s="184"/>
      <c r="R279" s="184"/>
      <c r="S279" s="184"/>
      <c r="T279" s="185"/>
      <c r="AT279" s="179" t="s">
        <v>251</v>
      </c>
      <c r="AU279" s="179" t="s">
        <v>88</v>
      </c>
      <c r="AV279" s="13" t="s">
        <v>88</v>
      </c>
      <c r="AW279" s="13" t="s">
        <v>32</v>
      </c>
      <c r="AX279" s="13" t="s">
        <v>83</v>
      </c>
      <c r="AY279" s="179" t="s">
        <v>242</v>
      </c>
    </row>
    <row r="280" spans="1:65" s="1" customFormat="1" ht="33" customHeight="1">
      <c r="A280" s="30"/>
      <c r="B280" s="155"/>
      <c r="C280" s="194" t="s">
        <v>550</v>
      </c>
      <c r="D280" s="194" t="s">
        <v>245</v>
      </c>
      <c r="E280" s="195" t="s">
        <v>1516</v>
      </c>
      <c r="F280" s="196" t="s">
        <v>1517</v>
      </c>
      <c r="G280" s="197" t="s">
        <v>281</v>
      </c>
      <c r="H280" s="198">
        <v>65.599999999999994</v>
      </c>
      <c r="I280" s="161">
        <v>0.39</v>
      </c>
      <c r="J280" s="162">
        <f>ROUND(I280*H280,2)</f>
        <v>25.58</v>
      </c>
      <c r="K280" s="163"/>
      <c r="L280" s="31"/>
      <c r="M280" s="164"/>
      <c r="N280" s="165" t="s">
        <v>42</v>
      </c>
      <c r="O280" s="57"/>
      <c r="P280" s="166">
        <f>O280*H280</f>
        <v>0</v>
      </c>
      <c r="Q280" s="166">
        <v>6.0999999999999997E-4</v>
      </c>
      <c r="R280" s="166">
        <f>Q280*H280</f>
        <v>4.0015999999999996E-2</v>
      </c>
      <c r="S280" s="166">
        <v>0</v>
      </c>
      <c r="T280" s="167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68" t="s">
        <v>249</v>
      </c>
      <c r="AT280" s="168" t="s">
        <v>245</v>
      </c>
      <c r="AU280" s="168" t="s">
        <v>88</v>
      </c>
      <c r="AY280" s="17" t="s">
        <v>242</v>
      </c>
      <c r="BE280" s="169">
        <f>IF(N280="základná",J280,0)</f>
        <v>0</v>
      </c>
      <c r="BF280" s="169">
        <f>IF(N280="znížená",J280,0)</f>
        <v>25.58</v>
      </c>
      <c r="BG280" s="169">
        <f>IF(N280="zákl. prenesená",J280,0)</f>
        <v>0</v>
      </c>
      <c r="BH280" s="169">
        <f>IF(N280="zníž. prenesená",J280,0)</f>
        <v>0</v>
      </c>
      <c r="BI280" s="169">
        <f>IF(N280="nulová",J280,0)</f>
        <v>0</v>
      </c>
      <c r="BJ280" s="17" t="s">
        <v>88</v>
      </c>
      <c r="BK280" s="169">
        <f>ROUND(I280*H280,2)</f>
        <v>25.58</v>
      </c>
      <c r="BL280" s="17" t="s">
        <v>249</v>
      </c>
      <c r="BM280" s="168" t="s">
        <v>1518</v>
      </c>
    </row>
    <row r="281" spans="1:65" s="13" customFormat="1">
      <c r="B281" s="178"/>
      <c r="D281" s="171" t="s">
        <v>251</v>
      </c>
      <c r="E281" s="179"/>
      <c r="F281" s="180" t="s">
        <v>1321</v>
      </c>
      <c r="H281" s="181">
        <v>65.599999999999994</v>
      </c>
      <c r="I281" s="182"/>
      <c r="L281" s="178"/>
      <c r="M281" s="183"/>
      <c r="N281" s="184"/>
      <c r="O281" s="184"/>
      <c r="P281" s="184"/>
      <c r="Q281" s="184"/>
      <c r="R281" s="184"/>
      <c r="S281" s="184"/>
      <c r="T281" s="185"/>
      <c r="AT281" s="179" t="s">
        <v>251</v>
      </c>
      <c r="AU281" s="179" t="s">
        <v>88</v>
      </c>
      <c r="AV281" s="13" t="s">
        <v>88</v>
      </c>
      <c r="AW281" s="13" t="s">
        <v>32</v>
      </c>
      <c r="AX281" s="13" t="s">
        <v>83</v>
      </c>
      <c r="AY281" s="179" t="s">
        <v>242</v>
      </c>
    </row>
    <row r="282" spans="1:65" s="1" customFormat="1" ht="33" customHeight="1">
      <c r="A282" s="30"/>
      <c r="B282" s="155"/>
      <c r="C282" s="194" t="s">
        <v>555</v>
      </c>
      <c r="D282" s="194" t="s">
        <v>245</v>
      </c>
      <c r="E282" s="195" t="s">
        <v>1519</v>
      </c>
      <c r="F282" s="196" t="s">
        <v>1520</v>
      </c>
      <c r="G282" s="197" t="s">
        <v>281</v>
      </c>
      <c r="H282" s="198">
        <v>65.599999999999994</v>
      </c>
      <c r="I282" s="161">
        <v>10.46</v>
      </c>
      <c r="J282" s="162">
        <f>ROUND(I282*H282,2)</f>
        <v>686.18</v>
      </c>
      <c r="K282" s="163"/>
      <c r="L282" s="31"/>
      <c r="M282" s="164"/>
      <c r="N282" s="165" t="s">
        <v>42</v>
      </c>
      <c r="O282" s="57"/>
      <c r="P282" s="166">
        <f>O282*H282</f>
        <v>0</v>
      </c>
      <c r="Q282" s="166">
        <v>0.10373</v>
      </c>
      <c r="R282" s="166">
        <f>Q282*H282</f>
        <v>6.8046879999999996</v>
      </c>
      <c r="S282" s="166">
        <v>0</v>
      </c>
      <c r="T282" s="167">
        <f>S282*H282</f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68" t="s">
        <v>249</v>
      </c>
      <c r="AT282" s="168" t="s">
        <v>245</v>
      </c>
      <c r="AU282" s="168" t="s">
        <v>88</v>
      </c>
      <c r="AY282" s="17" t="s">
        <v>242</v>
      </c>
      <c r="BE282" s="169">
        <f>IF(N282="základná",J282,0)</f>
        <v>0</v>
      </c>
      <c r="BF282" s="169">
        <f>IF(N282="znížená",J282,0)</f>
        <v>686.18</v>
      </c>
      <c r="BG282" s="169">
        <f>IF(N282="zákl. prenesená",J282,0)</f>
        <v>0</v>
      </c>
      <c r="BH282" s="169">
        <f>IF(N282="zníž. prenesená",J282,0)</f>
        <v>0</v>
      </c>
      <c r="BI282" s="169">
        <f>IF(N282="nulová",J282,0)</f>
        <v>0</v>
      </c>
      <c r="BJ282" s="17" t="s">
        <v>88</v>
      </c>
      <c r="BK282" s="169">
        <f>ROUND(I282*H282,2)</f>
        <v>686.18</v>
      </c>
      <c r="BL282" s="17" t="s">
        <v>249</v>
      </c>
      <c r="BM282" s="168" t="s">
        <v>1521</v>
      </c>
    </row>
    <row r="283" spans="1:65" s="13" customFormat="1">
      <c r="B283" s="178"/>
      <c r="D283" s="171" t="s">
        <v>251</v>
      </c>
      <c r="E283" s="179"/>
      <c r="F283" s="180" t="s">
        <v>1321</v>
      </c>
      <c r="H283" s="181">
        <v>65.599999999999994</v>
      </c>
      <c r="I283" s="182"/>
      <c r="L283" s="178"/>
      <c r="M283" s="183"/>
      <c r="N283" s="184"/>
      <c r="O283" s="184"/>
      <c r="P283" s="184"/>
      <c r="Q283" s="184"/>
      <c r="R283" s="184"/>
      <c r="S283" s="184"/>
      <c r="T283" s="185"/>
      <c r="AT283" s="179" t="s">
        <v>251</v>
      </c>
      <c r="AU283" s="179" t="s">
        <v>88</v>
      </c>
      <c r="AV283" s="13" t="s">
        <v>88</v>
      </c>
      <c r="AW283" s="13" t="s">
        <v>32</v>
      </c>
      <c r="AX283" s="13" t="s">
        <v>83</v>
      </c>
      <c r="AY283" s="179" t="s">
        <v>242</v>
      </c>
    </row>
    <row r="284" spans="1:65" s="1" customFormat="1" ht="37.9" customHeight="1">
      <c r="A284" s="30"/>
      <c r="B284" s="155"/>
      <c r="C284" s="194" t="s">
        <v>564</v>
      </c>
      <c r="D284" s="194" t="s">
        <v>245</v>
      </c>
      <c r="E284" s="195" t="s">
        <v>1522</v>
      </c>
      <c r="F284" s="196" t="s">
        <v>1523</v>
      </c>
      <c r="G284" s="197" t="s">
        <v>281</v>
      </c>
      <c r="H284" s="198">
        <v>65.599999999999994</v>
      </c>
      <c r="I284" s="161">
        <v>12.4</v>
      </c>
      <c r="J284" s="162">
        <f>ROUND(I284*H284,2)</f>
        <v>813.44</v>
      </c>
      <c r="K284" s="163"/>
      <c r="L284" s="31"/>
      <c r="M284" s="164"/>
      <c r="N284" s="165" t="s">
        <v>42</v>
      </c>
      <c r="O284" s="57"/>
      <c r="P284" s="166">
        <f>O284*H284</f>
        <v>0</v>
      </c>
      <c r="Q284" s="166">
        <v>0.12966</v>
      </c>
      <c r="R284" s="166">
        <f>Q284*H284</f>
        <v>8.5056959999999986</v>
      </c>
      <c r="S284" s="166">
        <v>0</v>
      </c>
      <c r="T284" s="167">
        <f>S284*H284</f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68" t="s">
        <v>249</v>
      </c>
      <c r="AT284" s="168" t="s">
        <v>245</v>
      </c>
      <c r="AU284" s="168" t="s">
        <v>88</v>
      </c>
      <c r="AY284" s="17" t="s">
        <v>242</v>
      </c>
      <c r="BE284" s="169">
        <f>IF(N284="základná",J284,0)</f>
        <v>0</v>
      </c>
      <c r="BF284" s="169">
        <f>IF(N284="znížená",J284,0)</f>
        <v>813.44</v>
      </c>
      <c r="BG284" s="169">
        <f>IF(N284="zákl. prenesená",J284,0)</f>
        <v>0</v>
      </c>
      <c r="BH284" s="169">
        <f>IF(N284="zníž. prenesená",J284,0)</f>
        <v>0</v>
      </c>
      <c r="BI284" s="169">
        <f>IF(N284="nulová",J284,0)</f>
        <v>0</v>
      </c>
      <c r="BJ284" s="17" t="s">
        <v>88</v>
      </c>
      <c r="BK284" s="169">
        <f>ROUND(I284*H284,2)</f>
        <v>813.44</v>
      </c>
      <c r="BL284" s="17" t="s">
        <v>249</v>
      </c>
      <c r="BM284" s="168" t="s">
        <v>1524</v>
      </c>
    </row>
    <row r="285" spans="1:65" s="13" customFormat="1">
      <c r="B285" s="178"/>
      <c r="D285" s="171" t="s">
        <v>251</v>
      </c>
      <c r="E285" s="179"/>
      <c r="F285" s="180" t="s">
        <v>1525</v>
      </c>
      <c r="H285" s="181">
        <v>65.599999999999994</v>
      </c>
      <c r="I285" s="182"/>
      <c r="L285" s="178"/>
      <c r="M285" s="183"/>
      <c r="N285" s="184"/>
      <c r="O285" s="184"/>
      <c r="P285" s="184"/>
      <c r="Q285" s="184"/>
      <c r="R285" s="184"/>
      <c r="S285" s="184"/>
      <c r="T285" s="185"/>
      <c r="AT285" s="179" t="s">
        <v>251</v>
      </c>
      <c r="AU285" s="179" t="s">
        <v>88</v>
      </c>
      <c r="AV285" s="13" t="s">
        <v>88</v>
      </c>
      <c r="AW285" s="13" t="s">
        <v>32</v>
      </c>
      <c r="AX285" s="13" t="s">
        <v>76</v>
      </c>
      <c r="AY285" s="179" t="s">
        <v>242</v>
      </c>
    </row>
    <row r="286" spans="1:65" s="15" customFormat="1">
      <c r="B286" s="210"/>
      <c r="D286" s="171" t="s">
        <v>251</v>
      </c>
      <c r="E286" s="211" t="s">
        <v>1321</v>
      </c>
      <c r="F286" s="212" t="s">
        <v>333</v>
      </c>
      <c r="H286" s="213">
        <v>65.599999999999994</v>
      </c>
      <c r="I286" s="214"/>
      <c r="L286" s="210"/>
      <c r="M286" s="215"/>
      <c r="N286" s="216"/>
      <c r="O286" s="216"/>
      <c r="P286" s="216"/>
      <c r="Q286" s="216"/>
      <c r="R286" s="216"/>
      <c r="S286" s="216"/>
      <c r="T286" s="217"/>
      <c r="AT286" s="211" t="s">
        <v>251</v>
      </c>
      <c r="AU286" s="211" t="s">
        <v>88</v>
      </c>
      <c r="AV286" s="15" t="s">
        <v>93</v>
      </c>
      <c r="AW286" s="15" t="s">
        <v>32</v>
      </c>
      <c r="AX286" s="15" t="s">
        <v>83</v>
      </c>
      <c r="AY286" s="211" t="s">
        <v>242</v>
      </c>
    </row>
    <row r="287" spans="1:65" s="1" customFormat="1" ht="33" customHeight="1">
      <c r="A287" s="30"/>
      <c r="B287" s="155"/>
      <c r="C287" s="194" t="s">
        <v>569</v>
      </c>
      <c r="D287" s="194" t="s">
        <v>245</v>
      </c>
      <c r="E287" s="195" t="s">
        <v>1526</v>
      </c>
      <c r="F287" s="196" t="s">
        <v>1527</v>
      </c>
      <c r="G287" s="197" t="s">
        <v>281</v>
      </c>
      <c r="H287" s="198">
        <v>47.5</v>
      </c>
      <c r="I287" s="161">
        <v>14.97</v>
      </c>
      <c r="J287" s="162">
        <f>ROUND(I287*H287,2)</f>
        <v>711.08</v>
      </c>
      <c r="K287" s="163"/>
      <c r="L287" s="31"/>
      <c r="M287" s="164"/>
      <c r="N287" s="165" t="s">
        <v>42</v>
      </c>
      <c r="O287" s="57"/>
      <c r="P287" s="166">
        <f>O287*H287</f>
        <v>0</v>
      </c>
      <c r="Q287" s="166">
        <v>8.4000000000000005E-2</v>
      </c>
      <c r="R287" s="166">
        <f>Q287*H287</f>
        <v>3.99</v>
      </c>
      <c r="S287" s="166">
        <v>0</v>
      </c>
      <c r="T287" s="167">
        <f>S287*H287</f>
        <v>0</v>
      </c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R287" s="168" t="s">
        <v>249</v>
      </c>
      <c r="AT287" s="168" t="s">
        <v>245</v>
      </c>
      <c r="AU287" s="168" t="s">
        <v>88</v>
      </c>
      <c r="AY287" s="17" t="s">
        <v>242</v>
      </c>
      <c r="BE287" s="169">
        <f>IF(N287="základná",J287,0)</f>
        <v>0</v>
      </c>
      <c r="BF287" s="169">
        <f>IF(N287="znížená",J287,0)</f>
        <v>711.08</v>
      </c>
      <c r="BG287" s="169">
        <f>IF(N287="zákl. prenesená",J287,0)</f>
        <v>0</v>
      </c>
      <c r="BH287" s="169">
        <f>IF(N287="zníž. prenesená",J287,0)</f>
        <v>0</v>
      </c>
      <c r="BI287" s="169">
        <f>IF(N287="nulová",J287,0)</f>
        <v>0</v>
      </c>
      <c r="BJ287" s="17" t="s">
        <v>88</v>
      </c>
      <c r="BK287" s="169">
        <f>ROUND(I287*H287,2)</f>
        <v>711.08</v>
      </c>
      <c r="BL287" s="17" t="s">
        <v>249</v>
      </c>
      <c r="BM287" s="168" t="s">
        <v>1528</v>
      </c>
    </row>
    <row r="288" spans="1:65" s="13" customFormat="1">
      <c r="B288" s="178"/>
      <c r="D288" s="171" t="s">
        <v>251</v>
      </c>
      <c r="E288" s="179"/>
      <c r="F288" s="180" t="s">
        <v>1529</v>
      </c>
      <c r="H288" s="181">
        <v>47.5</v>
      </c>
      <c r="I288" s="182"/>
      <c r="L288" s="178"/>
      <c r="M288" s="183"/>
      <c r="N288" s="184"/>
      <c r="O288" s="184"/>
      <c r="P288" s="184"/>
      <c r="Q288" s="184"/>
      <c r="R288" s="184"/>
      <c r="S288" s="184"/>
      <c r="T288" s="185"/>
      <c r="AT288" s="179" t="s">
        <v>251</v>
      </c>
      <c r="AU288" s="179" t="s">
        <v>88</v>
      </c>
      <c r="AV288" s="13" t="s">
        <v>88</v>
      </c>
      <c r="AW288" s="13" t="s">
        <v>32</v>
      </c>
      <c r="AX288" s="13" t="s">
        <v>76</v>
      </c>
      <c r="AY288" s="179" t="s">
        <v>242</v>
      </c>
    </row>
    <row r="289" spans="1:65" s="15" customFormat="1">
      <c r="B289" s="210"/>
      <c r="D289" s="171" t="s">
        <v>251</v>
      </c>
      <c r="E289" s="211" t="s">
        <v>1324</v>
      </c>
      <c r="F289" s="212" t="s">
        <v>333</v>
      </c>
      <c r="H289" s="213">
        <v>47.5</v>
      </c>
      <c r="I289" s="214"/>
      <c r="L289" s="210"/>
      <c r="M289" s="215"/>
      <c r="N289" s="216"/>
      <c r="O289" s="216"/>
      <c r="P289" s="216"/>
      <c r="Q289" s="216"/>
      <c r="R289" s="216"/>
      <c r="S289" s="216"/>
      <c r="T289" s="217"/>
      <c r="AT289" s="211" t="s">
        <v>251</v>
      </c>
      <c r="AU289" s="211" t="s">
        <v>88</v>
      </c>
      <c r="AV289" s="15" t="s">
        <v>93</v>
      </c>
      <c r="AW289" s="15" t="s">
        <v>32</v>
      </c>
      <c r="AX289" s="15" t="s">
        <v>83</v>
      </c>
      <c r="AY289" s="211" t="s">
        <v>242</v>
      </c>
    </row>
    <row r="290" spans="1:65" s="1" customFormat="1" ht="21.75" customHeight="1">
      <c r="A290" s="30"/>
      <c r="B290" s="155"/>
      <c r="C290" s="218" t="s">
        <v>575</v>
      </c>
      <c r="D290" s="218" t="s">
        <v>313</v>
      </c>
      <c r="E290" s="219" t="s">
        <v>1530</v>
      </c>
      <c r="F290" s="220" t="s">
        <v>1531</v>
      </c>
      <c r="G290" s="221" t="s">
        <v>281</v>
      </c>
      <c r="H290" s="222">
        <v>47.975000000000001</v>
      </c>
      <c r="I290" s="204">
        <v>14.37</v>
      </c>
      <c r="J290" s="205">
        <f>ROUND(I290*H290,2)</f>
        <v>689.4</v>
      </c>
      <c r="K290" s="206"/>
      <c r="L290" s="207"/>
      <c r="M290" s="208"/>
      <c r="N290" s="209" t="s">
        <v>42</v>
      </c>
      <c r="O290" s="57"/>
      <c r="P290" s="166">
        <f>O290*H290</f>
        <v>0</v>
      </c>
      <c r="Q290" s="166">
        <v>0.13</v>
      </c>
      <c r="R290" s="166">
        <f>Q290*H290</f>
        <v>6.2367500000000007</v>
      </c>
      <c r="S290" s="166">
        <v>0</v>
      </c>
      <c r="T290" s="167">
        <f>S290*H290</f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68" t="s">
        <v>316</v>
      </c>
      <c r="AT290" s="168" t="s">
        <v>313</v>
      </c>
      <c r="AU290" s="168" t="s">
        <v>88</v>
      </c>
      <c r="AY290" s="17" t="s">
        <v>242</v>
      </c>
      <c r="BE290" s="169">
        <f>IF(N290="základná",J290,0)</f>
        <v>0</v>
      </c>
      <c r="BF290" s="169">
        <f>IF(N290="znížená",J290,0)</f>
        <v>689.4</v>
      </c>
      <c r="BG290" s="169">
        <f>IF(N290="zákl. prenesená",J290,0)</f>
        <v>0</v>
      </c>
      <c r="BH290" s="169">
        <f>IF(N290="zníž. prenesená",J290,0)</f>
        <v>0</v>
      </c>
      <c r="BI290" s="169">
        <f>IF(N290="nulová",J290,0)</f>
        <v>0</v>
      </c>
      <c r="BJ290" s="17" t="s">
        <v>88</v>
      </c>
      <c r="BK290" s="169">
        <f>ROUND(I290*H290,2)</f>
        <v>689.4</v>
      </c>
      <c r="BL290" s="17" t="s">
        <v>249</v>
      </c>
      <c r="BM290" s="168" t="s">
        <v>1532</v>
      </c>
    </row>
    <row r="291" spans="1:65" s="13" customFormat="1">
      <c r="B291" s="178"/>
      <c r="D291" s="171" t="s">
        <v>251</v>
      </c>
      <c r="E291" s="179"/>
      <c r="F291" s="180" t="s">
        <v>1324</v>
      </c>
      <c r="H291" s="181">
        <v>47.5</v>
      </c>
      <c r="I291" s="182"/>
      <c r="L291" s="178"/>
      <c r="M291" s="183"/>
      <c r="N291" s="184"/>
      <c r="O291" s="184"/>
      <c r="P291" s="184"/>
      <c r="Q291" s="184"/>
      <c r="R291" s="184"/>
      <c r="S291" s="184"/>
      <c r="T291" s="185"/>
      <c r="AT291" s="179" t="s">
        <v>251</v>
      </c>
      <c r="AU291" s="179" t="s">
        <v>88</v>
      </c>
      <c r="AV291" s="13" t="s">
        <v>88</v>
      </c>
      <c r="AW291" s="13" t="s">
        <v>32</v>
      </c>
      <c r="AX291" s="13" t="s">
        <v>83</v>
      </c>
      <c r="AY291" s="179" t="s">
        <v>242</v>
      </c>
    </row>
    <row r="292" spans="1:65" s="13" customFormat="1">
      <c r="B292" s="178"/>
      <c r="D292" s="171" t="s">
        <v>251</v>
      </c>
      <c r="F292" s="180" t="s">
        <v>1533</v>
      </c>
      <c r="H292" s="181">
        <v>47.975000000000001</v>
      </c>
      <c r="I292" s="182"/>
      <c r="L292" s="178"/>
      <c r="M292" s="183"/>
      <c r="N292" s="184"/>
      <c r="O292" s="184"/>
      <c r="P292" s="184"/>
      <c r="Q292" s="184"/>
      <c r="R292" s="184"/>
      <c r="S292" s="184"/>
      <c r="T292" s="185"/>
      <c r="AT292" s="179" t="s">
        <v>251</v>
      </c>
      <c r="AU292" s="179" t="s">
        <v>88</v>
      </c>
      <c r="AV292" s="13" t="s">
        <v>88</v>
      </c>
      <c r="AW292" s="13" t="s">
        <v>2</v>
      </c>
      <c r="AX292" s="13" t="s">
        <v>83</v>
      </c>
      <c r="AY292" s="179" t="s">
        <v>242</v>
      </c>
    </row>
    <row r="293" spans="1:65" s="1" customFormat="1" ht="33" customHeight="1">
      <c r="A293" s="30"/>
      <c r="B293" s="155"/>
      <c r="C293" s="194" t="s">
        <v>580</v>
      </c>
      <c r="D293" s="194" t="s">
        <v>245</v>
      </c>
      <c r="E293" s="195" t="s">
        <v>1534</v>
      </c>
      <c r="F293" s="196" t="s">
        <v>1535</v>
      </c>
      <c r="G293" s="197" t="s">
        <v>281</v>
      </c>
      <c r="H293" s="198">
        <v>17.5</v>
      </c>
      <c r="I293" s="161">
        <v>15.23</v>
      </c>
      <c r="J293" s="162">
        <f>ROUND(I293*H293,2)</f>
        <v>266.52999999999997</v>
      </c>
      <c r="K293" s="163"/>
      <c r="L293" s="31"/>
      <c r="M293" s="164"/>
      <c r="N293" s="165" t="s">
        <v>42</v>
      </c>
      <c r="O293" s="57"/>
      <c r="P293" s="166">
        <f>O293*H293</f>
        <v>0</v>
      </c>
      <c r="Q293" s="166">
        <v>0.126</v>
      </c>
      <c r="R293" s="166">
        <f>Q293*H293</f>
        <v>2.2050000000000001</v>
      </c>
      <c r="S293" s="166">
        <v>0</v>
      </c>
      <c r="T293" s="167">
        <f>S293*H293</f>
        <v>0</v>
      </c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R293" s="168" t="s">
        <v>249</v>
      </c>
      <c r="AT293" s="168" t="s">
        <v>245</v>
      </c>
      <c r="AU293" s="168" t="s">
        <v>88</v>
      </c>
      <c r="AY293" s="17" t="s">
        <v>242</v>
      </c>
      <c r="BE293" s="169">
        <f>IF(N293="základná",J293,0)</f>
        <v>0</v>
      </c>
      <c r="BF293" s="169">
        <f>IF(N293="znížená",J293,0)</f>
        <v>266.52999999999997</v>
      </c>
      <c r="BG293" s="169">
        <f>IF(N293="zákl. prenesená",J293,0)</f>
        <v>0</v>
      </c>
      <c r="BH293" s="169">
        <f>IF(N293="zníž. prenesená",J293,0)</f>
        <v>0</v>
      </c>
      <c r="BI293" s="169">
        <f>IF(N293="nulová",J293,0)</f>
        <v>0</v>
      </c>
      <c r="BJ293" s="17" t="s">
        <v>88</v>
      </c>
      <c r="BK293" s="169">
        <f>ROUND(I293*H293,2)</f>
        <v>266.52999999999997</v>
      </c>
      <c r="BL293" s="17" t="s">
        <v>249</v>
      </c>
      <c r="BM293" s="168" t="s">
        <v>1536</v>
      </c>
    </row>
    <row r="294" spans="1:65" s="13" customFormat="1">
      <c r="B294" s="178"/>
      <c r="D294" s="171" t="s">
        <v>251</v>
      </c>
      <c r="E294" s="179"/>
      <c r="F294" s="180" t="s">
        <v>1537</v>
      </c>
      <c r="H294" s="181">
        <v>17.5</v>
      </c>
      <c r="I294" s="182"/>
      <c r="L294" s="178"/>
      <c r="M294" s="183"/>
      <c r="N294" s="184"/>
      <c r="O294" s="184"/>
      <c r="P294" s="184"/>
      <c r="Q294" s="184"/>
      <c r="R294" s="184"/>
      <c r="S294" s="184"/>
      <c r="T294" s="185"/>
      <c r="AT294" s="179" t="s">
        <v>251</v>
      </c>
      <c r="AU294" s="179" t="s">
        <v>88</v>
      </c>
      <c r="AV294" s="13" t="s">
        <v>88</v>
      </c>
      <c r="AW294" s="13" t="s">
        <v>32</v>
      </c>
      <c r="AX294" s="13" t="s">
        <v>83</v>
      </c>
      <c r="AY294" s="179" t="s">
        <v>242</v>
      </c>
    </row>
    <row r="295" spans="1:65" s="1" customFormat="1" ht="21.75" customHeight="1">
      <c r="A295" s="30"/>
      <c r="B295" s="155"/>
      <c r="C295" s="218" t="s">
        <v>586</v>
      </c>
      <c r="D295" s="218" t="s">
        <v>313</v>
      </c>
      <c r="E295" s="219" t="s">
        <v>1538</v>
      </c>
      <c r="F295" s="220" t="s">
        <v>1539</v>
      </c>
      <c r="G295" s="221" t="s">
        <v>310</v>
      </c>
      <c r="H295" s="222">
        <v>142.80000000000001</v>
      </c>
      <c r="I295" s="204">
        <v>2.4700000000000002</v>
      </c>
      <c r="J295" s="205">
        <f>ROUND(I295*H295,2)</f>
        <v>352.72</v>
      </c>
      <c r="K295" s="206"/>
      <c r="L295" s="207"/>
      <c r="M295" s="208"/>
      <c r="N295" s="209" t="s">
        <v>42</v>
      </c>
      <c r="O295" s="57"/>
      <c r="P295" s="166">
        <f>O295*H295</f>
        <v>0</v>
      </c>
      <c r="Q295" s="166">
        <v>2.2499999999999999E-2</v>
      </c>
      <c r="R295" s="166">
        <f>Q295*H295</f>
        <v>3.2130000000000001</v>
      </c>
      <c r="S295" s="166">
        <v>0</v>
      </c>
      <c r="T295" s="167">
        <f>S295*H295</f>
        <v>0</v>
      </c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R295" s="168" t="s">
        <v>316</v>
      </c>
      <c r="AT295" s="168" t="s">
        <v>313</v>
      </c>
      <c r="AU295" s="168" t="s">
        <v>88</v>
      </c>
      <c r="AY295" s="17" t="s">
        <v>242</v>
      </c>
      <c r="BE295" s="169">
        <f>IF(N295="základná",J295,0)</f>
        <v>0</v>
      </c>
      <c r="BF295" s="169">
        <f>IF(N295="znížená",J295,0)</f>
        <v>352.72</v>
      </c>
      <c r="BG295" s="169">
        <f>IF(N295="zákl. prenesená",J295,0)</f>
        <v>0</v>
      </c>
      <c r="BH295" s="169">
        <f>IF(N295="zníž. prenesená",J295,0)</f>
        <v>0</v>
      </c>
      <c r="BI295" s="169">
        <f>IF(N295="nulová",J295,0)</f>
        <v>0</v>
      </c>
      <c r="BJ295" s="17" t="s">
        <v>88</v>
      </c>
      <c r="BK295" s="169">
        <f>ROUND(I295*H295,2)</f>
        <v>352.72</v>
      </c>
      <c r="BL295" s="17" t="s">
        <v>249</v>
      </c>
      <c r="BM295" s="168" t="s">
        <v>1540</v>
      </c>
    </row>
    <row r="296" spans="1:65" s="13" customFormat="1">
      <c r="B296" s="178"/>
      <c r="D296" s="171" t="s">
        <v>251</v>
      </c>
      <c r="E296" s="179"/>
      <c r="F296" s="180" t="s">
        <v>1541</v>
      </c>
      <c r="H296" s="181">
        <v>140</v>
      </c>
      <c r="I296" s="182"/>
      <c r="L296" s="178"/>
      <c r="M296" s="183"/>
      <c r="N296" s="184"/>
      <c r="O296" s="184"/>
      <c r="P296" s="184"/>
      <c r="Q296" s="184"/>
      <c r="R296" s="184"/>
      <c r="S296" s="184"/>
      <c r="T296" s="185"/>
      <c r="AT296" s="179" t="s">
        <v>251</v>
      </c>
      <c r="AU296" s="179" t="s">
        <v>88</v>
      </c>
      <c r="AV296" s="13" t="s">
        <v>88</v>
      </c>
      <c r="AW296" s="13" t="s">
        <v>32</v>
      </c>
      <c r="AX296" s="13" t="s">
        <v>83</v>
      </c>
      <c r="AY296" s="179" t="s">
        <v>242</v>
      </c>
    </row>
    <row r="297" spans="1:65" s="13" customFormat="1">
      <c r="B297" s="178"/>
      <c r="D297" s="171" t="s">
        <v>251</v>
      </c>
      <c r="F297" s="180" t="s">
        <v>1542</v>
      </c>
      <c r="H297" s="181">
        <v>142.80000000000001</v>
      </c>
      <c r="I297" s="182"/>
      <c r="L297" s="178"/>
      <c r="M297" s="183"/>
      <c r="N297" s="184"/>
      <c r="O297" s="184"/>
      <c r="P297" s="184"/>
      <c r="Q297" s="184"/>
      <c r="R297" s="184"/>
      <c r="S297" s="184"/>
      <c r="T297" s="185"/>
      <c r="AT297" s="179" t="s">
        <v>251</v>
      </c>
      <c r="AU297" s="179" t="s">
        <v>88</v>
      </c>
      <c r="AV297" s="13" t="s">
        <v>88</v>
      </c>
      <c r="AW297" s="13" t="s">
        <v>2</v>
      </c>
      <c r="AX297" s="13" t="s">
        <v>83</v>
      </c>
      <c r="AY297" s="179" t="s">
        <v>242</v>
      </c>
    </row>
    <row r="298" spans="1:65" s="11" customFormat="1" ht="22.9" customHeight="1">
      <c r="B298" s="142"/>
      <c r="D298" s="143" t="s">
        <v>75</v>
      </c>
      <c r="E298" s="153" t="s">
        <v>318</v>
      </c>
      <c r="F298" s="153" t="s">
        <v>319</v>
      </c>
      <c r="I298" s="145"/>
      <c r="J298" s="154">
        <f>SUBTOTAL(9,J299:K344)</f>
        <v>16005.850000000002</v>
      </c>
      <c r="L298" s="142"/>
      <c r="M298" s="147"/>
      <c r="N298" s="148"/>
      <c r="O298" s="148"/>
      <c r="P298" s="149">
        <f>SUM(P299:P345)</f>
        <v>0</v>
      </c>
      <c r="Q298" s="148"/>
      <c r="R298" s="149">
        <f>SUM(R299:R345)</f>
        <v>47.037891299999998</v>
      </c>
      <c r="S298" s="148"/>
      <c r="T298" s="150">
        <f>SUM(T299:T345)</f>
        <v>0</v>
      </c>
      <c r="AR298" s="143" t="s">
        <v>83</v>
      </c>
      <c r="AT298" s="151" t="s">
        <v>75</v>
      </c>
      <c r="AU298" s="151" t="s">
        <v>83</v>
      </c>
      <c r="AY298" s="143" t="s">
        <v>242</v>
      </c>
      <c r="BK298" s="152">
        <f>SUM(BK299:BK345)</f>
        <v>16005.850000000002</v>
      </c>
    </row>
    <row r="299" spans="1:65" s="1" customFormat="1" ht="24.2" customHeight="1">
      <c r="A299" s="30"/>
      <c r="B299" s="155"/>
      <c r="C299" s="194" t="s">
        <v>592</v>
      </c>
      <c r="D299" s="194" t="s">
        <v>245</v>
      </c>
      <c r="E299" s="195" t="s">
        <v>1543</v>
      </c>
      <c r="F299" s="196" t="s">
        <v>1544</v>
      </c>
      <c r="G299" s="197" t="s">
        <v>281</v>
      </c>
      <c r="H299" s="198">
        <v>87.25</v>
      </c>
      <c r="I299" s="161">
        <v>2.66</v>
      </c>
      <c r="J299" s="162">
        <f>ROUND(I299*H299,2)</f>
        <v>232.09</v>
      </c>
      <c r="K299" s="163"/>
      <c r="L299" s="31"/>
      <c r="M299" s="164"/>
      <c r="N299" s="165" t="s">
        <v>42</v>
      </c>
      <c r="O299" s="57"/>
      <c r="P299" s="166">
        <f>O299*H299</f>
        <v>0</v>
      </c>
      <c r="Q299" s="166">
        <v>4.2000000000000002E-4</v>
      </c>
      <c r="R299" s="166">
        <f>Q299*H299</f>
        <v>3.6645000000000004E-2</v>
      </c>
      <c r="S299" s="166">
        <v>0</v>
      </c>
      <c r="T299" s="167">
        <f>S299*H299</f>
        <v>0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68" t="s">
        <v>249</v>
      </c>
      <c r="AT299" s="168" t="s">
        <v>245</v>
      </c>
      <c r="AU299" s="168" t="s">
        <v>88</v>
      </c>
      <c r="AY299" s="17" t="s">
        <v>242</v>
      </c>
      <c r="BE299" s="169">
        <f>IF(N299="základná",J299,0)</f>
        <v>0</v>
      </c>
      <c r="BF299" s="169">
        <f>IF(N299="znížená",J299,0)</f>
        <v>232.09</v>
      </c>
      <c r="BG299" s="169">
        <f>IF(N299="zákl. prenesená",J299,0)</f>
        <v>0</v>
      </c>
      <c r="BH299" s="169">
        <f>IF(N299="zníž. prenesená",J299,0)</f>
        <v>0</v>
      </c>
      <c r="BI299" s="169">
        <f>IF(N299="nulová",J299,0)</f>
        <v>0</v>
      </c>
      <c r="BJ299" s="17" t="s">
        <v>88</v>
      </c>
      <c r="BK299" s="169">
        <f>ROUND(I299*H299,2)</f>
        <v>232.09</v>
      </c>
      <c r="BL299" s="17" t="s">
        <v>249</v>
      </c>
      <c r="BM299" s="168" t="s">
        <v>1545</v>
      </c>
    </row>
    <row r="300" spans="1:65" s="13" customFormat="1">
      <c r="B300" s="178"/>
      <c r="D300" s="171" t="s">
        <v>251</v>
      </c>
      <c r="E300" s="179"/>
      <c r="F300" s="180" t="s">
        <v>1546</v>
      </c>
      <c r="H300" s="181">
        <v>38.549999999999997</v>
      </c>
      <c r="I300" s="182"/>
      <c r="L300" s="178"/>
      <c r="M300" s="183"/>
      <c r="N300" s="184"/>
      <c r="O300" s="184"/>
      <c r="P300" s="184"/>
      <c r="Q300" s="184"/>
      <c r="R300" s="184"/>
      <c r="S300" s="184"/>
      <c r="T300" s="185"/>
      <c r="AT300" s="179" t="s">
        <v>251</v>
      </c>
      <c r="AU300" s="179" t="s">
        <v>88</v>
      </c>
      <c r="AV300" s="13" t="s">
        <v>88</v>
      </c>
      <c r="AW300" s="13" t="s">
        <v>32</v>
      </c>
      <c r="AX300" s="13" t="s">
        <v>76</v>
      </c>
      <c r="AY300" s="179" t="s">
        <v>242</v>
      </c>
    </row>
    <row r="301" spans="1:65" s="13" customFormat="1">
      <c r="B301" s="178"/>
      <c r="D301" s="171" t="s">
        <v>251</v>
      </c>
      <c r="E301" s="179"/>
      <c r="F301" s="180" t="s">
        <v>1547</v>
      </c>
      <c r="H301" s="181">
        <v>48.7</v>
      </c>
      <c r="I301" s="182"/>
      <c r="L301" s="178"/>
      <c r="M301" s="183"/>
      <c r="N301" s="184"/>
      <c r="O301" s="184"/>
      <c r="P301" s="184"/>
      <c r="Q301" s="184"/>
      <c r="R301" s="184"/>
      <c r="S301" s="184"/>
      <c r="T301" s="185"/>
      <c r="AT301" s="179" t="s">
        <v>251</v>
      </c>
      <c r="AU301" s="179" t="s">
        <v>88</v>
      </c>
      <c r="AV301" s="13" t="s">
        <v>88</v>
      </c>
      <c r="AW301" s="13" t="s">
        <v>32</v>
      </c>
      <c r="AX301" s="13" t="s">
        <v>76</v>
      </c>
      <c r="AY301" s="179" t="s">
        <v>242</v>
      </c>
    </row>
    <row r="302" spans="1:65" s="14" customFormat="1">
      <c r="B302" s="186"/>
      <c r="D302" s="171" t="s">
        <v>251</v>
      </c>
      <c r="E302" s="187" t="s">
        <v>1313</v>
      </c>
      <c r="F302" s="188" t="s">
        <v>254</v>
      </c>
      <c r="H302" s="189">
        <v>87.25</v>
      </c>
      <c r="I302" s="190"/>
      <c r="L302" s="186"/>
      <c r="M302" s="191"/>
      <c r="N302" s="192"/>
      <c r="O302" s="192"/>
      <c r="P302" s="192"/>
      <c r="Q302" s="192"/>
      <c r="R302" s="192"/>
      <c r="S302" s="192"/>
      <c r="T302" s="193"/>
      <c r="AT302" s="187" t="s">
        <v>251</v>
      </c>
      <c r="AU302" s="187" t="s">
        <v>88</v>
      </c>
      <c r="AV302" s="14" t="s">
        <v>249</v>
      </c>
      <c r="AW302" s="14" t="s">
        <v>32</v>
      </c>
      <c r="AX302" s="14" t="s">
        <v>83</v>
      </c>
      <c r="AY302" s="187" t="s">
        <v>242</v>
      </c>
    </row>
    <row r="303" spans="1:65" s="1" customFormat="1" ht="24.2" customHeight="1">
      <c r="A303" s="30"/>
      <c r="B303" s="155"/>
      <c r="C303" s="194" t="s">
        <v>597</v>
      </c>
      <c r="D303" s="194" t="s">
        <v>245</v>
      </c>
      <c r="E303" s="195" t="s">
        <v>1548</v>
      </c>
      <c r="F303" s="196" t="s">
        <v>1549</v>
      </c>
      <c r="G303" s="197" t="s">
        <v>281</v>
      </c>
      <c r="H303" s="198">
        <v>87.25</v>
      </c>
      <c r="I303" s="161">
        <v>8.91</v>
      </c>
      <c r="J303" s="162">
        <f>ROUND(I303*H303,2)</f>
        <v>777.4</v>
      </c>
      <c r="K303" s="163"/>
      <c r="L303" s="31"/>
      <c r="M303" s="164"/>
      <c r="N303" s="165" t="s">
        <v>42</v>
      </c>
      <c r="O303" s="57"/>
      <c r="P303" s="166">
        <f>O303*H303</f>
        <v>0</v>
      </c>
      <c r="Q303" s="166">
        <v>1.6500000000000001E-2</v>
      </c>
      <c r="R303" s="166">
        <f>Q303*H303</f>
        <v>1.4396250000000002</v>
      </c>
      <c r="S303" s="166">
        <v>0</v>
      </c>
      <c r="T303" s="167">
        <f>S303*H303</f>
        <v>0</v>
      </c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R303" s="168" t="s">
        <v>249</v>
      </c>
      <c r="AT303" s="168" t="s">
        <v>245</v>
      </c>
      <c r="AU303" s="168" t="s">
        <v>88</v>
      </c>
      <c r="AY303" s="17" t="s">
        <v>242</v>
      </c>
      <c r="BE303" s="169">
        <f>IF(N303="základná",J303,0)</f>
        <v>0</v>
      </c>
      <c r="BF303" s="169">
        <f>IF(N303="znížená",J303,0)</f>
        <v>777.4</v>
      </c>
      <c r="BG303" s="169">
        <f>IF(N303="zákl. prenesená",J303,0)</f>
        <v>0</v>
      </c>
      <c r="BH303" s="169">
        <f>IF(N303="zníž. prenesená",J303,0)</f>
        <v>0</v>
      </c>
      <c r="BI303" s="169">
        <f>IF(N303="nulová",J303,0)</f>
        <v>0</v>
      </c>
      <c r="BJ303" s="17" t="s">
        <v>88</v>
      </c>
      <c r="BK303" s="169">
        <f>ROUND(I303*H303,2)</f>
        <v>777.4</v>
      </c>
      <c r="BL303" s="17" t="s">
        <v>249</v>
      </c>
      <c r="BM303" s="168" t="s">
        <v>1550</v>
      </c>
    </row>
    <row r="304" spans="1:65" s="13" customFormat="1">
      <c r="B304" s="178"/>
      <c r="D304" s="171" t="s">
        <v>251</v>
      </c>
      <c r="E304" s="179"/>
      <c r="F304" s="180" t="s">
        <v>1313</v>
      </c>
      <c r="H304" s="181">
        <v>87.25</v>
      </c>
      <c r="I304" s="182"/>
      <c r="L304" s="178"/>
      <c r="M304" s="183"/>
      <c r="N304" s="184"/>
      <c r="O304" s="184"/>
      <c r="P304" s="184"/>
      <c r="Q304" s="184"/>
      <c r="R304" s="184"/>
      <c r="S304" s="184"/>
      <c r="T304" s="185"/>
      <c r="AT304" s="179" t="s">
        <v>251</v>
      </c>
      <c r="AU304" s="179" t="s">
        <v>88</v>
      </c>
      <c r="AV304" s="13" t="s">
        <v>88</v>
      </c>
      <c r="AW304" s="13" t="s">
        <v>32</v>
      </c>
      <c r="AX304" s="13" t="s">
        <v>83</v>
      </c>
      <c r="AY304" s="179" t="s">
        <v>242</v>
      </c>
    </row>
    <row r="305" spans="1:65" s="1" customFormat="1" ht="24.2" customHeight="1">
      <c r="A305" s="30"/>
      <c r="B305" s="155"/>
      <c r="C305" s="194" t="s">
        <v>602</v>
      </c>
      <c r="D305" s="194" t="s">
        <v>245</v>
      </c>
      <c r="E305" s="195" t="s">
        <v>1551</v>
      </c>
      <c r="F305" s="196" t="s">
        <v>1552</v>
      </c>
      <c r="G305" s="197" t="s">
        <v>281</v>
      </c>
      <c r="H305" s="198">
        <v>87.25</v>
      </c>
      <c r="I305" s="161">
        <v>7.86</v>
      </c>
      <c r="J305" s="162">
        <f>ROUND(I305*H305,2)</f>
        <v>685.79</v>
      </c>
      <c r="K305" s="163"/>
      <c r="L305" s="31"/>
      <c r="M305" s="164"/>
      <c r="N305" s="165" t="s">
        <v>42</v>
      </c>
      <c r="O305" s="57"/>
      <c r="P305" s="166">
        <f>O305*H305</f>
        <v>0</v>
      </c>
      <c r="Q305" s="166">
        <v>4.9500000000000004E-3</v>
      </c>
      <c r="R305" s="166">
        <f>Q305*H305</f>
        <v>0.43188750000000004</v>
      </c>
      <c r="S305" s="166">
        <v>0</v>
      </c>
      <c r="T305" s="167">
        <f>S305*H305</f>
        <v>0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68" t="s">
        <v>249</v>
      </c>
      <c r="AT305" s="168" t="s">
        <v>245</v>
      </c>
      <c r="AU305" s="168" t="s">
        <v>88</v>
      </c>
      <c r="AY305" s="17" t="s">
        <v>242</v>
      </c>
      <c r="BE305" s="169">
        <f>IF(N305="základná",J305,0)</f>
        <v>0</v>
      </c>
      <c r="BF305" s="169">
        <f>IF(N305="znížená",J305,0)</f>
        <v>685.79</v>
      </c>
      <c r="BG305" s="169">
        <f>IF(N305="zákl. prenesená",J305,0)</f>
        <v>0</v>
      </c>
      <c r="BH305" s="169">
        <f>IF(N305="zníž. prenesená",J305,0)</f>
        <v>0</v>
      </c>
      <c r="BI305" s="169">
        <f>IF(N305="nulová",J305,0)</f>
        <v>0</v>
      </c>
      <c r="BJ305" s="17" t="s">
        <v>88</v>
      </c>
      <c r="BK305" s="169">
        <f>ROUND(I305*H305,2)</f>
        <v>685.79</v>
      </c>
      <c r="BL305" s="17" t="s">
        <v>249</v>
      </c>
      <c r="BM305" s="168" t="s">
        <v>1553</v>
      </c>
    </row>
    <row r="306" spans="1:65" s="13" customFormat="1">
      <c r="B306" s="178"/>
      <c r="D306" s="171" t="s">
        <v>251</v>
      </c>
      <c r="E306" s="179"/>
      <c r="F306" s="180" t="s">
        <v>1313</v>
      </c>
      <c r="H306" s="181">
        <v>87.25</v>
      </c>
      <c r="I306" s="182"/>
      <c r="L306" s="178"/>
      <c r="M306" s="183"/>
      <c r="N306" s="184"/>
      <c r="O306" s="184"/>
      <c r="P306" s="184"/>
      <c r="Q306" s="184"/>
      <c r="R306" s="184"/>
      <c r="S306" s="184"/>
      <c r="T306" s="185"/>
      <c r="AT306" s="179" t="s">
        <v>251</v>
      </c>
      <c r="AU306" s="179" t="s">
        <v>88</v>
      </c>
      <c r="AV306" s="13" t="s">
        <v>88</v>
      </c>
      <c r="AW306" s="13" t="s">
        <v>32</v>
      </c>
      <c r="AX306" s="13" t="s">
        <v>83</v>
      </c>
      <c r="AY306" s="179" t="s">
        <v>242</v>
      </c>
    </row>
    <row r="307" spans="1:65" s="1" customFormat="1" ht="24.2" customHeight="1">
      <c r="A307" s="30"/>
      <c r="B307" s="155"/>
      <c r="C307" s="194" t="s">
        <v>607</v>
      </c>
      <c r="D307" s="194" t="s">
        <v>245</v>
      </c>
      <c r="E307" s="195" t="s">
        <v>1554</v>
      </c>
      <c r="F307" s="196" t="s">
        <v>1555</v>
      </c>
      <c r="G307" s="197" t="s">
        <v>281</v>
      </c>
      <c r="H307" s="198">
        <v>35.549999999999997</v>
      </c>
      <c r="I307" s="161">
        <v>1.62</v>
      </c>
      <c r="J307" s="162">
        <f>ROUND(I307*H307,2)</f>
        <v>57.59</v>
      </c>
      <c r="K307" s="163"/>
      <c r="L307" s="31"/>
      <c r="M307" s="164"/>
      <c r="N307" s="165" t="s">
        <v>42</v>
      </c>
      <c r="O307" s="57"/>
      <c r="P307" s="166">
        <f>O307*H307</f>
        <v>0</v>
      </c>
      <c r="Q307" s="166">
        <v>6.4000000000000003E-3</v>
      </c>
      <c r="R307" s="166">
        <f>Q307*H307</f>
        <v>0.22752</v>
      </c>
      <c r="S307" s="166">
        <v>0</v>
      </c>
      <c r="T307" s="167">
        <f>S307*H307</f>
        <v>0</v>
      </c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R307" s="168" t="s">
        <v>249</v>
      </c>
      <c r="AT307" s="168" t="s">
        <v>245</v>
      </c>
      <c r="AU307" s="168" t="s">
        <v>88</v>
      </c>
      <c r="AY307" s="17" t="s">
        <v>242</v>
      </c>
      <c r="BE307" s="169">
        <f>IF(N307="základná",J307,0)</f>
        <v>0</v>
      </c>
      <c r="BF307" s="169">
        <f>IF(N307="znížená",J307,0)</f>
        <v>57.59</v>
      </c>
      <c r="BG307" s="169">
        <f>IF(N307="zákl. prenesená",J307,0)</f>
        <v>0</v>
      </c>
      <c r="BH307" s="169">
        <f>IF(N307="zníž. prenesená",J307,0)</f>
        <v>0</v>
      </c>
      <c r="BI307" s="169">
        <f>IF(N307="nulová",J307,0)</f>
        <v>0</v>
      </c>
      <c r="BJ307" s="17" t="s">
        <v>88</v>
      </c>
      <c r="BK307" s="169">
        <f>ROUND(I307*H307,2)</f>
        <v>57.59</v>
      </c>
      <c r="BL307" s="17" t="s">
        <v>249</v>
      </c>
      <c r="BM307" s="168" t="s">
        <v>1556</v>
      </c>
    </row>
    <row r="308" spans="1:65" s="12" customFormat="1">
      <c r="B308" s="170"/>
      <c r="D308" s="171" t="s">
        <v>251</v>
      </c>
      <c r="E308" s="172"/>
      <c r="F308" s="173" t="s">
        <v>1557</v>
      </c>
      <c r="H308" s="172"/>
      <c r="I308" s="174"/>
      <c r="L308" s="170"/>
      <c r="M308" s="175"/>
      <c r="N308" s="176"/>
      <c r="O308" s="176"/>
      <c r="P308" s="176"/>
      <c r="Q308" s="176"/>
      <c r="R308" s="176"/>
      <c r="S308" s="176"/>
      <c r="T308" s="177"/>
      <c r="AT308" s="172" t="s">
        <v>251</v>
      </c>
      <c r="AU308" s="172" t="s">
        <v>88</v>
      </c>
      <c r="AV308" s="12" t="s">
        <v>83</v>
      </c>
      <c r="AW308" s="12" t="s">
        <v>32</v>
      </c>
      <c r="AX308" s="12" t="s">
        <v>76</v>
      </c>
      <c r="AY308" s="172" t="s">
        <v>242</v>
      </c>
    </row>
    <row r="309" spans="1:65" s="13" customFormat="1">
      <c r="B309" s="178"/>
      <c r="D309" s="171" t="s">
        <v>251</v>
      </c>
      <c r="E309" s="179"/>
      <c r="F309" s="180" t="s">
        <v>1558</v>
      </c>
      <c r="H309" s="181">
        <v>9.4499999999999993</v>
      </c>
      <c r="I309" s="182"/>
      <c r="L309" s="178"/>
      <c r="M309" s="183"/>
      <c r="N309" s="184"/>
      <c r="O309" s="184"/>
      <c r="P309" s="184"/>
      <c r="Q309" s="184"/>
      <c r="R309" s="184"/>
      <c r="S309" s="184"/>
      <c r="T309" s="185"/>
      <c r="AT309" s="179" t="s">
        <v>251</v>
      </c>
      <c r="AU309" s="179" t="s">
        <v>88</v>
      </c>
      <c r="AV309" s="13" t="s">
        <v>88</v>
      </c>
      <c r="AW309" s="13" t="s">
        <v>32</v>
      </c>
      <c r="AX309" s="13" t="s">
        <v>76</v>
      </c>
      <c r="AY309" s="179" t="s">
        <v>242</v>
      </c>
    </row>
    <row r="310" spans="1:65" s="13" customFormat="1">
      <c r="B310" s="178"/>
      <c r="D310" s="171" t="s">
        <v>251</v>
      </c>
      <c r="E310" s="179"/>
      <c r="F310" s="180" t="s">
        <v>1559</v>
      </c>
      <c r="H310" s="181">
        <v>16.649999999999999</v>
      </c>
      <c r="I310" s="182"/>
      <c r="L310" s="178"/>
      <c r="M310" s="183"/>
      <c r="N310" s="184"/>
      <c r="O310" s="184"/>
      <c r="P310" s="184"/>
      <c r="Q310" s="184"/>
      <c r="R310" s="184"/>
      <c r="S310" s="184"/>
      <c r="T310" s="185"/>
      <c r="AT310" s="179" t="s">
        <v>251</v>
      </c>
      <c r="AU310" s="179" t="s">
        <v>88</v>
      </c>
      <c r="AV310" s="13" t="s">
        <v>88</v>
      </c>
      <c r="AW310" s="13" t="s">
        <v>32</v>
      </c>
      <c r="AX310" s="13" t="s">
        <v>76</v>
      </c>
      <c r="AY310" s="179" t="s">
        <v>242</v>
      </c>
    </row>
    <row r="311" spans="1:65" s="13" customFormat="1">
      <c r="B311" s="178"/>
      <c r="D311" s="171" t="s">
        <v>251</v>
      </c>
      <c r="E311" s="179"/>
      <c r="F311" s="180" t="s">
        <v>1560</v>
      </c>
      <c r="H311" s="181">
        <v>9.4499999999999993</v>
      </c>
      <c r="I311" s="182"/>
      <c r="L311" s="178"/>
      <c r="M311" s="183"/>
      <c r="N311" s="184"/>
      <c r="O311" s="184"/>
      <c r="P311" s="184"/>
      <c r="Q311" s="184"/>
      <c r="R311" s="184"/>
      <c r="S311" s="184"/>
      <c r="T311" s="185"/>
      <c r="AT311" s="179" t="s">
        <v>251</v>
      </c>
      <c r="AU311" s="179" t="s">
        <v>88</v>
      </c>
      <c r="AV311" s="13" t="s">
        <v>88</v>
      </c>
      <c r="AW311" s="13" t="s">
        <v>32</v>
      </c>
      <c r="AX311" s="13" t="s">
        <v>76</v>
      </c>
      <c r="AY311" s="179" t="s">
        <v>242</v>
      </c>
    </row>
    <row r="312" spans="1:65" s="14" customFormat="1">
      <c r="B312" s="186"/>
      <c r="D312" s="171" t="s">
        <v>251</v>
      </c>
      <c r="E312" s="187"/>
      <c r="F312" s="188" t="s">
        <v>254</v>
      </c>
      <c r="H312" s="189">
        <v>35.549999999999997</v>
      </c>
      <c r="I312" s="190"/>
      <c r="L312" s="186"/>
      <c r="M312" s="191"/>
      <c r="N312" s="192"/>
      <c r="O312" s="192"/>
      <c r="P312" s="192"/>
      <c r="Q312" s="192"/>
      <c r="R312" s="192"/>
      <c r="S312" s="192"/>
      <c r="T312" s="193"/>
      <c r="AT312" s="187" t="s">
        <v>251</v>
      </c>
      <c r="AU312" s="187" t="s">
        <v>88</v>
      </c>
      <c r="AV312" s="14" t="s">
        <v>249</v>
      </c>
      <c r="AW312" s="14" t="s">
        <v>32</v>
      </c>
      <c r="AX312" s="14" t="s">
        <v>83</v>
      </c>
      <c r="AY312" s="187" t="s">
        <v>242</v>
      </c>
    </row>
    <row r="313" spans="1:65" s="1" customFormat="1" ht="24.2" customHeight="1">
      <c r="A313" s="30"/>
      <c r="B313" s="155"/>
      <c r="C313" s="194" t="s">
        <v>612</v>
      </c>
      <c r="D313" s="194" t="s">
        <v>245</v>
      </c>
      <c r="E313" s="195" t="s">
        <v>1561</v>
      </c>
      <c r="F313" s="196" t="s">
        <v>1562</v>
      </c>
      <c r="G313" s="197" t="s">
        <v>281</v>
      </c>
      <c r="H313" s="198">
        <v>205.91</v>
      </c>
      <c r="I313" s="161">
        <v>1.79</v>
      </c>
      <c r="J313" s="162">
        <f>ROUND(I313*H313,2)</f>
        <v>368.58</v>
      </c>
      <c r="K313" s="163"/>
      <c r="L313" s="31"/>
      <c r="M313" s="164"/>
      <c r="N313" s="165" t="s">
        <v>42</v>
      </c>
      <c r="O313" s="57"/>
      <c r="P313" s="166">
        <f>O313*H313</f>
        <v>0</v>
      </c>
      <c r="Q313" s="166">
        <v>4.2000000000000002E-4</v>
      </c>
      <c r="R313" s="166">
        <f>Q313*H313</f>
        <v>8.6482200000000009E-2</v>
      </c>
      <c r="S313" s="166">
        <v>0</v>
      </c>
      <c r="T313" s="167">
        <f>S313*H313</f>
        <v>0</v>
      </c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R313" s="168" t="s">
        <v>249</v>
      </c>
      <c r="AT313" s="168" t="s">
        <v>245</v>
      </c>
      <c r="AU313" s="168" t="s">
        <v>88</v>
      </c>
      <c r="AY313" s="17" t="s">
        <v>242</v>
      </c>
      <c r="BE313" s="169">
        <f>IF(N313="základná",J313,0)</f>
        <v>0</v>
      </c>
      <c r="BF313" s="169">
        <f>IF(N313="znížená",J313,0)</f>
        <v>368.58</v>
      </c>
      <c r="BG313" s="169">
        <f>IF(N313="zákl. prenesená",J313,0)</f>
        <v>0</v>
      </c>
      <c r="BH313" s="169">
        <f>IF(N313="zníž. prenesená",J313,0)</f>
        <v>0</v>
      </c>
      <c r="BI313" s="169">
        <f>IF(N313="nulová",J313,0)</f>
        <v>0</v>
      </c>
      <c r="BJ313" s="17" t="s">
        <v>88</v>
      </c>
      <c r="BK313" s="169">
        <f>ROUND(I313*H313,2)</f>
        <v>368.58</v>
      </c>
      <c r="BL313" s="17" t="s">
        <v>249</v>
      </c>
      <c r="BM313" s="168" t="s">
        <v>1563</v>
      </c>
    </row>
    <row r="314" spans="1:65" s="13" customFormat="1">
      <c r="B314" s="178"/>
      <c r="D314" s="171" t="s">
        <v>251</v>
      </c>
      <c r="E314" s="179"/>
      <c r="F314" s="180" t="s">
        <v>1564</v>
      </c>
      <c r="H314" s="181">
        <v>15.4</v>
      </c>
      <c r="I314" s="182"/>
      <c r="L314" s="178"/>
      <c r="M314" s="183"/>
      <c r="N314" s="184"/>
      <c r="O314" s="184"/>
      <c r="P314" s="184"/>
      <c r="Q314" s="184"/>
      <c r="R314" s="184"/>
      <c r="S314" s="184"/>
      <c r="T314" s="185"/>
      <c r="AT314" s="179" t="s">
        <v>251</v>
      </c>
      <c r="AU314" s="179" t="s">
        <v>88</v>
      </c>
      <c r="AV314" s="13" t="s">
        <v>88</v>
      </c>
      <c r="AW314" s="13" t="s">
        <v>32</v>
      </c>
      <c r="AX314" s="13" t="s">
        <v>76</v>
      </c>
      <c r="AY314" s="179" t="s">
        <v>242</v>
      </c>
    </row>
    <row r="315" spans="1:65" s="13" customFormat="1">
      <c r="B315" s="178"/>
      <c r="D315" s="171" t="s">
        <v>251</v>
      </c>
      <c r="E315" s="179"/>
      <c r="F315" s="180" t="s">
        <v>1565</v>
      </c>
      <c r="H315" s="181">
        <v>23.1</v>
      </c>
      <c r="I315" s="182"/>
      <c r="L315" s="178"/>
      <c r="M315" s="183"/>
      <c r="N315" s="184"/>
      <c r="O315" s="184"/>
      <c r="P315" s="184"/>
      <c r="Q315" s="184"/>
      <c r="R315" s="184"/>
      <c r="S315" s="184"/>
      <c r="T315" s="185"/>
      <c r="AT315" s="179" t="s">
        <v>251</v>
      </c>
      <c r="AU315" s="179" t="s">
        <v>88</v>
      </c>
      <c r="AV315" s="13" t="s">
        <v>88</v>
      </c>
      <c r="AW315" s="13" t="s">
        <v>32</v>
      </c>
      <c r="AX315" s="13" t="s">
        <v>76</v>
      </c>
      <c r="AY315" s="179" t="s">
        <v>242</v>
      </c>
    </row>
    <row r="316" spans="1:65" s="13" customFormat="1">
      <c r="B316" s="178"/>
      <c r="D316" s="171" t="s">
        <v>251</v>
      </c>
      <c r="E316" s="179"/>
      <c r="F316" s="180" t="s">
        <v>1566</v>
      </c>
      <c r="H316" s="181">
        <v>3.5</v>
      </c>
      <c r="I316" s="182"/>
      <c r="L316" s="178"/>
      <c r="M316" s="183"/>
      <c r="N316" s="184"/>
      <c r="O316" s="184"/>
      <c r="P316" s="184"/>
      <c r="Q316" s="184"/>
      <c r="R316" s="184"/>
      <c r="S316" s="184"/>
      <c r="T316" s="185"/>
      <c r="AT316" s="179" t="s">
        <v>251</v>
      </c>
      <c r="AU316" s="179" t="s">
        <v>88</v>
      </c>
      <c r="AV316" s="13" t="s">
        <v>88</v>
      </c>
      <c r="AW316" s="13" t="s">
        <v>32</v>
      </c>
      <c r="AX316" s="13" t="s">
        <v>76</v>
      </c>
      <c r="AY316" s="179" t="s">
        <v>242</v>
      </c>
    </row>
    <row r="317" spans="1:65" s="13" customFormat="1">
      <c r="B317" s="178"/>
      <c r="D317" s="171" t="s">
        <v>251</v>
      </c>
      <c r="E317" s="179"/>
      <c r="F317" s="180" t="s">
        <v>1567</v>
      </c>
      <c r="H317" s="181">
        <v>7</v>
      </c>
      <c r="I317" s="182"/>
      <c r="L317" s="178"/>
      <c r="M317" s="183"/>
      <c r="N317" s="184"/>
      <c r="O317" s="184"/>
      <c r="P317" s="184"/>
      <c r="Q317" s="184"/>
      <c r="R317" s="184"/>
      <c r="S317" s="184"/>
      <c r="T317" s="185"/>
      <c r="AT317" s="179" t="s">
        <v>251</v>
      </c>
      <c r="AU317" s="179" t="s">
        <v>88</v>
      </c>
      <c r="AV317" s="13" t="s">
        <v>88</v>
      </c>
      <c r="AW317" s="13" t="s">
        <v>32</v>
      </c>
      <c r="AX317" s="13" t="s">
        <v>76</v>
      </c>
      <c r="AY317" s="179" t="s">
        <v>242</v>
      </c>
    </row>
    <row r="318" spans="1:65" s="13" customFormat="1">
      <c r="B318" s="178"/>
      <c r="D318" s="171" t="s">
        <v>251</v>
      </c>
      <c r="E318" s="179"/>
      <c r="F318" s="180" t="s">
        <v>1568</v>
      </c>
      <c r="H318" s="181">
        <v>2.31</v>
      </c>
      <c r="I318" s="182"/>
      <c r="L318" s="178"/>
      <c r="M318" s="183"/>
      <c r="N318" s="184"/>
      <c r="O318" s="184"/>
      <c r="P318" s="184"/>
      <c r="Q318" s="184"/>
      <c r="R318" s="184"/>
      <c r="S318" s="184"/>
      <c r="T318" s="185"/>
      <c r="AT318" s="179" t="s">
        <v>251</v>
      </c>
      <c r="AU318" s="179" t="s">
        <v>88</v>
      </c>
      <c r="AV318" s="13" t="s">
        <v>88</v>
      </c>
      <c r="AW318" s="13" t="s">
        <v>32</v>
      </c>
      <c r="AX318" s="13" t="s">
        <v>76</v>
      </c>
      <c r="AY318" s="179" t="s">
        <v>242</v>
      </c>
    </row>
    <row r="319" spans="1:65" s="13" customFormat="1">
      <c r="B319" s="178"/>
      <c r="D319" s="171" t="s">
        <v>251</v>
      </c>
      <c r="E319" s="179"/>
      <c r="F319" s="180" t="s">
        <v>1569</v>
      </c>
      <c r="H319" s="181">
        <v>154.6</v>
      </c>
      <c r="I319" s="182"/>
      <c r="L319" s="178"/>
      <c r="M319" s="183"/>
      <c r="N319" s="184"/>
      <c r="O319" s="184"/>
      <c r="P319" s="184"/>
      <c r="Q319" s="184"/>
      <c r="R319" s="184"/>
      <c r="S319" s="184"/>
      <c r="T319" s="185"/>
      <c r="AT319" s="179" t="s">
        <v>251</v>
      </c>
      <c r="AU319" s="179" t="s">
        <v>88</v>
      </c>
      <c r="AV319" s="13" t="s">
        <v>88</v>
      </c>
      <c r="AW319" s="13" t="s">
        <v>32</v>
      </c>
      <c r="AX319" s="13" t="s">
        <v>76</v>
      </c>
      <c r="AY319" s="179" t="s">
        <v>242</v>
      </c>
    </row>
    <row r="320" spans="1:65" s="14" customFormat="1">
      <c r="B320" s="186"/>
      <c r="D320" s="171" t="s">
        <v>251</v>
      </c>
      <c r="E320" s="187" t="s">
        <v>1311</v>
      </c>
      <c r="F320" s="188" t="s">
        <v>254</v>
      </c>
      <c r="H320" s="189">
        <v>205.91</v>
      </c>
      <c r="I320" s="190"/>
      <c r="L320" s="186"/>
      <c r="M320" s="191"/>
      <c r="N320" s="192"/>
      <c r="O320" s="192"/>
      <c r="P320" s="192"/>
      <c r="Q320" s="192"/>
      <c r="R320" s="192"/>
      <c r="S320" s="192"/>
      <c r="T320" s="193"/>
      <c r="AT320" s="187" t="s">
        <v>251</v>
      </c>
      <c r="AU320" s="187" t="s">
        <v>88</v>
      </c>
      <c r="AV320" s="14" t="s">
        <v>249</v>
      </c>
      <c r="AW320" s="14" t="s">
        <v>32</v>
      </c>
      <c r="AX320" s="14" t="s">
        <v>83</v>
      </c>
      <c r="AY320" s="187" t="s">
        <v>242</v>
      </c>
    </row>
    <row r="321" spans="1:65" s="1" customFormat="1" ht="24.2" customHeight="1">
      <c r="A321" s="30"/>
      <c r="B321" s="155"/>
      <c r="C321" s="194" t="s">
        <v>616</v>
      </c>
      <c r="D321" s="194" t="s">
        <v>245</v>
      </c>
      <c r="E321" s="195" t="s">
        <v>1570</v>
      </c>
      <c r="F321" s="196" t="s">
        <v>1571</v>
      </c>
      <c r="G321" s="197" t="s">
        <v>281</v>
      </c>
      <c r="H321" s="198">
        <v>205.91</v>
      </c>
      <c r="I321" s="161">
        <v>7.53</v>
      </c>
      <c r="J321" s="162">
        <f>ROUND(I321*H321,2)</f>
        <v>1550.5</v>
      </c>
      <c r="K321" s="163"/>
      <c r="L321" s="31"/>
      <c r="M321" s="164"/>
      <c r="N321" s="165" t="s">
        <v>42</v>
      </c>
      <c r="O321" s="57"/>
      <c r="P321" s="166">
        <f>O321*H321</f>
        <v>0</v>
      </c>
      <c r="Q321" s="166">
        <v>1.575E-2</v>
      </c>
      <c r="R321" s="166">
        <f>Q321*H321</f>
        <v>3.2430824999999999</v>
      </c>
      <c r="S321" s="166">
        <v>0</v>
      </c>
      <c r="T321" s="167">
        <f>S321*H321</f>
        <v>0</v>
      </c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R321" s="168" t="s">
        <v>249</v>
      </c>
      <c r="AT321" s="168" t="s">
        <v>245</v>
      </c>
      <c r="AU321" s="168" t="s">
        <v>88</v>
      </c>
      <c r="AY321" s="17" t="s">
        <v>242</v>
      </c>
      <c r="BE321" s="169">
        <f>IF(N321="základná",J321,0)</f>
        <v>0</v>
      </c>
      <c r="BF321" s="169">
        <f>IF(N321="znížená",J321,0)</f>
        <v>1550.5</v>
      </c>
      <c r="BG321" s="169">
        <f>IF(N321="zákl. prenesená",J321,0)</f>
        <v>0</v>
      </c>
      <c r="BH321" s="169">
        <f>IF(N321="zníž. prenesená",J321,0)</f>
        <v>0</v>
      </c>
      <c r="BI321" s="169">
        <f>IF(N321="nulová",J321,0)</f>
        <v>0</v>
      </c>
      <c r="BJ321" s="17" t="s">
        <v>88</v>
      </c>
      <c r="BK321" s="169">
        <f>ROUND(I321*H321,2)</f>
        <v>1550.5</v>
      </c>
      <c r="BL321" s="17" t="s">
        <v>249</v>
      </c>
      <c r="BM321" s="168" t="s">
        <v>1572</v>
      </c>
    </row>
    <row r="322" spans="1:65" s="13" customFormat="1">
      <c r="B322" s="178"/>
      <c r="D322" s="171" t="s">
        <v>251</v>
      </c>
      <c r="E322" s="179"/>
      <c r="F322" s="180" t="s">
        <v>1311</v>
      </c>
      <c r="H322" s="181">
        <v>205.91</v>
      </c>
      <c r="I322" s="182"/>
      <c r="L322" s="178"/>
      <c r="M322" s="183"/>
      <c r="N322" s="184"/>
      <c r="O322" s="184"/>
      <c r="P322" s="184"/>
      <c r="Q322" s="184"/>
      <c r="R322" s="184"/>
      <c r="S322" s="184"/>
      <c r="T322" s="185"/>
      <c r="AT322" s="179" t="s">
        <v>251</v>
      </c>
      <c r="AU322" s="179" t="s">
        <v>88</v>
      </c>
      <c r="AV322" s="13" t="s">
        <v>88</v>
      </c>
      <c r="AW322" s="13" t="s">
        <v>32</v>
      </c>
      <c r="AX322" s="13" t="s">
        <v>83</v>
      </c>
      <c r="AY322" s="179" t="s">
        <v>242</v>
      </c>
    </row>
    <row r="323" spans="1:65" s="1" customFormat="1" ht="24.2" customHeight="1">
      <c r="A323" s="30"/>
      <c r="B323" s="155"/>
      <c r="C323" s="194" t="s">
        <v>620</v>
      </c>
      <c r="D323" s="194" t="s">
        <v>245</v>
      </c>
      <c r="E323" s="195" t="s">
        <v>1573</v>
      </c>
      <c r="F323" s="196" t="s">
        <v>1574</v>
      </c>
      <c r="G323" s="197" t="s">
        <v>281</v>
      </c>
      <c r="H323" s="198">
        <v>205.91</v>
      </c>
      <c r="I323" s="161">
        <v>6.33</v>
      </c>
      <c r="J323" s="162">
        <f>ROUND(I323*H323,2)</f>
        <v>1303.4100000000001</v>
      </c>
      <c r="K323" s="163"/>
      <c r="L323" s="31"/>
      <c r="M323" s="164"/>
      <c r="N323" s="165" t="s">
        <v>42</v>
      </c>
      <c r="O323" s="57"/>
      <c r="P323" s="166">
        <f>O323*H323</f>
        <v>0</v>
      </c>
      <c r="Q323" s="166">
        <v>4.7200000000000002E-3</v>
      </c>
      <c r="R323" s="166">
        <f>Q323*H323</f>
        <v>0.97189520000000007</v>
      </c>
      <c r="S323" s="166">
        <v>0</v>
      </c>
      <c r="T323" s="167">
        <f>S323*H323</f>
        <v>0</v>
      </c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R323" s="168" t="s">
        <v>249</v>
      </c>
      <c r="AT323" s="168" t="s">
        <v>245</v>
      </c>
      <c r="AU323" s="168" t="s">
        <v>88</v>
      </c>
      <c r="AY323" s="17" t="s">
        <v>242</v>
      </c>
      <c r="BE323" s="169">
        <f>IF(N323="základná",J323,0)</f>
        <v>0</v>
      </c>
      <c r="BF323" s="169">
        <f>IF(N323="znížená",J323,0)</f>
        <v>1303.4100000000001</v>
      </c>
      <c r="BG323" s="169">
        <f>IF(N323="zákl. prenesená",J323,0)</f>
        <v>0</v>
      </c>
      <c r="BH323" s="169">
        <f>IF(N323="zníž. prenesená",J323,0)</f>
        <v>0</v>
      </c>
      <c r="BI323" s="169">
        <f>IF(N323="nulová",J323,0)</f>
        <v>0</v>
      </c>
      <c r="BJ323" s="17" t="s">
        <v>88</v>
      </c>
      <c r="BK323" s="169">
        <f>ROUND(I323*H323,2)</f>
        <v>1303.4100000000001</v>
      </c>
      <c r="BL323" s="17" t="s">
        <v>249</v>
      </c>
      <c r="BM323" s="168" t="s">
        <v>1575</v>
      </c>
    </row>
    <row r="324" spans="1:65" s="13" customFormat="1">
      <c r="B324" s="178"/>
      <c r="D324" s="171" t="s">
        <v>251</v>
      </c>
      <c r="E324" s="179"/>
      <c r="F324" s="180" t="s">
        <v>1311</v>
      </c>
      <c r="H324" s="181">
        <v>205.91</v>
      </c>
      <c r="I324" s="182"/>
      <c r="L324" s="178"/>
      <c r="M324" s="183"/>
      <c r="N324" s="184"/>
      <c r="O324" s="184"/>
      <c r="P324" s="184"/>
      <c r="Q324" s="184"/>
      <c r="R324" s="184"/>
      <c r="S324" s="184"/>
      <c r="T324" s="185"/>
      <c r="AT324" s="179" t="s">
        <v>251</v>
      </c>
      <c r="AU324" s="179" t="s">
        <v>88</v>
      </c>
      <c r="AV324" s="13" t="s">
        <v>88</v>
      </c>
      <c r="AW324" s="13" t="s">
        <v>32</v>
      </c>
      <c r="AX324" s="13" t="s">
        <v>83</v>
      </c>
      <c r="AY324" s="179" t="s">
        <v>242</v>
      </c>
    </row>
    <row r="325" spans="1:65" s="1" customFormat="1" ht="24.2" customHeight="1">
      <c r="A325" s="30"/>
      <c r="B325" s="155"/>
      <c r="C325" s="194" t="s">
        <v>624</v>
      </c>
      <c r="D325" s="194" t="s">
        <v>245</v>
      </c>
      <c r="E325" s="195" t="s">
        <v>415</v>
      </c>
      <c r="F325" s="196" t="s">
        <v>416</v>
      </c>
      <c r="G325" s="197" t="s">
        <v>281</v>
      </c>
      <c r="H325" s="198">
        <v>388.4</v>
      </c>
      <c r="I325" s="161">
        <v>4.6500000000000004</v>
      </c>
      <c r="J325" s="162">
        <f>ROUND(I325*H325,2)</f>
        <v>1806.06</v>
      </c>
      <c r="K325" s="163"/>
      <c r="L325" s="31"/>
      <c r="M325" s="164"/>
      <c r="N325" s="165" t="s">
        <v>42</v>
      </c>
      <c r="O325" s="57"/>
      <c r="P325" s="166">
        <f>O325*H325</f>
        <v>0</v>
      </c>
      <c r="Q325" s="166">
        <v>3.2000000000000003E-4</v>
      </c>
      <c r="R325" s="166">
        <f>Q325*H325</f>
        <v>0.12428800000000001</v>
      </c>
      <c r="S325" s="166">
        <v>0</v>
      </c>
      <c r="T325" s="167">
        <f>S325*H325</f>
        <v>0</v>
      </c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R325" s="168" t="s">
        <v>249</v>
      </c>
      <c r="AT325" s="168" t="s">
        <v>245</v>
      </c>
      <c r="AU325" s="168" t="s">
        <v>88</v>
      </c>
      <c r="AY325" s="17" t="s">
        <v>242</v>
      </c>
      <c r="BE325" s="169">
        <f>IF(N325="základná",J325,0)</f>
        <v>0</v>
      </c>
      <c r="BF325" s="169">
        <f>IF(N325="znížená",J325,0)</f>
        <v>1806.06</v>
      </c>
      <c r="BG325" s="169">
        <f>IF(N325="zákl. prenesená",J325,0)</f>
        <v>0</v>
      </c>
      <c r="BH325" s="169">
        <f>IF(N325="zníž. prenesená",J325,0)</f>
        <v>0</v>
      </c>
      <c r="BI325" s="169">
        <f>IF(N325="nulová",J325,0)</f>
        <v>0</v>
      </c>
      <c r="BJ325" s="17" t="s">
        <v>88</v>
      </c>
      <c r="BK325" s="169">
        <f>ROUND(I325*H325,2)</f>
        <v>1806.06</v>
      </c>
      <c r="BL325" s="17" t="s">
        <v>249</v>
      </c>
      <c r="BM325" s="168" t="s">
        <v>1576</v>
      </c>
    </row>
    <row r="326" spans="1:65" s="13" customFormat="1">
      <c r="B326" s="178"/>
      <c r="D326" s="171" t="s">
        <v>251</v>
      </c>
      <c r="E326" s="179"/>
      <c r="F326" s="180" t="s">
        <v>1317</v>
      </c>
      <c r="H326" s="181">
        <v>388.4</v>
      </c>
      <c r="I326" s="182"/>
      <c r="L326" s="178"/>
      <c r="M326" s="183"/>
      <c r="N326" s="184"/>
      <c r="O326" s="184"/>
      <c r="P326" s="184"/>
      <c r="Q326" s="184"/>
      <c r="R326" s="184"/>
      <c r="S326" s="184"/>
      <c r="T326" s="185"/>
      <c r="AT326" s="179" t="s">
        <v>251</v>
      </c>
      <c r="AU326" s="179" t="s">
        <v>88</v>
      </c>
      <c r="AV326" s="13" t="s">
        <v>88</v>
      </c>
      <c r="AW326" s="13" t="s">
        <v>32</v>
      </c>
      <c r="AX326" s="13" t="s">
        <v>83</v>
      </c>
      <c r="AY326" s="179" t="s">
        <v>242</v>
      </c>
    </row>
    <row r="327" spans="1:65" s="1" customFormat="1" ht="24.2" customHeight="1">
      <c r="A327" s="30"/>
      <c r="B327" s="155"/>
      <c r="C327" s="194" t="s">
        <v>629</v>
      </c>
      <c r="D327" s="194" t="s">
        <v>245</v>
      </c>
      <c r="E327" s="195" t="s">
        <v>1577</v>
      </c>
      <c r="F327" s="196" t="s">
        <v>1578</v>
      </c>
      <c r="G327" s="197" t="s">
        <v>281</v>
      </c>
      <c r="H327" s="198">
        <v>116.52</v>
      </c>
      <c r="I327" s="161">
        <v>61.01</v>
      </c>
      <c r="J327" s="162">
        <f>ROUND(I327*H327,2)</f>
        <v>7108.89</v>
      </c>
      <c r="K327" s="163"/>
      <c r="L327" s="31"/>
      <c r="M327" s="164"/>
      <c r="N327" s="165" t="s">
        <v>42</v>
      </c>
      <c r="O327" s="57"/>
      <c r="P327" s="166">
        <f>O327*H327</f>
        <v>0</v>
      </c>
      <c r="Q327" s="166">
        <v>4.3650000000000001E-2</v>
      </c>
      <c r="R327" s="166">
        <f>Q327*H327</f>
        <v>5.0860979999999998</v>
      </c>
      <c r="S327" s="166">
        <v>0</v>
      </c>
      <c r="T327" s="167">
        <f>S327*H327</f>
        <v>0</v>
      </c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R327" s="168" t="s">
        <v>249</v>
      </c>
      <c r="AT327" s="168" t="s">
        <v>245</v>
      </c>
      <c r="AU327" s="168" t="s">
        <v>88</v>
      </c>
      <c r="AY327" s="17" t="s">
        <v>242</v>
      </c>
      <c r="BE327" s="169">
        <f>IF(N327="základná",J327,0)</f>
        <v>0</v>
      </c>
      <c r="BF327" s="169">
        <f>IF(N327="znížená",J327,0)</f>
        <v>7108.89</v>
      </c>
      <c r="BG327" s="169">
        <f>IF(N327="zákl. prenesená",J327,0)</f>
        <v>0</v>
      </c>
      <c r="BH327" s="169">
        <f>IF(N327="zníž. prenesená",J327,0)</f>
        <v>0</v>
      </c>
      <c r="BI327" s="169">
        <f>IF(N327="nulová",J327,0)</f>
        <v>0</v>
      </c>
      <c r="BJ327" s="17" t="s">
        <v>88</v>
      </c>
      <c r="BK327" s="169">
        <f>ROUND(I327*H327,2)</f>
        <v>7108.89</v>
      </c>
      <c r="BL327" s="17" t="s">
        <v>249</v>
      </c>
      <c r="BM327" s="168" t="s">
        <v>1579</v>
      </c>
    </row>
    <row r="328" spans="1:65" s="12" customFormat="1">
      <c r="B328" s="170"/>
      <c r="D328" s="171" t="s">
        <v>251</v>
      </c>
      <c r="E328" s="172"/>
      <c r="F328" s="173" t="s">
        <v>1429</v>
      </c>
      <c r="H328" s="172"/>
      <c r="I328" s="174"/>
      <c r="L328" s="170"/>
      <c r="M328" s="175"/>
      <c r="N328" s="176"/>
      <c r="O328" s="176"/>
      <c r="P328" s="176"/>
      <c r="Q328" s="176"/>
      <c r="R328" s="176"/>
      <c r="S328" s="176"/>
      <c r="T328" s="177"/>
      <c r="AT328" s="172" t="s">
        <v>251</v>
      </c>
      <c r="AU328" s="172" t="s">
        <v>88</v>
      </c>
      <c r="AV328" s="12" t="s">
        <v>83</v>
      </c>
      <c r="AW328" s="12" t="s">
        <v>32</v>
      </c>
      <c r="AX328" s="12" t="s">
        <v>76</v>
      </c>
      <c r="AY328" s="172" t="s">
        <v>242</v>
      </c>
    </row>
    <row r="329" spans="1:65" s="13" customFormat="1">
      <c r="B329" s="178"/>
      <c r="D329" s="171" t="s">
        <v>251</v>
      </c>
      <c r="E329" s="179"/>
      <c r="F329" s="180" t="s">
        <v>1430</v>
      </c>
      <c r="H329" s="181">
        <v>116.52</v>
      </c>
      <c r="I329" s="182"/>
      <c r="L329" s="178"/>
      <c r="M329" s="183"/>
      <c r="N329" s="184"/>
      <c r="O329" s="184"/>
      <c r="P329" s="184"/>
      <c r="Q329" s="184"/>
      <c r="R329" s="184"/>
      <c r="S329" s="184"/>
      <c r="T329" s="185"/>
      <c r="AT329" s="179" t="s">
        <v>251</v>
      </c>
      <c r="AU329" s="179" t="s">
        <v>88</v>
      </c>
      <c r="AV329" s="13" t="s">
        <v>88</v>
      </c>
      <c r="AW329" s="13" t="s">
        <v>32</v>
      </c>
      <c r="AX329" s="13" t="s">
        <v>83</v>
      </c>
      <c r="AY329" s="179" t="s">
        <v>242</v>
      </c>
    </row>
    <row r="330" spans="1:65" s="1" customFormat="1" ht="24.2" customHeight="1">
      <c r="A330" s="30"/>
      <c r="B330" s="155"/>
      <c r="C330" s="194" t="s">
        <v>634</v>
      </c>
      <c r="D330" s="194" t="s">
        <v>245</v>
      </c>
      <c r="E330" s="195" t="s">
        <v>1580</v>
      </c>
      <c r="F330" s="196" t="s">
        <v>1581</v>
      </c>
      <c r="G330" s="197" t="s">
        <v>248</v>
      </c>
      <c r="H330" s="198">
        <v>0.28999999999999998</v>
      </c>
      <c r="I330" s="161">
        <v>130.56</v>
      </c>
      <c r="J330" s="162">
        <f>ROUND(I330*H330,2)</f>
        <v>37.86</v>
      </c>
      <c r="K330" s="163"/>
      <c r="L330" s="31"/>
      <c r="M330" s="164"/>
      <c r="N330" s="165" t="s">
        <v>42</v>
      </c>
      <c r="O330" s="57"/>
      <c r="P330" s="166">
        <f>O330*H330</f>
        <v>0</v>
      </c>
      <c r="Q330" s="166">
        <v>2.1948300000000001</v>
      </c>
      <c r="R330" s="166">
        <f>Q330*H330</f>
        <v>0.63650069999999992</v>
      </c>
      <c r="S330" s="166">
        <v>0</v>
      </c>
      <c r="T330" s="167">
        <f>S330*H330</f>
        <v>0</v>
      </c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R330" s="168" t="s">
        <v>249</v>
      </c>
      <c r="AT330" s="168" t="s">
        <v>245</v>
      </c>
      <c r="AU330" s="168" t="s">
        <v>88</v>
      </c>
      <c r="AY330" s="17" t="s">
        <v>242</v>
      </c>
      <c r="BE330" s="169">
        <f>IF(N330="základná",J330,0)</f>
        <v>0</v>
      </c>
      <c r="BF330" s="169">
        <f>IF(N330="znížená",J330,0)</f>
        <v>37.86</v>
      </c>
      <c r="BG330" s="169">
        <f>IF(N330="zákl. prenesená",J330,0)</f>
        <v>0</v>
      </c>
      <c r="BH330" s="169">
        <f>IF(N330="zníž. prenesená",J330,0)</f>
        <v>0</v>
      </c>
      <c r="BI330" s="169">
        <f>IF(N330="nulová",J330,0)</f>
        <v>0</v>
      </c>
      <c r="BJ330" s="17" t="s">
        <v>88</v>
      </c>
      <c r="BK330" s="169">
        <f>ROUND(I330*H330,2)</f>
        <v>37.86</v>
      </c>
      <c r="BL330" s="17" t="s">
        <v>249</v>
      </c>
      <c r="BM330" s="168" t="s">
        <v>1582</v>
      </c>
    </row>
    <row r="331" spans="1:65" s="13" customFormat="1">
      <c r="B331" s="178"/>
      <c r="D331" s="171" t="s">
        <v>251</v>
      </c>
      <c r="E331" s="179"/>
      <c r="F331" s="180" t="s">
        <v>1583</v>
      </c>
      <c r="H331" s="181">
        <v>0.28999999999999998</v>
      </c>
      <c r="I331" s="182"/>
      <c r="L331" s="178"/>
      <c r="M331" s="183"/>
      <c r="N331" s="184"/>
      <c r="O331" s="184"/>
      <c r="P331" s="184"/>
      <c r="Q331" s="184"/>
      <c r="R331" s="184"/>
      <c r="S331" s="184"/>
      <c r="T331" s="185"/>
      <c r="AT331" s="179" t="s">
        <v>251</v>
      </c>
      <c r="AU331" s="179" t="s">
        <v>88</v>
      </c>
      <c r="AV331" s="13" t="s">
        <v>88</v>
      </c>
      <c r="AW331" s="13" t="s">
        <v>32</v>
      </c>
      <c r="AX331" s="13" t="s">
        <v>83</v>
      </c>
      <c r="AY331" s="179" t="s">
        <v>242</v>
      </c>
    </row>
    <row r="332" spans="1:65" s="1" customFormat="1" ht="33" customHeight="1">
      <c r="A332" s="30"/>
      <c r="B332" s="155"/>
      <c r="C332" s="194" t="s">
        <v>640</v>
      </c>
      <c r="D332" s="194" t="s">
        <v>245</v>
      </c>
      <c r="E332" s="195" t="s">
        <v>1584</v>
      </c>
      <c r="F332" s="196" t="s">
        <v>1585</v>
      </c>
      <c r="G332" s="197" t="s">
        <v>248</v>
      </c>
      <c r="H332" s="198">
        <v>0.28999999999999998</v>
      </c>
      <c r="I332" s="161">
        <v>6.65</v>
      </c>
      <c r="J332" s="162">
        <f>ROUND(I332*H332,2)</f>
        <v>1.93</v>
      </c>
      <c r="K332" s="163"/>
      <c r="L332" s="31"/>
      <c r="M332" s="164"/>
      <c r="N332" s="165" t="s">
        <v>42</v>
      </c>
      <c r="O332" s="57"/>
      <c r="P332" s="166">
        <f>O332*H332</f>
        <v>0</v>
      </c>
      <c r="Q332" s="166">
        <v>0</v>
      </c>
      <c r="R332" s="166">
        <f>Q332*H332</f>
        <v>0</v>
      </c>
      <c r="S332" s="166">
        <v>0</v>
      </c>
      <c r="T332" s="167">
        <f>S332*H332</f>
        <v>0</v>
      </c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R332" s="168" t="s">
        <v>249</v>
      </c>
      <c r="AT332" s="168" t="s">
        <v>245</v>
      </c>
      <c r="AU332" s="168" t="s">
        <v>88</v>
      </c>
      <c r="AY332" s="17" t="s">
        <v>242</v>
      </c>
      <c r="BE332" s="169">
        <f>IF(N332="základná",J332,0)</f>
        <v>0</v>
      </c>
      <c r="BF332" s="169">
        <f>IF(N332="znížená",J332,0)</f>
        <v>1.93</v>
      </c>
      <c r="BG332" s="169">
        <f>IF(N332="zákl. prenesená",J332,0)</f>
        <v>0</v>
      </c>
      <c r="BH332" s="169">
        <f>IF(N332="zníž. prenesená",J332,0)</f>
        <v>0</v>
      </c>
      <c r="BI332" s="169">
        <f>IF(N332="nulová",J332,0)</f>
        <v>0</v>
      </c>
      <c r="BJ332" s="17" t="s">
        <v>88</v>
      </c>
      <c r="BK332" s="169">
        <f>ROUND(I332*H332,2)</f>
        <v>1.93</v>
      </c>
      <c r="BL332" s="17" t="s">
        <v>249</v>
      </c>
      <c r="BM332" s="168" t="s">
        <v>1586</v>
      </c>
    </row>
    <row r="333" spans="1:65" s="13" customFormat="1">
      <c r="B333" s="178"/>
      <c r="D333" s="171" t="s">
        <v>251</v>
      </c>
      <c r="E333" s="179"/>
      <c r="F333" s="180" t="s">
        <v>1583</v>
      </c>
      <c r="H333" s="181">
        <v>0.28999999999999998</v>
      </c>
      <c r="I333" s="182"/>
      <c r="L333" s="178"/>
      <c r="M333" s="183"/>
      <c r="N333" s="184"/>
      <c r="O333" s="184"/>
      <c r="P333" s="184"/>
      <c r="Q333" s="184"/>
      <c r="R333" s="184"/>
      <c r="S333" s="184"/>
      <c r="T333" s="185"/>
      <c r="AT333" s="179" t="s">
        <v>251</v>
      </c>
      <c r="AU333" s="179" t="s">
        <v>88</v>
      </c>
      <c r="AV333" s="13" t="s">
        <v>88</v>
      </c>
      <c r="AW333" s="13" t="s">
        <v>32</v>
      </c>
      <c r="AX333" s="13" t="s">
        <v>83</v>
      </c>
      <c r="AY333" s="179" t="s">
        <v>242</v>
      </c>
    </row>
    <row r="334" spans="1:65" s="1" customFormat="1" ht="37.9" customHeight="1">
      <c r="A334" s="30"/>
      <c r="B334" s="155"/>
      <c r="C334" s="194" t="s">
        <v>648</v>
      </c>
      <c r="D334" s="194" t="s">
        <v>245</v>
      </c>
      <c r="E334" s="195" t="s">
        <v>1587</v>
      </c>
      <c r="F334" s="196" t="s">
        <v>1588</v>
      </c>
      <c r="G334" s="197" t="s">
        <v>281</v>
      </c>
      <c r="H334" s="198">
        <v>3.48</v>
      </c>
      <c r="I334" s="161">
        <v>5.31</v>
      </c>
      <c r="J334" s="162">
        <f>ROUND(I334*H334,2)</f>
        <v>18.48</v>
      </c>
      <c r="K334" s="163"/>
      <c r="L334" s="31"/>
      <c r="M334" s="164"/>
      <c r="N334" s="165" t="s">
        <v>42</v>
      </c>
      <c r="O334" s="57"/>
      <c r="P334" s="166">
        <f>O334*H334</f>
        <v>0</v>
      </c>
      <c r="Q334" s="166">
        <v>4.9399999999999999E-3</v>
      </c>
      <c r="R334" s="166">
        <f>Q334*H334</f>
        <v>1.71912E-2</v>
      </c>
      <c r="S334" s="166">
        <v>0</v>
      </c>
      <c r="T334" s="167">
        <f>S334*H334</f>
        <v>0</v>
      </c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R334" s="168" t="s">
        <v>249</v>
      </c>
      <c r="AT334" s="168" t="s">
        <v>245</v>
      </c>
      <c r="AU334" s="168" t="s">
        <v>88</v>
      </c>
      <c r="AY334" s="17" t="s">
        <v>242</v>
      </c>
      <c r="BE334" s="169">
        <f>IF(N334="základná",J334,0)</f>
        <v>0</v>
      </c>
      <c r="BF334" s="169">
        <f>IF(N334="znížená",J334,0)</f>
        <v>18.48</v>
      </c>
      <c r="BG334" s="169">
        <f>IF(N334="zákl. prenesená",J334,0)</f>
        <v>0</v>
      </c>
      <c r="BH334" s="169">
        <f>IF(N334="zníž. prenesená",J334,0)</f>
        <v>0</v>
      </c>
      <c r="BI334" s="169">
        <f>IF(N334="nulová",J334,0)</f>
        <v>0</v>
      </c>
      <c r="BJ334" s="17" t="s">
        <v>88</v>
      </c>
      <c r="BK334" s="169">
        <f>ROUND(I334*H334,2)</f>
        <v>18.48</v>
      </c>
      <c r="BL334" s="17" t="s">
        <v>249</v>
      </c>
      <c r="BM334" s="168" t="s">
        <v>1589</v>
      </c>
    </row>
    <row r="335" spans="1:65" s="13" customFormat="1">
      <c r="B335" s="178"/>
      <c r="D335" s="171" t="s">
        <v>251</v>
      </c>
      <c r="E335" s="179"/>
      <c r="F335" s="180" t="s">
        <v>1590</v>
      </c>
      <c r="H335" s="181">
        <v>3.48</v>
      </c>
      <c r="I335" s="182"/>
      <c r="L335" s="178"/>
      <c r="M335" s="183"/>
      <c r="N335" s="184"/>
      <c r="O335" s="184"/>
      <c r="P335" s="184"/>
      <c r="Q335" s="184"/>
      <c r="R335" s="184"/>
      <c r="S335" s="184"/>
      <c r="T335" s="185"/>
      <c r="AT335" s="179" t="s">
        <v>251</v>
      </c>
      <c r="AU335" s="179" t="s">
        <v>88</v>
      </c>
      <c r="AV335" s="13" t="s">
        <v>88</v>
      </c>
      <c r="AW335" s="13" t="s">
        <v>32</v>
      </c>
      <c r="AX335" s="13" t="s">
        <v>83</v>
      </c>
      <c r="AY335" s="179" t="s">
        <v>242</v>
      </c>
    </row>
    <row r="336" spans="1:65" s="1" customFormat="1" ht="33" customHeight="1">
      <c r="A336" s="30"/>
      <c r="B336" s="155"/>
      <c r="C336" s="194" t="s">
        <v>654</v>
      </c>
      <c r="D336" s="194" t="s">
        <v>245</v>
      </c>
      <c r="E336" s="195" t="s">
        <v>1591</v>
      </c>
      <c r="F336" s="196" t="s">
        <v>1592</v>
      </c>
      <c r="G336" s="197" t="s">
        <v>248</v>
      </c>
      <c r="H336" s="198">
        <v>18.75</v>
      </c>
      <c r="I336" s="161">
        <v>52.17</v>
      </c>
      <c r="J336" s="162">
        <f>ROUND(I336*H336,2)</f>
        <v>978.19</v>
      </c>
      <c r="K336" s="163"/>
      <c r="L336" s="31"/>
      <c r="M336" s="164"/>
      <c r="N336" s="165" t="s">
        <v>42</v>
      </c>
      <c r="O336" s="57"/>
      <c r="P336" s="166">
        <f>O336*H336</f>
        <v>0</v>
      </c>
      <c r="Q336" s="166">
        <v>1.837</v>
      </c>
      <c r="R336" s="166">
        <f>Q336*H336</f>
        <v>34.443750000000001</v>
      </c>
      <c r="S336" s="166">
        <v>0</v>
      </c>
      <c r="T336" s="167">
        <f>S336*H336</f>
        <v>0</v>
      </c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R336" s="168" t="s">
        <v>249</v>
      </c>
      <c r="AT336" s="168" t="s">
        <v>245</v>
      </c>
      <c r="AU336" s="168" t="s">
        <v>88</v>
      </c>
      <c r="AY336" s="17" t="s">
        <v>242</v>
      </c>
      <c r="BE336" s="169">
        <f>IF(N336="základná",J336,0)</f>
        <v>0</v>
      </c>
      <c r="BF336" s="169">
        <f>IF(N336="znížená",J336,0)</f>
        <v>978.19</v>
      </c>
      <c r="BG336" s="169">
        <f>IF(N336="zákl. prenesená",J336,0)</f>
        <v>0</v>
      </c>
      <c r="BH336" s="169">
        <f>IF(N336="zníž. prenesená",J336,0)</f>
        <v>0</v>
      </c>
      <c r="BI336" s="169">
        <f>IF(N336="nulová",J336,0)</f>
        <v>0</v>
      </c>
      <c r="BJ336" s="17" t="s">
        <v>88</v>
      </c>
      <c r="BK336" s="169">
        <f>ROUND(I336*H336,2)</f>
        <v>978.19</v>
      </c>
      <c r="BL336" s="17" t="s">
        <v>249</v>
      </c>
      <c r="BM336" s="168" t="s">
        <v>1593</v>
      </c>
    </row>
    <row r="337" spans="1:65" s="13" customFormat="1">
      <c r="B337" s="178"/>
      <c r="D337" s="171" t="s">
        <v>251</v>
      </c>
      <c r="E337" s="179" t="s">
        <v>1326</v>
      </c>
      <c r="F337" s="180" t="s">
        <v>1594</v>
      </c>
      <c r="H337" s="181">
        <v>125</v>
      </c>
      <c r="I337" s="182"/>
      <c r="L337" s="178"/>
      <c r="M337" s="183"/>
      <c r="N337" s="184"/>
      <c r="O337" s="184"/>
      <c r="P337" s="184"/>
      <c r="Q337" s="184"/>
      <c r="R337" s="184"/>
      <c r="S337" s="184"/>
      <c r="T337" s="185"/>
      <c r="AT337" s="179" t="s">
        <v>251</v>
      </c>
      <c r="AU337" s="179" t="s">
        <v>88</v>
      </c>
      <c r="AV337" s="13" t="s">
        <v>88</v>
      </c>
      <c r="AW337" s="13" t="s">
        <v>32</v>
      </c>
      <c r="AX337" s="13" t="s">
        <v>76</v>
      </c>
      <c r="AY337" s="179" t="s">
        <v>242</v>
      </c>
    </row>
    <row r="338" spans="1:65" s="13" customFormat="1">
      <c r="B338" s="178"/>
      <c r="D338" s="171" t="s">
        <v>251</v>
      </c>
      <c r="E338" s="179"/>
      <c r="F338" s="180" t="s">
        <v>1595</v>
      </c>
      <c r="H338" s="181">
        <v>18.75</v>
      </c>
      <c r="I338" s="182"/>
      <c r="L338" s="178"/>
      <c r="M338" s="183"/>
      <c r="N338" s="184"/>
      <c r="O338" s="184"/>
      <c r="P338" s="184"/>
      <c r="Q338" s="184"/>
      <c r="R338" s="184"/>
      <c r="S338" s="184"/>
      <c r="T338" s="185"/>
      <c r="AT338" s="179" t="s">
        <v>251</v>
      </c>
      <c r="AU338" s="179" t="s">
        <v>88</v>
      </c>
      <c r="AV338" s="13" t="s">
        <v>88</v>
      </c>
      <c r="AW338" s="13" t="s">
        <v>32</v>
      </c>
      <c r="AX338" s="13" t="s">
        <v>83</v>
      </c>
      <c r="AY338" s="179" t="s">
        <v>242</v>
      </c>
    </row>
    <row r="339" spans="1:65" s="1" customFormat="1" ht="24.2" customHeight="1">
      <c r="A339" s="30"/>
      <c r="B339" s="155"/>
      <c r="C339" s="194" t="s">
        <v>659</v>
      </c>
      <c r="D339" s="194" t="s">
        <v>245</v>
      </c>
      <c r="E339" s="195" t="s">
        <v>921</v>
      </c>
      <c r="F339" s="196" t="s">
        <v>922</v>
      </c>
      <c r="G339" s="197" t="s">
        <v>281</v>
      </c>
      <c r="H339" s="198">
        <v>28.05</v>
      </c>
      <c r="I339" s="161">
        <v>0.53</v>
      </c>
      <c r="J339" s="162">
        <f>ROUND(I339*H339,2)</f>
        <v>14.87</v>
      </c>
      <c r="K339" s="163"/>
      <c r="L339" s="31"/>
      <c r="M339" s="164"/>
      <c r="N339" s="165" t="s">
        <v>42</v>
      </c>
      <c r="O339" s="57"/>
      <c r="P339" s="166">
        <f>O339*H339</f>
        <v>0</v>
      </c>
      <c r="Q339" s="166">
        <v>0</v>
      </c>
      <c r="R339" s="166">
        <f>Q339*H339</f>
        <v>0</v>
      </c>
      <c r="S339" s="166">
        <v>0</v>
      </c>
      <c r="T339" s="167">
        <f>S339*H339</f>
        <v>0</v>
      </c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R339" s="168" t="s">
        <v>249</v>
      </c>
      <c r="AT339" s="168" t="s">
        <v>245</v>
      </c>
      <c r="AU339" s="168" t="s">
        <v>88</v>
      </c>
      <c r="AY339" s="17" t="s">
        <v>242</v>
      </c>
      <c r="BE339" s="169">
        <f>IF(N339="základná",J339,0)</f>
        <v>0</v>
      </c>
      <c r="BF339" s="169">
        <f>IF(N339="znížená",J339,0)</f>
        <v>14.87</v>
      </c>
      <c r="BG339" s="169">
        <f>IF(N339="zákl. prenesená",J339,0)</f>
        <v>0</v>
      </c>
      <c r="BH339" s="169">
        <f>IF(N339="zníž. prenesená",J339,0)</f>
        <v>0</v>
      </c>
      <c r="BI339" s="169">
        <f>IF(N339="nulová",J339,0)</f>
        <v>0</v>
      </c>
      <c r="BJ339" s="17" t="s">
        <v>88</v>
      </c>
      <c r="BK339" s="169">
        <f>ROUND(I339*H339,2)</f>
        <v>14.87</v>
      </c>
      <c r="BL339" s="17" t="s">
        <v>249</v>
      </c>
      <c r="BM339" s="168" t="s">
        <v>1596</v>
      </c>
    </row>
    <row r="340" spans="1:65" s="13" customFormat="1">
      <c r="B340" s="178"/>
      <c r="D340" s="171" t="s">
        <v>251</v>
      </c>
      <c r="E340" s="179"/>
      <c r="F340" s="180" t="s">
        <v>1597</v>
      </c>
      <c r="H340" s="181">
        <v>28.05</v>
      </c>
      <c r="I340" s="182"/>
      <c r="L340" s="178"/>
      <c r="M340" s="183"/>
      <c r="N340" s="184"/>
      <c r="O340" s="184"/>
      <c r="P340" s="184"/>
      <c r="Q340" s="184"/>
      <c r="R340" s="184"/>
      <c r="S340" s="184"/>
      <c r="T340" s="185"/>
      <c r="AT340" s="179" t="s">
        <v>251</v>
      </c>
      <c r="AU340" s="179" t="s">
        <v>88</v>
      </c>
      <c r="AV340" s="13" t="s">
        <v>88</v>
      </c>
      <c r="AW340" s="13" t="s">
        <v>32</v>
      </c>
      <c r="AX340" s="13" t="s">
        <v>83</v>
      </c>
      <c r="AY340" s="179" t="s">
        <v>242</v>
      </c>
    </row>
    <row r="341" spans="1:65" s="1" customFormat="1" ht="24.2" customHeight="1">
      <c r="A341" s="30"/>
      <c r="B341" s="155"/>
      <c r="C341" s="218" t="s">
        <v>663</v>
      </c>
      <c r="D341" s="218" t="s">
        <v>313</v>
      </c>
      <c r="E341" s="219" t="s">
        <v>1598</v>
      </c>
      <c r="F341" s="220" t="s">
        <v>1599</v>
      </c>
      <c r="G341" s="221" t="s">
        <v>689</v>
      </c>
      <c r="H341" s="222">
        <v>5.7779999999999996</v>
      </c>
      <c r="I341" s="204">
        <v>4.67</v>
      </c>
      <c r="J341" s="205">
        <f>ROUND(I341*H341,2)</f>
        <v>26.98</v>
      </c>
      <c r="K341" s="206"/>
      <c r="L341" s="207"/>
      <c r="M341" s="208"/>
      <c r="N341" s="209" t="s">
        <v>42</v>
      </c>
      <c r="O341" s="57"/>
      <c r="P341" s="166">
        <f>O341*H341</f>
        <v>0</v>
      </c>
      <c r="Q341" s="166">
        <v>1E-3</v>
      </c>
      <c r="R341" s="166">
        <f>Q341*H341</f>
        <v>5.7779999999999993E-3</v>
      </c>
      <c r="S341" s="166">
        <v>0</v>
      </c>
      <c r="T341" s="167">
        <f>S341*H341</f>
        <v>0</v>
      </c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R341" s="168" t="s">
        <v>316</v>
      </c>
      <c r="AT341" s="168" t="s">
        <v>313</v>
      </c>
      <c r="AU341" s="168" t="s">
        <v>88</v>
      </c>
      <c r="AY341" s="17" t="s">
        <v>242</v>
      </c>
      <c r="BE341" s="169">
        <f>IF(N341="základná",J341,0)</f>
        <v>0</v>
      </c>
      <c r="BF341" s="169">
        <f>IF(N341="znížená",J341,0)</f>
        <v>26.98</v>
      </c>
      <c r="BG341" s="169">
        <f>IF(N341="zákl. prenesená",J341,0)</f>
        <v>0</v>
      </c>
      <c r="BH341" s="169">
        <f>IF(N341="zníž. prenesená",J341,0)</f>
        <v>0</v>
      </c>
      <c r="BI341" s="169">
        <f>IF(N341="nulová",J341,0)</f>
        <v>0</v>
      </c>
      <c r="BJ341" s="17" t="s">
        <v>88</v>
      </c>
      <c r="BK341" s="169">
        <f>ROUND(I341*H341,2)</f>
        <v>26.98</v>
      </c>
      <c r="BL341" s="17" t="s">
        <v>249</v>
      </c>
      <c r="BM341" s="168" t="s">
        <v>1600</v>
      </c>
    </row>
    <row r="342" spans="1:65" s="1" customFormat="1" ht="24.2" customHeight="1">
      <c r="A342" s="30"/>
      <c r="B342" s="155"/>
      <c r="C342" s="194" t="s">
        <v>668</v>
      </c>
      <c r="D342" s="194" t="s">
        <v>245</v>
      </c>
      <c r="E342" s="195" t="s">
        <v>1601</v>
      </c>
      <c r="F342" s="196" t="s">
        <v>1602</v>
      </c>
      <c r="G342" s="197" t="s">
        <v>281</v>
      </c>
      <c r="H342" s="198">
        <v>28.05</v>
      </c>
      <c r="I342" s="161">
        <v>8.44</v>
      </c>
      <c r="J342" s="162">
        <f>ROUND(I342*H342,2)</f>
        <v>236.74</v>
      </c>
      <c r="K342" s="163"/>
      <c r="L342" s="31"/>
      <c r="M342" s="164"/>
      <c r="N342" s="165" t="s">
        <v>42</v>
      </c>
      <c r="O342" s="57"/>
      <c r="P342" s="166">
        <f>O342*H342</f>
        <v>0</v>
      </c>
      <c r="Q342" s="166">
        <v>8.1600000000000006E-3</v>
      </c>
      <c r="R342" s="166">
        <f>Q342*H342</f>
        <v>0.22888800000000004</v>
      </c>
      <c r="S342" s="166">
        <v>0</v>
      </c>
      <c r="T342" s="167">
        <f>S342*H342</f>
        <v>0</v>
      </c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R342" s="168" t="s">
        <v>249</v>
      </c>
      <c r="AT342" s="168" t="s">
        <v>245</v>
      </c>
      <c r="AU342" s="168" t="s">
        <v>88</v>
      </c>
      <c r="AY342" s="17" t="s">
        <v>242</v>
      </c>
      <c r="BE342" s="169">
        <f>IF(N342="základná",J342,0)</f>
        <v>0</v>
      </c>
      <c r="BF342" s="169">
        <f>IF(N342="znížená",J342,0)</f>
        <v>236.74</v>
      </c>
      <c r="BG342" s="169">
        <f>IF(N342="zákl. prenesená",J342,0)</f>
        <v>0</v>
      </c>
      <c r="BH342" s="169">
        <f>IF(N342="zníž. prenesená",J342,0)</f>
        <v>0</v>
      </c>
      <c r="BI342" s="169">
        <f>IF(N342="nulová",J342,0)</f>
        <v>0</v>
      </c>
      <c r="BJ342" s="17" t="s">
        <v>88</v>
      </c>
      <c r="BK342" s="169">
        <f>ROUND(I342*H342,2)</f>
        <v>236.74</v>
      </c>
      <c r="BL342" s="17" t="s">
        <v>249</v>
      </c>
      <c r="BM342" s="168" t="s">
        <v>1603</v>
      </c>
    </row>
    <row r="343" spans="1:65" s="13" customFormat="1">
      <c r="B343" s="178"/>
      <c r="D343" s="171" t="s">
        <v>251</v>
      </c>
      <c r="E343" s="179"/>
      <c r="F343" s="180" t="s">
        <v>1597</v>
      </c>
      <c r="H343" s="181">
        <v>28.05</v>
      </c>
      <c r="I343" s="182"/>
      <c r="L343" s="178"/>
      <c r="M343" s="183"/>
      <c r="N343" s="184"/>
      <c r="O343" s="184"/>
      <c r="P343" s="184"/>
      <c r="Q343" s="184"/>
      <c r="R343" s="184"/>
      <c r="S343" s="184"/>
      <c r="T343" s="185"/>
      <c r="AT343" s="179" t="s">
        <v>251</v>
      </c>
      <c r="AU343" s="179" t="s">
        <v>88</v>
      </c>
      <c r="AV343" s="13" t="s">
        <v>88</v>
      </c>
      <c r="AW343" s="13" t="s">
        <v>32</v>
      </c>
      <c r="AX343" s="13" t="s">
        <v>83</v>
      </c>
      <c r="AY343" s="179" t="s">
        <v>242</v>
      </c>
    </row>
    <row r="344" spans="1:65" s="1" customFormat="1" ht="24.2" customHeight="1">
      <c r="A344" s="30"/>
      <c r="B344" s="155"/>
      <c r="C344" s="194" t="s">
        <v>674</v>
      </c>
      <c r="D344" s="194" t="s">
        <v>245</v>
      </c>
      <c r="E344" s="195" t="s">
        <v>1604</v>
      </c>
      <c r="F344" s="196" t="s">
        <v>1605</v>
      </c>
      <c r="G344" s="197" t="s">
        <v>281</v>
      </c>
      <c r="H344" s="198">
        <v>116.52</v>
      </c>
      <c r="I344" s="161">
        <v>6.87</v>
      </c>
      <c r="J344" s="162">
        <f>ROUND(I344*H344,2)</f>
        <v>800.49</v>
      </c>
      <c r="K344" s="163"/>
      <c r="L344" s="31"/>
      <c r="M344" s="164"/>
      <c r="N344" s="165" t="s">
        <v>42</v>
      </c>
      <c r="O344" s="57"/>
      <c r="P344" s="166">
        <f>O344*H344</f>
        <v>0</v>
      </c>
      <c r="Q344" s="166">
        <v>5.0000000000000001E-4</v>
      </c>
      <c r="R344" s="166">
        <f>Q344*H344</f>
        <v>5.8259999999999999E-2</v>
      </c>
      <c r="S344" s="166">
        <v>0</v>
      </c>
      <c r="T344" s="167">
        <f>S344*H344</f>
        <v>0</v>
      </c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R344" s="168" t="s">
        <v>249</v>
      </c>
      <c r="AT344" s="168" t="s">
        <v>245</v>
      </c>
      <c r="AU344" s="168" t="s">
        <v>88</v>
      </c>
      <c r="AY344" s="17" t="s">
        <v>242</v>
      </c>
      <c r="BE344" s="169">
        <f>IF(N344="základná",J344,0)</f>
        <v>0</v>
      </c>
      <c r="BF344" s="169">
        <f>IF(N344="znížená",J344,0)</f>
        <v>800.49</v>
      </c>
      <c r="BG344" s="169">
        <f>IF(N344="zákl. prenesená",J344,0)</f>
        <v>0</v>
      </c>
      <c r="BH344" s="169">
        <f>IF(N344="zníž. prenesená",J344,0)</f>
        <v>0</v>
      </c>
      <c r="BI344" s="169">
        <f>IF(N344="nulová",J344,0)</f>
        <v>0</v>
      </c>
      <c r="BJ344" s="17" t="s">
        <v>88</v>
      </c>
      <c r="BK344" s="169">
        <f>ROUND(I344*H344,2)</f>
        <v>800.49</v>
      </c>
      <c r="BL344" s="17" t="s">
        <v>249</v>
      </c>
      <c r="BM344" s="168" t="s">
        <v>1606</v>
      </c>
    </row>
    <row r="345" spans="1:65" s="13" customFormat="1">
      <c r="B345" s="178"/>
      <c r="D345" s="171" t="s">
        <v>251</v>
      </c>
      <c r="E345" s="179"/>
      <c r="F345" s="180" t="s">
        <v>1607</v>
      </c>
      <c r="H345" s="181">
        <v>116.52</v>
      </c>
      <c r="I345" s="182"/>
      <c r="L345" s="178"/>
      <c r="M345" s="183"/>
      <c r="N345" s="184"/>
      <c r="O345" s="184"/>
      <c r="P345" s="184"/>
      <c r="Q345" s="184"/>
      <c r="R345" s="184"/>
      <c r="S345" s="184"/>
      <c r="T345" s="185"/>
      <c r="AT345" s="179" t="s">
        <v>251</v>
      </c>
      <c r="AU345" s="179" t="s">
        <v>88</v>
      </c>
      <c r="AV345" s="13" t="s">
        <v>88</v>
      </c>
      <c r="AW345" s="13" t="s">
        <v>32</v>
      </c>
      <c r="AX345" s="13" t="s">
        <v>83</v>
      </c>
      <c r="AY345" s="179" t="s">
        <v>242</v>
      </c>
    </row>
    <row r="346" spans="1:65" s="11" customFormat="1" ht="22.9" customHeight="1">
      <c r="B346" s="142"/>
      <c r="D346" s="143" t="s">
        <v>75</v>
      </c>
      <c r="E346" s="153" t="s">
        <v>358</v>
      </c>
      <c r="F346" s="153" t="s">
        <v>499</v>
      </c>
      <c r="I346" s="145"/>
      <c r="J346" s="154">
        <f>SUBTOTAL(9,J347:J496)</f>
        <v>81071.040000000008</v>
      </c>
      <c r="L346" s="142"/>
      <c r="M346" s="147"/>
      <c r="N346" s="148"/>
      <c r="O346" s="148"/>
      <c r="P346" s="149">
        <f>SUM(P347:P496)</f>
        <v>0</v>
      </c>
      <c r="Q346" s="148"/>
      <c r="R346" s="149">
        <f>SUM(R347:R496)</f>
        <v>54.106554900000006</v>
      </c>
      <c r="S346" s="148"/>
      <c r="T346" s="150">
        <f>SUM(T347:T496)</f>
        <v>435.12614600000001</v>
      </c>
      <c r="AR346" s="143" t="s">
        <v>83</v>
      </c>
      <c r="AT346" s="151" t="s">
        <v>75</v>
      </c>
      <c r="AU346" s="151" t="s">
        <v>83</v>
      </c>
      <c r="AY346" s="143" t="s">
        <v>242</v>
      </c>
      <c r="BK346" s="152">
        <f>SUM(BK347:BK496)</f>
        <v>81071.040000000008</v>
      </c>
    </row>
    <row r="347" spans="1:65" s="1" customFormat="1" ht="33" customHeight="1">
      <c r="A347" s="30"/>
      <c r="B347" s="155"/>
      <c r="C347" s="194" t="s">
        <v>681</v>
      </c>
      <c r="D347" s="194" t="s">
        <v>245</v>
      </c>
      <c r="E347" s="195" t="s">
        <v>1608</v>
      </c>
      <c r="F347" s="196" t="s">
        <v>1609</v>
      </c>
      <c r="G347" s="197" t="s">
        <v>297</v>
      </c>
      <c r="H347" s="198">
        <v>70</v>
      </c>
      <c r="I347" s="161">
        <v>10.06</v>
      </c>
      <c r="J347" s="162">
        <f>ROUND(I347*H347,2)</f>
        <v>704.2</v>
      </c>
      <c r="K347" s="163"/>
      <c r="L347" s="31"/>
      <c r="M347" s="164"/>
      <c r="N347" s="165" t="s">
        <v>42</v>
      </c>
      <c r="O347" s="57"/>
      <c r="P347" s="166">
        <f>O347*H347</f>
        <v>0</v>
      </c>
      <c r="Q347" s="166">
        <v>0.15814</v>
      </c>
      <c r="R347" s="166">
        <f>Q347*H347</f>
        <v>11.069800000000001</v>
      </c>
      <c r="S347" s="166">
        <v>0</v>
      </c>
      <c r="T347" s="167">
        <f>S347*H347</f>
        <v>0</v>
      </c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R347" s="168" t="s">
        <v>249</v>
      </c>
      <c r="AT347" s="168" t="s">
        <v>245</v>
      </c>
      <c r="AU347" s="168" t="s">
        <v>88</v>
      </c>
      <c r="AY347" s="17" t="s">
        <v>242</v>
      </c>
      <c r="BE347" s="169">
        <f>IF(N347="základná",J347,0)</f>
        <v>0</v>
      </c>
      <c r="BF347" s="169">
        <f>IF(N347="znížená",J347,0)</f>
        <v>704.2</v>
      </c>
      <c r="BG347" s="169">
        <f>IF(N347="zákl. prenesená",J347,0)</f>
        <v>0</v>
      </c>
      <c r="BH347" s="169">
        <f>IF(N347="zníž. prenesená",J347,0)</f>
        <v>0</v>
      </c>
      <c r="BI347" s="169">
        <f>IF(N347="nulová",J347,0)</f>
        <v>0</v>
      </c>
      <c r="BJ347" s="17" t="s">
        <v>88</v>
      </c>
      <c r="BK347" s="169">
        <f>ROUND(I347*H347,2)</f>
        <v>704.2</v>
      </c>
      <c r="BL347" s="17" t="s">
        <v>249</v>
      </c>
      <c r="BM347" s="168" t="s">
        <v>1610</v>
      </c>
    </row>
    <row r="348" spans="1:65" s="13" customFormat="1">
      <c r="B348" s="178"/>
      <c r="D348" s="171" t="s">
        <v>251</v>
      </c>
      <c r="E348" s="179"/>
      <c r="F348" s="180" t="s">
        <v>701</v>
      </c>
      <c r="H348" s="181">
        <v>70</v>
      </c>
      <c r="I348" s="182"/>
      <c r="L348" s="178"/>
      <c r="M348" s="183"/>
      <c r="N348" s="184"/>
      <c r="O348" s="184"/>
      <c r="P348" s="184"/>
      <c r="Q348" s="184"/>
      <c r="R348" s="184"/>
      <c r="S348" s="184"/>
      <c r="T348" s="185"/>
      <c r="AT348" s="179" t="s">
        <v>251</v>
      </c>
      <c r="AU348" s="179" t="s">
        <v>88</v>
      </c>
      <c r="AV348" s="13" t="s">
        <v>88</v>
      </c>
      <c r="AW348" s="13" t="s">
        <v>32</v>
      </c>
      <c r="AX348" s="13" t="s">
        <v>83</v>
      </c>
      <c r="AY348" s="179" t="s">
        <v>242</v>
      </c>
    </row>
    <row r="349" spans="1:65" s="1" customFormat="1" ht="24.2" customHeight="1">
      <c r="A349" s="30"/>
      <c r="B349" s="155"/>
      <c r="C349" s="218" t="s">
        <v>686</v>
      </c>
      <c r="D349" s="218" t="s">
        <v>313</v>
      </c>
      <c r="E349" s="219" t="s">
        <v>1611</v>
      </c>
      <c r="F349" s="220" t="s">
        <v>1612</v>
      </c>
      <c r="G349" s="221" t="s">
        <v>310</v>
      </c>
      <c r="H349" s="222">
        <v>71.400000000000006</v>
      </c>
      <c r="I349" s="204">
        <v>8.19</v>
      </c>
      <c r="J349" s="205">
        <f>ROUND(I349*H349,2)</f>
        <v>584.77</v>
      </c>
      <c r="K349" s="206"/>
      <c r="L349" s="207"/>
      <c r="M349" s="208"/>
      <c r="N349" s="209" t="s">
        <v>42</v>
      </c>
      <c r="O349" s="57"/>
      <c r="P349" s="166">
        <f>O349*H349</f>
        <v>0</v>
      </c>
      <c r="Q349" s="166">
        <v>0.09</v>
      </c>
      <c r="R349" s="166">
        <f>Q349*H349</f>
        <v>6.4260000000000002</v>
      </c>
      <c r="S349" s="166">
        <v>0</v>
      </c>
      <c r="T349" s="167">
        <f>S349*H349</f>
        <v>0</v>
      </c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R349" s="168" t="s">
        <v>316</v>
      </c>
      <c r="AT349" s="168" t="s">
        <v>313</v>
      </c>
      <c r="AU349" s="168" t="s">
        <v>88</v>
      </c>
      <c r="AY349" s="17" t="s">
        <v>242</v>
      </c>
      <c r="BE349" s="169">
        <f>IF(N349="základná",J349,0)</f>
        <v>0</v>
      </c>
      <c r="BF349" s="169">
        <f>IF(N349="znížená",J349,0)</f>
        <v>584.77</v>
      </c>
      <c r="BG349" s="169">
        <f>IF(N349="zákl. prenesená",J349,0)</f>
        <v>0</v>
      </c>
      <c r="BH349" s="169">
        <f>IF(N349="zníž. prenesená",J349,0)</f>
        <v>0</v>
      </c>
      <c r="BI349" s="169">
        <f>IF(N349="nulová",J349,0)</f>
        <v>0</v>
      </c>
      <c r="BJ349" s="17" t="s">
        <v>88</v>
      </c>
      <c r="BK349" s="169">
        <f>ROUND(I349*H349,2)</f>
        <v>584.77</v>
      </c>
      <c r="BL349" s="17" t="s">
        <v>249</v>
      </c>
      <c r="BM349" s="168" t="s">
        <v>1613</v>
      </c>
    </row>
    <row r="350" spans="1:65" s="13" customFormat="1">
      <c r="B350" s="178"/>
      <c r="D350" s="171" t="s">
        <v>251</v>
      </c>
      <c r="F350" s="180" t="s">
        <v>1614</v>
      </c>
      <c r="H350" s="181">
        <v>71.400000000000006</v>
      </c>
      <c r="I350" s="182"/>
      <c r="L350" s="178"/>
      <c r="M350" s="183"/>
      <c r="N350" s="184"/>
      <c r="O350" s="184"/>
      <c r="P350" s="184"/>
      <c r="Q350" s="184"/>
      <c r="R350" s="184"/>
      <c r="S350" s="184"/>
      <c r="T350" s="185"/>
      <c r="AT350" s="179" t="s">
        <v>251</v>
      </c>
      <c r="AU350" s="179" t="s">
        <v>88</v>
      </c>
      <c r="AV350" s="13" t="s">
        <v>88</v>
      </c>
      <c r="AW350" s="13" t="s">
        <v>2</v>
      </c>
      <c r="AX350" s="13" t="s">
        <v>83</v>
      </c>
      <c r="AY350" s="179" t="s">
        <v>242</v>
      </c>
    </row>
    <row r="351" spans="1:65" s="1" customFormat="1" ht="37.9" customHeight="1">
      <c r="A351" s="30"/>
      <c r="B351" s="155"/>
      <c r="C351" s="194" t="s">
        <v>692</v>
      </c>
      <c r="D351" s="194" t="s">
        <v>245</v>
      </c>
      <c r="E351" s="195" t="s">
        <v>1615</v>
      </c>
      <c r="F351" s="196" t="s">
        <v>1616</v>
      </c>
      <c r="G351" s="197" t="s">
        <v>297</v>
      </c>
      <c r="H351" s="198">
        <v>106</v>
      </c>
      <c r="I351" s="161">
        <v>5.7</v>
      </c>
      <c r="J351" s="162">
        <f>ROUND(I351*H351,2)</f>
        <v>604.20000000000005</v>
      </c>
      <c r="K351" s="163"/>
      <c r="L351" s="31"/>
      <c r="M351" s="164"/>
      <c r="N351" s="165" t="s">
        <v>42</v>
      </c>
      <c r="O351" s="57"/>
      <c r="P351" s="166">
        <f>O351*H351</f>
        <v>0</v>
      </c>
      <c r="Q351" s="166">
        <v>9.8530000000000006E-2</v>
      </c>
      <c r="R351" s="166">
        <f>Q351*H351</f>
        <v>10.444180000000001</v>
      </c>
      <c r="S351" s="166">
        <v>0</v>
      </c>
      <c r="T351" s="167">
        <f>S351*H351</f>
        <v>0</v>
      </c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R351" s="168" t="s">
        <v>249</v>
      </c>
      <c r="AT351" s="168" t="s">
        <v>245</v>
      </c>
      <c r="AU351" s="168" t="s">
        <v>88</v>
      </c>
      <c r="AY351" s="17" t="s">
        <v>242</v>
      </c>
      <c r="BE351" s="169">
        <f>IF(N351="základná",J351,0)</f>
        <v>0</v>
      </c>
      <c r="BF351" s="169">
        <f>IF(N351="znížená",J351,0)</f>
        <v>604.20000000000005</v>
      </c>
      <c r="BG351" s="169">
        <f>IF(N351="zákl. prenesená",J351,0)</f>
        <v>0</v>
      </c>
      <c r="BH351" s="169">
        <f>IF(N351="zníž. prenesená",J351,0)</f>
        <v>0</v>
      </c>
      <c r="BI351" s="169">
        <f>IF(N351="nulová",J351,0)</f>
        <v>0</v>
      </c>
      <c r="BJ351" s="17" t="s">
        <v>88</v>
      </c>
      <c r="BK351" s="169">
        <f>ROUND(I351*H351,2)</f>
        <v>604.20000000000005</v>
      </c>
      <c r="BL351" s="17" t="s">
        <v>249</v>
      </c>
      <c r="BM351" s="168" t="s">
        <v>1617</v>
      </c>
    </row>
    <row r="352" spans="1:65" s="13" customFormat="1">
      <c r="B352" s="178"/>
      <c r="D352" s="171" t="s">
        <v>251</v>
      </c>
      <c r="E352" s="179"/>
      <c r="F352" s="180" t="s">
        <v>1618</v>
      </c>
      <c r="H352" s="181">
        <v>106</v>
      </c>
      <c r="I352" s="182"/>
      <c r="L352" s="178"/>
      <c r="M352" s="183"/>
      <c r="N352" s="184"/>
      <c r="O352" s="184"/>
      <c r="P352" s="184"/>
      <c r="Q352" s="184"/>
      <c r="R352" s="184"/>
      <c r="S352" s="184"/>
      <c r="T352" s="185"/>
      <c r="AT352" s="179" t="s">
        <v>251</v>
      </c>
      <c r="AU352" s="179" t="s">
        <v>88</v>
      </c>
      <c r="AV352" s="13" t="s">
        <v>88</v>
      </c>
      <c r="AW352" s="13" t="s">
        <v>32</v>
      </c>
      <c r="AX352" s="13" t="s">
        <v>83</v>
      </c>
      <c r="AY352" s="179" t="s">
        <v>242</v>
      </c>
    </row>
    <row r="353" spans="1:65" s="1" customFormat="1" ht="21.75" customHeight="1">
      <c r="A353" s="30"/>
      <c r="B353" s="155"/>
      <c r="C353" s="218" t="s">
        <v>697</v>
      </c>
      <c r="D353" s="218" t="s">
        <v>313</v>
      </c>
      <c r="E353" s="219" t="s">
        <v>1619</v>
      </c>
      <c r="F353" s="220" t="s">
        <v>1620</v>
      </c>
      <c r="G353" s="221" t="s">
        <v>310</v>
      </c>
      <c r="H353" s="222">
        <v>107.06</v>
      </c>
      <c r="I353" s="204">
        <v>2.52</v>
      </c>
      <c r="J353" s="205">
        <f>ROUND(I353*H353,2)</f>
        <v>269.79000000000002</v>
      </c>
      <c r="K353" s="206"/>
      <c r="L353" s="207"/>
      <c r="M353" s="208"/>
      <c r="N353" s="209" t="s">
        <v>42</v>
      </c>
      <c r="O353" s="57"/>
      <c r="P353" s="166">
        <f>O353*H353</f>
        <v>0</v>
      </c>
      <c r="Q353" s="166">
        <v>2.3E-2</v>
      </c>
      <c r="R353" s="166">
        <f>Q353*H353</f>
        <v>2.46238</v>
      </c>
      <c r="S353" s="166">
        <v>0</v>
      </c>
      <c r="T353" s="167">
        <f>S353*H353</f>
        <v>0</v>
      </c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R353" s="168" t="s">
        <v>316</v>
      </c>
      <c r="AT353" s="168" t="s">
        <v>313</v>
      </c>
      <c r="AU353" s="168" t="s">
        <v>88</v>
      </c>
      <c r="AY353" s="17" t="s">
        <v>242</v>
      </c>
      <c r="BE353" s="169">
        <f>IF(N353="základná",J353,0)</f>
        <v>0</v>
      </c>
      <c r="BF353" s="169">
        <f>IF(N353="znížená",J353,0)</f>
        <v>269.79000000000002</v>
      </c>
      <c r="BG353" s="169">
        <f>IF(N353="zákl. prenesená",J353,0)</f>
        <v>0</v>
      </c>
      <c r="BH353" s="169">
        <f>IF(N353="zníž. prenesená",J353,0)</f>
        <v>0</v>
      </c>
      <c r="BI353" s="169">
        <f>IF(N353="nulová",J353,0)</f>
        <v>0</v>
      </c>
      <c r="BJ353" s="17" t="s">
        <v>88</v>
      </c>
      <c r="BK353" s="169">
        <f>ROUND(I353*H353,2)</f>
        <v>269.79000000000002</v>
      </c>
      <c r="BL353" s="17" t="s">
        <v>249</v>
      </c>
      <c r="BM353" s="168" t="s">
        <v>1621</v>
      </c>
    </row>
    <row r="354" spans="1:65" s="13" customFormat="1">
      <c r="B354" s="178"/>
      <c r="D354" s="171" t="s">
        <v>251</v>
      </c>
      <c r="E354" s="179"/>
      <c r="F354" s="180" t="s">
        <v>1622</v>
      </c>
      <c r="H354" s="181">
        <v>106</v>
      </c>
      <c r="I354" s="182"/>
      <c r="L354" s="178"/>
      <c r="M354" s="183"/>
      <c r="N354" s="184"/>
      <c r="O354" s="184"/>
      <c r="P354" s="184"/>
      <c r="Q354" s="184"/>
      <c r="R354" s="184"/>
      <c r="S354" s="184"/>
      <c r="T354" s="185"/>
      <c r="AT354" s="179" t="s">
        <v>251</v>
      </c>
      <c r="AU354" s="179" t="s">
        <v>88</v>
      </c>
      <c r="AV354" s="13" t="s">
        <v>88</v>
      </c>
      <c r="AW354" s="13" t="s">
        <v>32</v>
      </c>
      <c r="AX354" s="13" t="s">
        <v>83</v>
      </c>
      <c r="AY354" s="179" t="s">
        <v>242</v>
      </c>
    </row>
    <row r="355" spans="1:65" s="13" customFormat="1">
      <c r="B355" s="178"/>
      <c r="D355" s="171" t="s">
        <v>251</v>
      </c>
      <c r="F355" s="180" t="s">
        <v>1623</v>
      </c>
      <c r="H355" s="181">
        <v>107.06</v>
      </c>
      <c r="I355" s="182"/>
      <c r="L355" s="178"/>
      <c r="M355" s="183"/>
      <c r="N355" s="184"/>
      <c r="O355" s="184"/>
      <c r="P355" s="184"/>
      <c r="Q355" s="184"/>
      <c r="R355" s="184"/>
      <c r="S355" s="184"/>
      <c r="T355" s="185"/>
      <c r="AT355" s="179" t="s">
        <v>251</v>
      </c>
      <c r="AU355" s="179" t="s">
        <v>88</v>
      </c>
      <c r="AV355" s="13" t="s">
        <v>88</v>
      </c>
      <c r="AW355" s="13" t="s">
        <v>2</v>
      </c>
      <c r="AX355" s="13" t="s">
        <v>83</v>
      </c>
      <c r="AY355" s="179" t="s">
        <v>242</v>
      </c>
    </row>
    <row r="356" spans="1:65" s="1" customFormat="1" ht="33" customHeight="1">
      <c r="A356" s="30"/>
      <c r="B356" s="155"/>
      <c r="C356" s="194" t="s">
        <v>701</v>
      </c>
      <c r="D356" s="194" t="s">
        <v>245</v>
      </c>
      <c r="E356" s="195" t="s">
        <v>1624</v>
      </c>
      <c r="F356" s="196" t="s">
        <v>1625</v>
      </c>
      <c r="G356" s="197" t="s">
        <v>248</v>
      </c>
      <c r="H356" s="198">
        <v>10.64</v>
      </c>
      <c r="I356" s="161">
        <v>103.37</v>
      </c>
      <c r="J356" s="162">
        <f>ROUND(I356*H356,2)</f>
        <v>1099.8599999999999</v>
      </c>
      <c r="K356" s="163"/>
      <c r="L356" s="31"/>
      <c r="M356" s="164"/>
      <c r="N356" s="165" t="s">
        <v>42</v>
      </c>
      <c r="O356" s="57"/>
      <c r="P356" s="166">
        <f>O356*H356</f>
        <v>0</v>
      </c>
      <c r="Q356" s="166">
        <v>2.2151299999999998</v>
      </c>
      <c r="R356" s="166">
        <f>Q356*H356</f>
        <v>23.568983199999998</v>
      </c>
      <c r="S356" s="166">
        <v>0</v>
      </c>
      <c r="T356" s="167">
        <f>S356*H356</f>
        <v>0</v>
      </c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R356" s="168" t="s">
        <v>249</v>
      </c>
      <c r="AT356" s="168" t="s">
        <v>245</v>
      </c>
      <c r="AU356" s="168" t="s">
        <v>88</v>
      </c>
      <c r="AY356" s="17" t="s">
        <v>242</v>
      </c>
      <c r="BE356" s="169">
        <f>IF(N356="základná",J356,0)</f>
        <v>0</v>
      </c>
      <c r="BF356" s="169">
        <f>IF(N356="znížená",J356,0)</f>
        <v>1099.8599999999999</v>
      </c>
      <c r="BG356" s="169">
        <f>IF(N356="zákl. prenesená",J356,0)</f>
        <v>0</v>
      </c>
      <c r="BH356" s="169">
        <f>IF(N356="zníž. prenesená",J356,0)</f>
        <v>0</v>
      </c>
      <c r="BI356" s="169">
        <f>IF(N356="nulová",J356,0)</f>
        <v>0</v>
      </c>
      <c r="BJ356" s="17" t="s">
        <v>88</v>
      </c>
      <c r="BK356" s="169">
        <f>ROUND(I356*H356,2)</f>
        <v>1099.8599999999999</v>
      </c>
      <c r="BL356" s="17" t="s">
        <v>249</v>
      </c>
      <c r="BM356" s="168" t="s">
        <v>1626</v>
      </c>
    </row>
    <row r="357" spans="1:65" s="13" customFormat="1">
      <c r="B357" s="178"/>
      <c r="D357" s="171" t="s">
        <v>251</v>
      </c>
      <c r="E357" s="179"/>
      <c r="F357" s="180" t="s">
        <v>1627</v>
      </c>
      <c r="H357" s="181">
        <v>6.93</v>
      </c>
      <c r="I357" s="182"/>
      <c r="L357" s="178"/>
      <c r="M357" s="183"/>
      <c r="N357" s="184"/>
      <c r="O357" s="184"/>
      <c r="P357" s="184"/>
      <c r="Q357" s="184"/>
      <c r="R357" s="184"/>
      <c r="S357" s="184"/>
      <c r="T357" s="185"/>
      <c r="AT357" s="179" t="s">
        <v>251</v>
      </c>
      <c r="AU357" s="179" t="s">
        <v>88</v>
      </c>
      <c r="AV357" s="13" t="s">
        <v>88</v>
      </c>
      <c r="AW357" s="13" t="s">
        <v>32</v>
      </c>
      <c r="AX357" s="13" t="s">
        <v>76</v>
      </c>
      <c r="AY357" s="179" t="s">
        <v>242</v>
      </c>
    </row>
    <row r="358" spans="1:65" s="13" customFormat="1">
      <c r="B358" s="178"/>
      <c r="D358" s="171" t="s">
        <v>251</v>
      </c>
      <c r="E358" s="179"/>
      <c r="F358" s="180" t="s">
        <v>1435</v>
      </c>
      <c r="H358" s="181">
        <v>3.71</v>
      </c>
      <c r="I358" s="182"/>
      <c r="L358" s="178"/>
      <c r="M358" s="183"/>
      <c r="N358" s="184"/>
      <c r="O358" s="184"/>
      <c r="P358" s="184"/>
      <c r="Q358" s="184"/>
      <c r="R358" s="184"/>
      <c r="S358" s="184"/>
      <c r="T358" s="185"/>
      <c r="AT358" s="179" t="s">
        <v>251</v>
      </c>
      <c r="AU358" s="179" t="s">
        <v>88</v>
      </c>
      <c r="AV358" s="13" t="s">
        <v>88</v>
      </c>
      <c r="AW358" s="13" t="s">
        <v>32</v>
      </c>
      <c r="AX358" s="13" t="s">
        <v>76</v>
      </c>
      <c r="AY358" s="179" t="s">
        <v>242</v>
      </c>
    </row>
    <row r="359" spans="1:65" s="14" customFormat="1">
      <c r="B359" s="186"/>
      <c r="D359" s="171" t="s">
        <v>251</v>
      </c>
      <c r="E359" s="187"/>
      <c r="F359" s="188" t="s">
        <v>254</v>
      </c>
      <c r="H359" s="189">
        <v>10.64</v>
      </c>
      <c r="I359" s="190"/>
      <c r="L359" s="186"/>
      <c r="M359" s="191"/>
      <c r="N359" s="192"/>
      <c r="O359" s="192"/>
      <c r="P359" s="192"/>
      <c r="Q359" s="192"/>
      <c r="R359" s="192"/>
      <c r="S359" s="192"/>
      <c r="T359" s="193"/>
      <c r="AT359" s="187" t="s">
        <v>251</v>
      </c>
      <c r="AU359" s="187" t="s">
        <v>88</v>
      </c>
      <c r="AV359" s="14" t="s">
        <v>249</v>
      </c>
      <c r="AW359" s="14" t="s">
        <v>32</v>
      </c>
      <c r="AX359" s="14" t="s">
        <v>83</v>
      </c>
      <c r="AY359" s="187" t="s">
        <v>242</v>
      </c>
    </row>
    <row r="360" spans="1:65" s="1" customFormat="1" ht="33" customHeight="1">
      <c r="A360" s="30"/>
      <c r="B360" s="155"/>
      <c r="C360" s="194" t="s">
        <v>706</v>
      </c>
      <c r="D360" s="194" t="s">
        <v>245</v>
      </c>
      <c r="E360" s="195" t="s">
        <v>1628</v>
      </c>
      <c r="F360" s="196" t="s">
        <v>1629</v>
      </c>
      <c r="G360" s="197" t="s">
        <v>297</v>
      </c>
      <c r="H360" s="198">
        <v>70</v>
      </c>
      <c r="I360" s="161">
        <v>4.1399999999999997</v>
      </c>
      <c r="J360" s="162">
        <f>ROUND(I360*H360,2)</f>
        <v>289.8</v>
      </c>
      <c r="K360" s="163"/>
      <c r="L360" s="31"/>
      <c r="M360" s="164"/>
      <c r="N360" s="165" t="s">
        <v>42</v>
      </c>
      <c r="O360" s="57"/>
      <c r="P360" s="166">
        <f>O360*H360</f>
        <v>0</v>
      </c>
      <c r="Q360" s="166">
        <v>1.2999999999999999E-4</v>
      </c>
      <c r="R360" s="166">
        <f>Q360*H360</f>
        <v>9.0999999999999987E-3</v>
      </c>
      <c r="S360" s="166">
        <v>0</v>
      </c>
      <c r="T360" s="167">
        <f>S360*H360</f>
        <v>0</v>
      </c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R360" s="168" t="s">
        <v>249</v>
      </c>
      <c r="AT360" s="168" t="s">
        <v>245</v>
      </c>
      <c r="AU360" s="168" t="s">
        <v>88</v>
      </c>
      <c r="AY360" s="17" t="s">
        <v>242</v>
      </c>
      <c r="BE360" s="169">
        <f>IF(N360="základná",J360,0)</f>
        <v>0</v>
      </c>
      <c r="BF360" s="169">
        <f>IF(N360="znížená",J360,0)</f>
        <v>289.8</v>
      </c>
      <c r="BG360" s="169">
        <f>IF(N360="zákl. prenesená",J360,0)</f>
        <v>0</v>
      </c>
      <c r="BH360" s="169">
        <f>IF(N360="zníž. prenesená",J360,0)</f>
        <v>0</v>
      </c>
      <c r="BI360" s="169">
        <f>IF(N360="nulová",J360,0)</f>
        <v>0</v>
      </c>
      <c r="BJ360" s="17" t="s">
        <v>88</v>
      </c>
      <c r="BK360" s="169">
        <f>ROUND(I360*H360,2)</f>
        <v>289.8</v>
      </c>
      <c r="BL360" s="17" t="s">
        <v>249</v>
      </c>
      <c r="BM360" s="168" t="s">
        <v>1630</v>
      </c>
    </row>
    <row r="361" spans="1:65" s="13" customFormat="1">
      <c r="B361" s="178"/>
      <c r="D361" s="171" t="s">
        <v>251</v>
      </c>
      <c r="E361" s="179"/>
      <c r="F361" s="180" t="s">
        <v>1631</v>
      </c>
      <c r="H361" s="181">
        <v>70</v>
      </c>
      <c r="I361" s="182"/>
      <c r="L361" s="178"/>
      <c r="M361" s="183"/>
      <c r="N361" s="184"/>
      <c r="O361" s="184"/>
      <c r="P361" s="184"/>
      <c r="Q361" s="184"/>
      <c r="R361" s="184"/>
      <c r="S361" s="184"/>
      <c r="T361" s="185"/>
      <c r="AT361" s="179" t="s">
        <v>251</v>
      </c>
      <c r="AU361" s="179" t="s">
        <v>88</v>
      </c>
      <c r="AV361" s="13" t="s">
        <v>88</v>
      </c>
      <c r="AW361" s="13" t="s">
        <v>32</v>
      </c>
      <c r="AX361" s="13" t="s">
        <v>83</v>
      </c>
      <c r="AY361" s="179" t="s">
        <v>242</v>
      </c>
    </row>
    <row r="362" spans="1:65" s="1" customFormat="1" ht="33" customHeight="1">
      <c r="A362" s="30"/>
      <c r="B362" s="155"/>
      <c r="C362" s="194" t="s">
        <v>710</v>
      </c>
      <c r="D362" s="194" t="s">
        <v>245</v>
      </c>
      <c r="E362" s="195" t="s">
        <v>1632</v>
      </c>
      <c r="F362" s="196" t="s">
        <v>1633</v>
      </c>
      <c r="G362" s="197" t="s">
        <v>281</v>
      </c>
      <c r="H362" s="198">
        <v>1.69</v>
      </c>
      <c r="I362" s="161">
        <v>42.41</v>
      </c>
      <c r="J362" s="162">
        <f>ROUND(I362*H362,2)</f>
        <v>71.67</v>
      </c>
      <c r="K362" s="163"/>
      <c r="L362" s="31"/>
      <c r="M362" s="164"/>
      <c r="N362" s="165" t="s">
        <v>42</v>
      </c>
      <c r="O362" s="57"/>
      <c r="P362" s="166">
        <f>O362*H362</f>
        <v>0</v>
      </c>
      <c r="Q362" s="166">
        <v>1.103E-2</v>
      </c>
      <c r="R362" s="166">
        <f>Q362*H362</f>
        <v>1.86407E-2</v>
      </c>
      <c r="S362" s="166">
        <v>0</v>
      </c>
      <c r="T362" s="167">
        <f>S362*H362</f>
        <v>0</v>
      </c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R362" s="168" t="s">
        <v>249</v>
      </c>
      <c r="AT362" s="168" t="s">
        <v>245</v>
      </c>
      <c r="AU362" s="168" t="s">
        <v>88</v>
      </c>
      <c r="AY362" s="17" t="s">
        <v>242</v>
      </c>
      <c r="BE362" s="169">
        <f>IF(N362="základná",J362,0)</f>
        <v>0</v>
      </c>
      <c r="BF362" s="169">
        <f>IF(N362="znížená",J362,0)</f>
        <v>71.67</v>
      </c>
      <c r="BG362" s="169">
        <f>IF(N362="zákl. prenesená",J362,0)</f>
        <v>0</v>
      </c>
      <c r="BH362" s="169">
        <f>IF(N362="zníž. prenesená",J362,0)</f>
        <v>0</v>
      </c>
      <c r="BI362" s="169">
        <f>IF(N362="nulová",J362,0)</f>
        <v>0</v>
      </c>
      <c r="BJ362" s="17" t="s">
        <v>88</v>
      </c>
      <c r="BK362" s="169">
        <f>ROUND(I362*H362,2)</f>
        <v>71.67</v>
      </c>
      <c r="BL362" s="17" t="s">
        <v>249</v>
      </c>
      <c r="BM362" s="168" t="s">
        <v>1634</v>
      </c>
    </row>
    <row r="363" spans="1:65" s="13" customFormat="1">
      <c r="B363" s="178"/>
      <c r="D363" s="171" t="s">
        <v>251</v>
      </c>
      <c r="E363" s="179"/>
      <c r="F363" s="180" t="s">
        <v>1635</v>
      </c>
      <c r="H363" s="181">
        <v>1.69</v>
      </c>
      <c r="I363" s="182"/>
      <c r="L363" s="178"/>
      <c r="M363" s="183"/>
      <c r="N363" s="184"/>
      <c r="O363" s="184"/>
      <c r="P363" s="184"/>
      <c r="Q363" s="184"/>
      <c r="R363" s="184"/>
      <c r="S363" s="184"/>
      <c r="T363" s="185"/>
      <c r="AT363" s="179" t="s">
        <v>251</v>
      </c>
      <c r="AU363" s="179" t="s">
        <v>88</v>
      </c>
      <c r="AV363" s="13" t="s">
        <v>88</v>
      </c>
      <c r="AW363" s="13" t="s">
        <v>32</v>
      </c>
      <c r="AX363" s="13" t="s">
        <v>83</v>
      </c>
      <c r="AY363" s="179" t="s">
        <v>242</v>
      </c>
    </row>
    <row r="364" spans="1:65" s="1" customFormat="1" ht="24.2" customHeight="1">
      <c r="A364" s="30"/>
      <c r="B364" s="155"/>
      <c r="C364" s="194" t="s">
        <v>715</v>
      </c>
      <c r="D364" s="194" t="s">
        <v>245</v>
      </c>
      <c r="E364" s="195" t="s">
        <v>1636</v>
      </c>
      <c r="F364" s="196" t="s">
        <v>1637</v>
      </c>
      <c r="G364" s="197" t="s">
        <v>281</v>
      </c>
      <c r="H364" s="198">
        <v>388.4</v>
      </c>
      <c r="I364" s="161">
        <v>1.1299999999999999</v>
      </c>
      <c r="J364" s="162">
        <f>ROUND(I364*H364,2)</f>
        <v>438.89</v>
      </c>
      <c r="K364" s="163"/>
      <c r="L364" s="31"/>
      <c r="M364" s="164"/>
      <c r="N364" s="165" t="s">
        <v>42</v>
      </c>
      <c r="O364" s="57"/>
      <c r="P364" s="166">
        <f>O364*H364</f>
        <v>0</v>
      </c>
      <c r="Q364" s="166">
        <v>0</v>
      </c>
      <c r="R364" s="166">
        <f>Q364*H364</f>
        <v>0</v>
      </c>
      <c r="S364" s="166">
        <v>0</v>
      </c>
      <c r="T364" s="167">
        <f>S364*H364</f>
        <v>0</v>
      </c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R364" s="168" t="s">
        <v>249</v>
      </c>
      <c r="AT364" s="168" t="s">
        <v>245</v>
      </c>
      <c r="AU364" s="168" t="s">
        <v>88</v>
      </c>
      <c r="AY364" s="17" t="s">
        <v>242</v>
      </c>
      <c r="BE364" s="169">
        <f>IF(N364="základná",J364,0)</f>
        <v>0</v>
      </c>
      <c r="BF364" s="169">
        <f>IF(N364="znížená",J364,0)</f>
        <v>438.89</v>
      </c>
      <c r="BG364" s="169">
        <f>IF(N364="zákl. prenesená",J364,0)</f>
        <v>0</v>
      </c>
      <c r="BH364" s="169">
        <f>IF(N364="zníž. prenesená",J364,0)</f>
        <v>0</v>
      </c>
      <c r="BI364" s="169">
        <f>IF(N364="nulová",J364,0)</f>
        <v>0</v>
      </c>
      <c r="BJ364" s="17" t="s">
        <v>88</v>
      </c>
      <c r="BK364" s="169">
        <f>ROUND(I364*H364,2)</f>
        <v>438.89</v>
      </c>
      <c r="BL364" s="17" t="s">
        <v>249</v>
      </c>
      <c r="BM364" s="168" t="s">
        <v>1638</v>
      </c>
    </row>
    <row r="365" spans="1:65" s="13" customFormat="1">
      <c r="B365" s="178"/>
      <c r="D365" s="171" t="s">
        <v>251</v>
      </c>
      <c r="E365" s="179"/>
      <c r="F365" s="180" t="s">
        <v>1317</v>
      </c>
      <c r="H365" s="181">
        <v>388.4</v>
      </c>
      <c r="I365" s="182"/>
      <c r="L365" s="178"/>
      <c r="M365" s="183"/>
      <c r="N365" s="184"/>
      <c r="O365" s="184"/>
      <c r="P365" s="184"/>
      <c r="Q365" s="184"/>
      <c r="R365" s="184"/>
      <c r="S365" s="184"/>
      <c r="T365" s="185"/>
      <c r="AT365" s="179" t="s">
        <v>251</v>
      </c>
      <c r="AU365" s="179" t="s">
        <v>88</v>
      </c>
      <c r="AV365" s="13" t="s">
        <v>88</v>
      </c>
      <c r="AW365" s="13" t="s">
        <v>32</v>
      </c>
      <c r="AX365" s="13" t="s">
        <v>83</v>
      </c>
      <c r="AY365" s="179" t="s">
        <v>242</v>
      </c>
    </row>
    <row r="366" spans="1:65" s="1" customFormat="1" ht="24.2" customHeight="1">
      <c r="A366" s="30"/>
      <c r="B366" s="155"/>
      <c r="C366" s="194" t="s">
        <v>722</v>
      </c>
      <c r="D366" s="194" t="s">
        <v>245</v>
      </c>
      <c r="E366" s="195" t="s">
        <v>1639</v>
      </c>
      <c r="F366" s="196" t="s">
        <v>1640</v>
      </c>
      <c r="G366" s="197" t="s">
        <v>281</v>
      </c>
      <c r="H366" s="198">
        <v>388.4</v>
      </c>
      <c r="I366" s="161">
        <v>4.3499999999999996</v>
      </c>
      <c r="J366" s="162">
        <f>ROUND(I366*H366,2)</f>
        <v>1689.54</v>
      </c>
      <c r="K366" s="163"/>
      <c r="L366" s="31"/>
      <c r="M366" s="164"/>
      <c r="N366" s="165" t="s">
        <v>42</v>
      </c>
      <c r="O366" s="57"/>
      <c r="P366" s="166">
        <f>O366*H366</f>
        <v>0</v>
      </c>
      <c r="Q366" s="166">
        <v>0</v>
      </c>
      <c r="R366" s="166">
        <f>Q366*H366</f>
        <v>0</v>
      </c>
      <c r="S366" s="166">
        <v>0</v>
      </c>
      <c r="T366" s="167">
        <f>S366*H366</f>
        <v>0</v>
      </c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R366" s="168" t="s">
        <v>249</v>
      </c>
      <c r="AT366" s="168" t="s">
        <v>245</v>
      </c>
      <c r="AU366" s="168" t="s">
        <v>88</v>
      </c>
      <c r="AY366" s="17" t="s">
        <v>242</v>
      </c>
      <c r="BE366" s="169">
        <f>IF(N366="základná",J366,0)</f>
        <v>0</v>
      </c>
      <c r="BF366" s="169">
        <f>IF(N366="znížená",J366,0)</f>
        <v>1689.54</v>
      </c>
      <c r="BG366" s="169">
        <f>IF(N366="zákl. prenesená",J366,0)</f>
        <v>0</v>
      </c>
      <c r="BH366" s="169">
        <f>IF(N366="zníž. prenesená",J366,0)</f>
        <v>0</v>
      </c>
      <c r="BI366" s="169">
        <f>IF(N366="nulová",J366,0)</f>
        <v>0</v>
      </c>
      <c r="BJ366" s="17" t="s">
        <v>88</v>
      </c>
      <c r="BK366" s="169">
        <f>ROUND(I366*H366,2)</f>
        <v>1689.54</v>
      </c>
      <c r="BL366" s="17" t="s">
        <v>249</v>
      </c>
      <c r="BM366" s="168" t="s">
        <v>1641</v>
      </c>
    </row>
    <row r="367" spans="1:65" s="12" customFormat="1">
      <c r="B367" s="170"/>
      <c r="D367" s="171" t="s">
        <v>251</v>
      </c>
      <c r="E367" s="172"/>
      <c r="F367" s="173" t="s">
        <v>1642</v>
      </c>
      <c r="H367" s="172"/>
      <c r="I367" s="174"/>
      <c r="L367" s="170"/>
      <c r="M367" s="175"/>
      <c r="N367" s="176"/>
      <c r="O367" s="176"/>
      <c r="P367" s="176"/>
      <c r="Q367" s="176"/>
      <c r="R367" s="176"/>
      <c r="S367" s="176"/>
      <c r="T367" s="177"/>
      <c r="AT367" s="172" t="s">
        <v>251</v>
      </c>
      <c r="AU367" s="172" t="s">
        <v>88</v>
      </c>
      <c r="AV367" s="12" t="s">
        <v>83</v>
      </c>
      <c r="AW367" s="12" t="s">
        <v>32</v>
      </c>
      <c r="AX367" s="12" t="s">
        <v>76</v>
      </c>
      <c r="AY367" s="172" t="s">
        <v>242</v>
      </c>
    </row>
    <row r="368" spans="1:65" s="13" customFormat="1">
      <c r="B368" s="178"/>
      <c r="D368" s="171" t="s">
        <v>251</v>
      </c>
      <c r="E368" s="179"/>
      <c r="F368" s="180" t="s">
        <v>1643</v>
      </c>
      <c r="H368" s="181">
        <v>207.3</v>
      </c>
      <c r="I368" s="182"/>
      <c r="L368" s="178"/>
      <c r="M368" s="183"/>
      <c r="N368" s="184"/>
      <c r="O368" s="184"/>
      <c r="P368" s="184"/>
      <c r="Q368" s="184"/>
      <c r="R368" s="184"/>
      <c r="S368" s="184"/>
      <c r="T368" s="185"/>
      <c r="AT368" s="179" t="s">
        <v>251</v>
      </c>
      <c r="AU368" s="179" t="s">
        <v>88</v>
      </c>
      <c r="AV368" s="13" t="s">
        <v>88</v>
      </c>
      <c r="AW368" s="13" t="s">
        <v>32</v>
      </c>
      <c r="AX368" s="13" t="s">
        <v>76</v>
      </c>
      <c r="AY368" s="179" t="s">
        <v>242</v>
      </c>
    </row>
    <row r="369" spans="1:65" s="13" customFormat="1">
      <c r="B369" s="178"/>
      <c r="D369" s="171" t="s">
        <v>251</v>
      </c>
      <c r="E369" s="179"/>
      <c r="F369" s="180" t="s">
        <v>1644</v>
      </c>
      <c r="H369" s="181">
        <v>181.1</v>
      </c>
      <c r="I369" s="182"/>
      <c r="L369" s="178"/>
      <c r="M369" s="183"/>
      <c r="N369" s="184"/>
      <c r="O369" s="184"/>
      <c r="P369" s="184"/>
      <c r="Q369" s="184"/>
      <c r="R369" s="184"/>
      <c r="S369" s="184"/>
      <c r="T369" s="185"/>
      <c r="AT369" s="179" t="s">
        <v>251</v>
      </c>
      <c r="AU369" s="179" t="s">
        <v>88</v>
      </c>
      <c r="AV369" s="13" t="s">
        <v>88</v>
      </c>
      <c r="AW369" s="13" t="s">
        <v>32</v>
      </c>
      <c r="AX369" s="13" t="s">
        <v>76</v>
      </c>
      <c r="AY369" s="179" t="s">
        <v>242</v>
      </c>
    </row>
    <row r="370" spans="1:65" s="14" customFormat="1">
      <c r="B370" s="186"/>
      <c r="D370" s="171" t="s">
        <v>251</v>
      </c>
      <c r="E370" s="187" t="s">
        <v>1317</v>
      </c>
      <c r="F370" s="188" t="s">
        <v>254</v>
      </c>
      <c r="H370" s="189">
        <v>388.4</v>
      </c>
      <c r="I370" s="190"/>
      <c r="L370" s="186"/>
      <c r="M370" s="191"/>
      <c r="N370" s="192"/>
      <c r="O370" s="192"/>
      <c r="P370" s="192"/>
      <c r="Q370" s="192"/>
      <c r="R370" s="192"/>
      <c r="S370" s="192"/>
      <c r="T370" s="193"/>
      <c r="AT370" s="187" t="s">
        <v>251</v>
      </c>
      <c r="AU370" s="187" t="s">
        <v>88</v>
      </c>
      <c r="AV370" s="14" t="s">
        <v>249</v>
      </c>
      <c r="AW370" s="14" t="s">
        <v>32</v>
      </c>
      <c r="AX370" s="14" t="s">
        <v>83</v>
      </c>
      <c r="AY370" s="187" t="s">
        <v>242</v>
      </c>
    </row>
    <row r="371" spans="1:65" s="1" customFormat="1" ht="16.5" customHeight="1">
      <c r="A371" s="30"/>
      <c r="B371" s="155"/>
      <c r="C371" s="156" t="s">
        <v>731</v>
      </c>
      <c r="D371" s="156" t="s">
        <v>245</v>
      </c>
      <c r="E371" s="157" t="s">
        <v>1645</v>
      </c>
      <c r="F371" s="158" t="s">
        <v>1646</v>
      </c>
      <c r="G371" s="159" t="s">
        <v>281</v>
      </c>
      <c r="H371" s="160">
        <v>2143.81</v>
      </c>
      <c r="I371" s="161">
        <v>1.67</v>
      </c>
      <c r="J371" s="162">
        <f>ROUND(I371*H371,2)</f>
        <v>3580.16</v>
      </c>
      <c r="K371" s="163"/>
      <c r="L371" s="31"/>
      <c r="M371" s="164"/>
      <c r="N371" s="165" t="s">
        <v>42</v>
      </c>
      <c r="O371" s="57"/>
      <c r="P371" s="166">
        <f>O371*H371</f>
        <v>0</v>
      </c>
      <c r="Q371" s="166">
        <v>5.0000000000000002E-5</v>
      </c>
      <c r="R371" s="166">
        <f>Q371*H371</f>
        <v>0.10719050000000001</v>
      </c>
      <c r="S371" s="166">
        <v>0</v>
      </c>
      <c r="T371" s="167">
        <f>S371*H371</f>
        <v>0</v>
      </c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R371" s="168" t="s">
        <v>249</v>
      </c>
      <c r="AT371" s="168" t="s">
        <v>245</v>
      </c>
      <c r="AU371" s="168" t="s">
        <v>88</v>
      </c>
      <c r="AY371" s="17" t="s">
        <v>242</v>
      </c>
      <c r="BE371" s="169">
        <f>IF(N371="základná",J371,0)</f>
        <v>0</v>
      </c>
      <c r="BF371" s="169">
        <f>IF(N371="znížená",J371,0)</f>
        <v>3580.16</v>
      </c>
      <c r="BG371" s="169">
        <f>IF(N371="zákl. prenesená",J371,0)</f>
        <v>0</v>
      </c>
      <c r="BH371" s="169">
        <f>IF(N371="zníž. prenesená",J371,0)</f>
        <v>0</v>
      </c>
      <c r="BI371" s="169">
        <f>IF(N371="nulová",J371,0)</f>
        <v>0</v>
      </c>
      <c r="BJ371" s="17" t="s">
        <v>88</v>
      </c>
      <c r="BK371" s="169">
        <f>ROUND(I371*H371,2)</f>
        <v>3580.16</v>
      </c>
      <c r="BL371" s="17" t="s">
        <v>249</v>
      </c>
      <c r="BM371" s="168" t="s">
        <v>1647</v>
      </c>
    </row>
    <row r="372" spans="1:65" s="1" customFormat="1" ht="11.25" customHeight="1">
      <c r="A372" s="30"/>
      <c r="B372" s="155"/>
      <c r="C372" s="228"/>
      <c r="D372" s="229" t="s">
        <v>251</v>
      </c>
      <c r="E372" s="230"/>
      <c r="F372" s="231" t="s">
        <v>1648</v>
      </c>
      <c r="G372" s="228"/>
      <c r="H372" s="232">
        <v>2143.81</v>
      </c>
      <c r="I372" s="182"/>
      <c r="J372" s="13"/>
      <c r="K372" s="163"/>
      <c r="L372" s="31"/>
      <c r="M372" s="164"/>
      <c r="N372" s="165"/>
      <c r="O372" s="57"/>
      <c r="P372" s="166"/>
      <c r="Q372" s="166"/>
      <c r="R372" s="166"/>
      <c r="S372" s="166"/>
      <c r="T372" s="167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R372" s="168"/>
      <c r="AT372" s="168"/>
      <c r="AU372" s="168"/>
      <c r="AY372" s="17"/>
      <c r="BE372" s="169"/>
      <c r="BF372" s="169"/>
      <c r="BG372" s="169"/>
      <c r="BH372" s="169"/>
      <c r="BI372" s="169"/>
      <c r="BJ372" s="17"/>
      <c r="BK372" s="169"/>
      <c r="BL372" s="17"/>
      <c r="BM372" s="168"/>
    </row>
    <row r="373" spans="1:65" s="1" customFormat="1" ht="37.9" customHeight="1">
      <c r="A373" s="30"/>
      <c r="B373" s="155"/>
      <c r="C373" s="194" t="s">
        <v>741</v>
      </c>
      <c r="D373" s="194" t="s">
        <v>245</v>
      </c>
      <c r="E373" s="195" t="s">
        <v>1649</v>
      </c>
      <c r="F373" s="196" t="s">
        <v>1650</v>
      </c>
      <c r="G373" s="197" t="s">
        <v>248</v>
      </c>
      <c r="H373" s="198">
        <v>4.4660000000000002</v>
      </c>
      <c r="I373" s="161">
        <v>54.78</v>
      </c>
      <c r="J373" s="162">
        <f>ROUND(I373*H373,2)</f>
        <v>244.65</v>
      </c>
      <c r="K373" s="163"/>
      <c r="L373" s="31"/>
      <c r="M373" s="164"/>
      <c r="N373" s="165" t="s">
        <v>42</v>
      </c>
      <c r="O373" s="57"/>
      <c r="P373" s="166">
        <f>O373*H373</f>
        <v>0</v>
      </c>
      <c r="Q373" s="166">
        <v>0</v>
      </c>
      <c r="R373" s="166">
        <f>Q373*H373</f>
        <v>0</v>
      </c>
      <c r="S373" s="166">
        <v>2.2000000000000002</v>
      </c>
      <c r="T373" s="167">
        <f>S373*H373</f>
        <v>9.8252000000000006</v>
      </c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R373" s="168" t="s">
        <v>249</v>
      </c>
      <c r="AT373" s="168" t="s">
        <v>245</v>
      </c>
      <c r="AU373" s="168" t="s">
        <v>88</v>
      </c>
      <c r="AY373" s="17" t="s">
        <v>242</v>
      </c>
      <c r="BE373" s="169">
        <f>IF(N373="základná",J373,0)</f>
        <v>0</v>
      </c>
      <c r="BF373" s="169">
        <f>IF(N373="znížená",J373,0)</f>
        <v>244.65</v>
      </c>
      <c r="BG373" s="169">
        <f>IF(N373="zákl. prenesená",J373,0)</f>
        <v>0</v>
      </c>
      <c r="BH373" s="169">
        <f>IF(N373="zníž. prenesená",J373,0)</f>
        <v>0</v>
      </c>
      <c r="BI373" s="169">
        <f>IF(N373="nulová",J373,0)</f>
        <v>0</v>
      </c>
      <c r="BJ373" s="17" t="s">
        <v>88</v>
      </c>
      <c r="BK373" s="169">
        <f>ROUND(I373*H373,2)</f>
        <v>244.65</v>
      </c>
      <c r="BL373" s="17" t="s">
        <v>249</v>
      </c>
      <c r="BM373" s="168" t="s">
        <v>1651</v>
      </c>
    </row>
    <row r="374" spans="1:65" s="13" customFormat="1">
      <c r="B374" s="178"/>
      <c r="D374" s="171" t="s">
        <v>251</v>
      </c>
      <c r="E374" s="179"/>
      <c r="F374" s="180" t="s">
        <v>1652</v>
      </c>
      <c r="H374" s="181">
        <v>3.7770000000000001</v>
      </c>
      <c r="I374" s="182"/>
      <c r="L374" s="178"/>
      <c r="M374" s="183"/>
      <c r="N374" s="184"/>
      <c r="O374" s="184"/>
      <c r="P374" s="184"/>
      <c r="Q374" s="184"/>
      <c r="R374" s="184"/>
      <c r="S374" s="184"/>
      <c r="T374" s="185"/>
      <c r="AT374" s="179" t="s">
        <v>251</v>
      </c>
      <c r="AU374" s="179" t="s">
        <v>88</v>
      </c>
      <c r="AV374" s="13" t="s">
        <v>88</v>
      </c>
      <c r="AW374" s="13" t="s">
        <v>32</v>
      </c>
      <c r="AX374" s="13" t="s">
        <v>76</v>
      </c>
      <c r="AY374" s="179" t="s">
        <v>242</v>
      </c>
    </row>
    <row r="375" spans="1:65" s="13" customFormat="1">
      <c r="B375" s="178"/>
      <c r="D375" s="171" t="s">
        <v>251</v>
      </c>
      <c r="E375" s="179"/>
      <c r="F375" s="180" t="s">
        <v>1653</v>
      </c>
      <c r="H375" s="181">
        <v>0.68899999999999995</v>
      </c>
      <c r="I375" s="182"/>
      <c r="L375" s="178"/>
      <c r="M375" s="183"/>
      <c r="N375" s="184"/>
      <c r="O375" s="184"/>
      <c r="P375" s="184"/>
      <c r="Q375" s="184"/>
      <c r="R375" s="184"/>
      <c r="S375" s="184"/>
      <c r="T375" s="185"/>
      <c r="AT375" s="179" t="s">
        <v>251</v>
      </c>
      <c r="AU375" s="179" t="s">
        <v>88</v>
      </c>
      <c r="AV375" s="13" t="s">
        <v>88</v>
      </c>
      <c r="AW375" s="13" t="s">
        <v>32</v>
      </c>
      <c r="AX375" s="13" t="s">
        <v>76</v>
      </c>
      <c r="AY375" s="179" t="s">
        <v>242</v>
      </c>
    </row>
    <row r="376" spans="1:65" s="14" customFormat="1">
      <c r="B376" s="186"/>
      <c r="D376" s="171" t="s">
        <v>251</v>
      </c>
      <c r="E376" s="187"/>
      <c r="F376" s="188" t="s">
        <v>254</v>
      </c>
      <c r="H376" s="189">
        <v>4.4660000000000002</v>
      </c>
      <c r="I376" s="190"/>
      <c r="L376" s="186"/>
      <c r="M376" s="191"/>
      <c r="N376" s="192"/>
      <c r="O376" s="192"/>
      <c r="P376" s="192"/>
      <c r="Q376" s="192"/>
      <c r="R376" s="192"/>
      <c r="S376" s="192"/>
      <c r="T376" s="193"/>
      <c r="AT376" s="187" t="s">
        <v>251</v>
      </c>
      <c r="AU376" s="187" t="s">
        <v>88</v>
      </c>
      <c r="AV376" s="14" t="s">
        <v>249</v>
      </c>
      <c r="AW376" s="14" t="s">
        <v>32</v>
      </c>
      <c r="AX376" s="14" t="s">
        <v>83</v>
      </c>
      <c r="AY376" s="187" t="s">
        <v>242</v>
      </c>
    </row>
    <row r="377" spans="1:65" s="1" customFormat="1" ht="44.25" customHeight="1">
      <c r="A377" s="30"/>
      <c r="B377" s="155"/>
      <c r="C377" s="194" t="s">
        <v>747</v>
      </c>
      <c r="D377" s="194" t="s">
        <v>245</v>
      </c>
      <c r="E377" s="195" t="s">
        <v>1654</v>
      </c>
      <c r="F377" s="196" t="s">
        <v>1655</v>
      </c>
      <c r="G377" s="197" t="s">
        <v>248</v>
      </c>
      <c r="H377" s="198">
        <v>18.696000000000002</v>
      </c>
      <c r="I377" s="161">
        <v>15.57</v>
      </c>
      <c r="J377" s="162">
        <f>ROUND(I377*H377,2)</f>
        <v>291.10000000000002</v>
      </c>
      <c r="K377" s="163"/>
      <c r="L377" s="31"/>
      <c r="M377" s="164"/>
      <c r="N377" s="165" t="s">
        <v>42</v>
      </c>
      <c r="O377" s="57"/>
      <c r="P377" s="166">
        <f>O377*H377</f>
        <v>0</v>
      </c>
      <c r="Q377" s="166">
        <v>0</v>
      </c>
      <c r="R377" s="166">
        <f>Q377*H377</f>
        <v>0</v>
      </c>
      <c r="S377" s="166">
        <v>1.905</v>
      </c>
      <c r="T377" s="167">
        <f>S377*H377</f>
        <v>35.615880000000004</v>
      </c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R377" s="168" t="s">
        <v>249</v>
      </c>
      <c r="AT377" s="168" t="s">
        <v>245</v>
      </c>
      <c r="AU377" s="168" t="s">
        <v>88</v>
      </c>
      <c r="AY377" s="17" t="s">
        <v>242</v>
      </c>
      <c r="BE377" s="169">
        <f>IF(N377="základná",J377,0)</f>
        <v>0</v>
      </c>
      <c r="BF377" s="169">
        <f>IF(N377="znížená",J377,0)</f>
        <v>291.10000000000002</v>
      </c>
      <c r="BG377" s="169">
        <f>IF(N377="zákl. prenesená",J377,0)</f>
        <v>0</v>
      </c>
      <c r="BH377" s="169">
        <f>IF(N377="zníž. prenesená",J377,0)</f>
        <v>0</v>
      </c>
      <c r="BI377" s="169">
        <f>IF(N377="nulová",J377,0)</f>
        <v>0</v>
      </c>
      <c r="BJ377" s="17" t="s">
        <v>88</v>
      </c>
      <c r="BK377" s="169">
        <f>ROUND(I377*H377,2)</f>
        <v>291.10000000000002</v>
      </c>
      <c r="BL377" s="17" t="s">
        <v>249</v>
      </c>
      <c r="BM377" s="168" t="s">
        <v>1656</v>
      </c>
    </row>
    <row r="378" spans="1:65" s="13" customFormat="1">
      <c r="B378" s="178"/>
      <c r="D378" s="171" t="s">
        <v>251</v>
      </c>
      <c r="E378" s="179"/>
      <c r="F378" s="180" t="s">
        <v>1657</v>
      </c>
      <c r="H378" s="181">
        <v>18.510000000000002</v>
      </c>
      <c r="I378" s="182"/>
      <c r="L378" s="178"/>
      <c r="M378" s="183"/>
      <c r="N378" s="184"/>
      <c r="O378" s="184"/>
      <c r="P378" s="184"/>
      <c r="Q378" s="184"/>
      <c r="R378" s="184"/>
      <c r="S378" s="184"/>
      <c r="T378" s="185"/>
      <c r="AT378" s="179" t="s">
        <v>251</v>
      </c>
      <c r="AU378" s="179" t="s">
        <v>88</v>
      </c>
      <c r="AV378" s="13" t="s">
        <v>88</v>
      </c>
      <c r="AW378" s="13" t="s">
        <v>32</v>
      </c>
      <c r="AX378" s="13" t="s">
        <v>76</v>
      </c>
      <c r="AY378" s="179" t="s">
        <v>242</v>
      </c>
    </row>
    <row r="379" spans="1:65" s="13" customFormat="1">
      <c r="B379" s="178"/>
      <c r="D379" s="171" t="s">
        <v>251</v>
      </c>
      <c r="E379" s="179"/>
      <c r="F379" s="180" t="s">
        <v>1658</v>
      </c>
      <c r="H379" s="181">
        <v>0.186</v>
      </c>
      <c r="I379" s="182"/>
      <c r="L379" s="178"/>
      <c r="M379" s="183"/>
      <c r="N379" s="184"/>
      <c r="O379" s="184"/>
      <c r="P379" s="184"/>
      <c r="Q379" s="184"/>
      <c r="R379" s="184"/>
      <c r="S379" s="184"/>
      <c r="T379" s="185"/>
      <c r="AT379" s="179" t="s">
        <v>251</v>
      </c>
      <c r="AU379" s="179" t="s">
        <v>88</v>
      </c>
      <c r="AV379" s="13" t="s">
        <v>88</v>
      </c>
      <c r="AW379" s="13" t="s">
        <v>32</v>
      </c>
      <c r="AX379" s="13" t="s">
        <v>76</v>
      </c>
      <c r="AY379" s="179" t="s">
        <v>242</v>
      </c>
    </row>
    <row r="380" spans="1:65" s="14" customFormat="1">
      <c r="B380" s="186"/>
      <c r="D380" s="171" t="s">
        <v>251</v>
      </c>
      <c r="E380" s="187"/>
      <c r="F380" s="188" t="s">
        <v>254</v>
      </c>
      <c r="H380" s="189">
        <v>18.696000000000002</v>
      </c>
      <c r="I380" s="190"/>
      <c r="L380" s="186"/>
      <c r="M380" s="191"/>
      <c r="N380" s="192"/>
      <c r="O380" s="192"/>
      <c r="P380" s="192"/>
      <c r="Q380" s="192"/>
      <c r="R380" s="192"/>
      <c r="S380" s="192"/>
      <c r="T380" s="193"/>
      <c r="AT380" s="187" t="s">
        <v>251</v>
      </c>
      <c r="AU380" s="187" t="s">
        <v>88</v>
      </c>
      <c r="AV380" s="14" t="s">
        <v>249</v>
      </c>
      <c r="AW380" s="14" t="s">
        <v>32</v>
      </c>
      <c r="AX380" s="14" t="s">
        <v>83</v>
      </c>
      <c r="AY380" s="187" t="s">
        <v>242</v>
      </c>
    </row>
    <row r="381" spans="1:65" s="1" customFormat="1" ht="24.2" customHeight="1">
      <c r="A381" s="30"/>
      <c r="B381" s="155"/>
      <c r="C381" s="194" t="s">
        <v>755</v>
      </c>
      <c r="D381" s="194" t="s">
        <v>245</v>
      </c>
      <c r="E381" s="195" t="s">
        <v>1659</v>
      </c>
      <c r="F381" s="196" t="s">
        <v>1660</v>
      </c>
      <c r="G381" s="197" t="s">
        <v>281</v>
      </c>
      <c r="H381" s="198">
        <v>5.18</v>
      </c>
      <c r="I381" s="161">
        <v>2.69</v>
      </c>
      <c r="J381" s="162">
        <f>ROUND(I381*H381,2)</f>
        <v>13.93</v>
      </c>
      <c r="K381" s="163"/>
      <c r="L381" s="31"/>
      <c r="M381" s="164"/>
      <c r="N381" s="165" t="s">
        <v>42</v>
      </c>
      <c r="O381" s="57"/>
      <c r="P381" s="166">
        <f>O381*H381</f>
        <v>0</v>
      </c>
      <c r="Q381" s="166">
        <v>0</v>
      </c>
      <c r="R381" s="166">
        <f>Q381*H381</f>
        <v>0</v>
      </c>
      <c r="S381" s="166">
        <v>5.5E-2</v>
      </c>
      <c r="T381" s="167">
        <f>S381*H381</f>
        <v>0.28489999999999999</v>
      </c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R381" s="168" t="s">
        <v>249</v>
      </c>
      <c r="AT381" s="168" t="s">
        <v>245</v>
      </c>
      <c r="AU381" s="168" t="s">
        <v>88</v>
      </c>
      <c r="AY381" s="17" t="s">
        <v>242</v>
      </c>
      <c r="BE381" s="169">
        <f>IF(N381="základná",J381,0)</f>
        <v>0</v>
      </c>
      <c r="BF381" s="169">
        <f>IF(N381="znížená",J381,0)</f>
        <v>13.93</v>
      </c>
      <c r="BG381" s="169">
        <f>IF(N381="zákl. prenesená",J381,0)</f>
        <v>0</v>
      </c>
      <c r="BH381" s="169">
        <f>IF(N381="zníž. prenesená",J381,0)</f>
        <v>0</v>
      </c>
      <c r="BI381" s="169">
        <f>IF(N381="nulová",J381,0)</f>
        <v>0</v>
      </c>
      <c r="BJ381" s="17" t="s">
        <v>88</v>
      </c>
      <c r="BK381" s="169">
        <f>ROUND(I381*H381,2)</f>
        <v>13.93</v>
      </c>
      <c r="BL381" s="17" t="s">
        <v>249</v>
      </c>
      <c r="BM381" s="168" t="s">
        <v>1661</v>
      </c>
    </row>
    <row r="382" spans="1:65" s="13" customFormat="1">
      <c r="B382" s="178"/>
      <c r="D382" s="171" t="s">
        <v>251</v>
      </c>
      <c r="E382" s="179"/>
      <c r="F382" s="180" t="s">
        <v>1662</v>
      </c>
      <c r="H382" s="181">
        <v>2.88</v>
      </c>
      <c r="I382" s="182"/>
      <c r="L382" s="178"/>
      <c r="M382" s="183"/>
      <c r="N382" s="184"/>
      <c r="O382" s="184"/>
      <c r="P382" s="184"/>
      <c r="Q382" s="184"/>
      <c r="R382" s="184"/>
      <c r="S382" s="184"/>
      <c r="T382" s="185"/>
      <c r="AT382" s="179" t="s">
        <v>251</v>
      </c>
      <c r="AU382" s="179" t="s">
        <v>88</v>
      </c>
      <c r="AV382" s="13" t="s">
        <v>88</v>
      </c>
      <c r="AW382" s="13" t="s">
        <v>32</v>
      </c>
      <c r="AX382" s="13" t="s">
        <v>76</v>
      </c>
      <c r="AY382" s="179" t="s">
        <v>242</v>
      </c>
    </row>
    <row r="383" spans="1:65" s="13" customFormat="1">
      <c r="B383" s="178"/>
      <c r="D383" s="171" t="s">
        <v>251</v>
      </c>
      <c r="E383" s="179"/>
      <c r="F383" s="180" t="s">
        <v>1663</v>
      </c>
      <c r="H383" s="181">
        <v>2.2999999999999998</v>
      </c>
      <c r="I383" s="182"/>
      <c r="L383" s="178"/>
      <c r="M383" s="183"/>
      <c r="N383" s="184"/>
      <c r="O383" s="184"/>
      <c r="P383" s="184"/>
      <c r="Q383" s="184"/>
      <c r="R383" s="184"/>
      <c r="S383" s="184"/>
      <c r="T383" s="185"/>
      <c r="AT383" s="179" t="s">
        <v>251</v>
      </c>
      <c r="AU383" s="179" t="s">
        <v>88</v>
      </c>
      <c r="AV383" s="13" t="s">
        <v>88</v>
      </c>
      <c r="AW383" s="13" t="s">
        <v>32</v>
      </c>
      <c r="AX383" s="13" t="s">
        <v>76</v>
      </c>
      <c r="AY383" s="179" t="s">
        <v>242</v>
      </c>
    </row>
    <row r="384" spans="1:65" s="14" customFormat="1">
      <c r="B384" s="186"/>
      <c r="D384" s="171" t="s">
        <v>251</v>
      </c>
      <c r="E384" s="187"/>
      <c r="F384" s="188" t="s">
        <v>254</v>
      </c>
      <c r="H384" s="189">
        <v>5.18</v>
      </c>
      <c r="I384" s="190"/>
      <c r="L384" s="186"/>
      <c r="M384" s="191"/>
      <c r="N384" s="192"/>
      <c r="O384" s="192"/>
      <c r="P384" s="192"/>
      <c r="Q384" s="192"/>
      <c r="R384" s="192"/>
      <c r="S384" s="192"/>
      <c r="T384" s="193"/>
      <c r="AT384" s="187" t="s">
        <v>251</v>
      </c>
      <c r="AU384" s="187" t="s">
        <v>88</v>
      </c>
      <c r="AV384" s="14" t="s">
        <v>249</v>
      </c>
      <c r="AW384" s="14" t="s">
        <v>32</v>
      </c>
      <c r="AX384" s="14" t="s">
        <v>83</v>
      </c>
      <c r="AY384" s="187" t="s">
        <v>242</v>
      </c>
    </row>
    <row r="385" spans="1:65" s="1" customFormat="1" ht="24.2" customHeight="1">
      <c r="A385" s="30"/>
      <c r="B385" s="155"/>
      <c r="C385" s="194" t="s">
        <v>760</v>
      </c>
      <c r="D385" s="194" t="s">
        <v>245</v>
      </c>
      <c r="E385" s="195" t="s">
        <v>1664</v>
      </c>
      <c r="F385" s="196" t="s">
        <v>1665</v>
      </c>
      <c r="G385" s="197" t="s">
        <v>281</v>
      </c>
      <c r="H385" s="198">
        <v>1128.816</v>
      </c>
      <c r="I385" s="161">
        <v>5.13</v>
      </c>
      <c r="J385" s="162">
        <f>ROUND(I385*H385,2)</f>
        <v>5790.83</v>
      </c>
      <c r="K385" s="163"/>
      <c r="L385" s="31"/>
      <c r="M385" s="164"/>
      <c r="N385" s="165" t="s">
        <v>42</v>
      </c>
      <c r="O385" s="57"/>
      <c r="P385" s="166">
        <f>O385*H385</f>
        <v>0</v>
      </c>
      <c r="Q385" s="166">
        <v>0</v>
      </c>
      <c r="R385" s="166">
        <f>Q385*H385</f>
        <v>0</v>
      </c>
      <c r="S385" s="166">
        <v>0.15</v>
      </c>
      <c r="T385" s="167">
        <f>S385*H385</f>
        <v>169.32239999999999</v>
      </c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R385" s="168" t="s">
        <v>249</v>
      </c>
      <c r="AT385" s="168" t="s">
        <v>245</v>
      </c>
      <c r="AU385" s="168" t="s">
        <v>88</v>
      </c>
      <c r="AY385" s="17" t="s">
        <v>242</v>
      </c>
      <c r="BE385" s="169">
        <f>IF(N385="základná",J385,0)</f>
        <v>0</v>
      </c>
      <c r="BF385" s="169">
        <f>IF(N385="znížená",J385,0)</f>
        <v>5790.83</v>
      </c>
      <c r="BG385" s="169">
        <f>IF(N385="zákl. prenesená",J385,0)</f>
        <v>0</v>
      </c>
      <c r="BH385" s="169">
        <f>IF(N385="zníž. prenesená",J385,0)</f>
        <v>0</v>
      </c>
      <c r="BI385" s="169">
        <f>IF(N385="nulová",J385,0)</f>
        <v>0</v>
      </c>
      <c r="BJ385" s="17" t="s">
        <v>88</v>
      </c>
      <c r="BK385" s="169">
        <f>ROUND(I385*H385,2)</f>
        <v>5790.83</v>
      </c>
      <c r="BL385" s="17" t="s">
        <v>249</v>
      </c>
      <c r="BM385" s="168" t="s">
        <v>1666</v>
      </c>
    </row>
    <row r="386" spans="1:65" s="13" customFormat="1">
      <c r="B386" s="178"/>
      <c r="D386" s="171" t="s">
        <v>251</v>
      </c>
      <c r="E386" s="179"/>
      <c r="F386" s="180" t="s">
        <v>1667</v>
      </c>
      <c r="H386" s="181">
        <v>362.43599999999998</v>
      </c>
      <c r="I386" s="182"/>
      <c r="L386" s="178"/>
      <c r="M386" s="183"/>
      <c r="N386" s="184"/>
      <c r="O386" s="184"/>
      <c r="P386" s="184"/>
      <c r="Q386" s="184"/>
      <c r="R386" s="184"/>
      <c r="S386" s="184"/>
      <c r="T386" s="185"/>
      <c r="AT386" s="179" t="s">
        <v>251</v>
      </c>
      <c r="AU386" s="179" t="s">
        <v>88</v>
      </c>
      <c r="AV386" s="13" t="s">
        <v>88</v>
      </c>
      <c r="AW386" s="13" t="s">
        <v>32</v>
      </c>
      <c r="AX386" s="13" t="s">
        <v>76</v>
      </c>
      <c r="AY386" s="179" t="s">
        <v>242</v>
      </c>
    </row>
    <row r="387" spans="1:65" s="13" customFormat="1">
      <c r="B387" s="178"/>
      <c r="D387" s="171" t="s">
        <v>251</v>
      </c>
      <c r="E387" s="179"/>
      <c r="F387" s="180" t="s">
        <v>1668</v>
      </c>
      <c r="H387" s="181">
        <v>766.38</v>
      </c>
      <c r="I387" s="182"/>
      <c r="L387" s="178"/>
      <c r="M387" s="183"/>
      <c r="N387" s="184"/>
      <c r="O387" s="184"/>
      <c r="P387" s="184"/>
      <c r="Q387" s="184"/>
      <c r="R387" s="184"/>
      <c r="S387" s="184"/>
      <c r="T387" s="185"/>
      <c r="AT387" s="179" t="s">
        <v>251</v>
      </c>
      <c r="AU387" s="179" t="s">
        <v>88</v>
      </c>
      <c r="AV387" s="13" t="s">
        <v>88</v>
      </c>
      <c r="AW387" s="13" t="s">
        <v>32</v>
      </c>
      <c r="AX387" s="13" t="s">
        <v>76</v>
      </c>
      <c r="AY387" s="179" t="s">
        <v>242</v>
      </c>
    </row>
    <row r="388" spans="1:65" s="14" customFormat="1">
      <c r="B388" s="186"/>
      <c r="D388" s="171" t="s">
        <v>251</v>
      </c>
      <c r="E388" s="187"/>
      <c r="F388" s="188" t="s">
        <v>254</v>
      </c>
      <c r="H388" s="189">
        <v>1128.816</v>
      </c>
      <c r="I388" s="190"/>
      <c r="L388" s="186"/>
      <c r="M388" s="191"/>
      <c r="N388" s="192"/>
      <c r="O388" s="192"/>
      <c r="P388" s="192"/>
      <c r="Q388" s="192"/>
      <c r="R388" s="192"/>
      <c r="S388" s="192"/>
      <c r="T388" s="193"/>
      <c r="AT388" s="187" t="s">
        <v>251</v>
      </c>
      <c r="AU388" s="187" t="s">
        <v>88</v>
      </c>
      <c r="AV388" s="14" t="s">
        <v>249</v>
      </c>
      <c r="AW388" s="14" t="s">
        <v>32</v>
      </c>
      <c r="AX388" s="14" t="s">
        <v>83</v>
      </c>
      <c r="AY388" s="187" t="s">
        <v>242</v>
      </c>
    </row>
    <row r="389" spans="1:65" s="1" customFormat="1" ht="24.2" customHeight="1">
      <c r="A389" s="30"/>
      <c r="B389" s="155"/>
      <c r="C389" s="194" t="s">
        <v>766</v>
      </c>
      <c r="D389" s="194" t="s">
        <v>245</v>
      </c>
      <c r="E389" s="195" t="s">
        <v>1669</v>
      </c>
      <c r="F389" s="196" t="s">
        <v>1670</v>
      </c>
      <c r="G389" s="197" t="s">
        <v>281</v>
      </c>
      <c r="H389" s="198">
        <v>81.849999999999994</v>
      </c>
      <c r="I389" s="161">
        <v>6.7</v>
      </c>
      <c r="J389" s="162">
        <f>ROUND(I389*H389,2)</f>
        <v>548.4</v>
      </c>
      <c r="K389" s="163"/>
      <c r="L389" s="31"/>
      <c r="M389" s="164"/>
      <c r="N389" s="165" t="s">
        <v>42</v>
      </c>
      <c r="O389" s="57"/>
      <c r="P389" s="166">
        <f>O389*H389</f>
        <v>0</v>
      </c>
      <c r="Q389" s="166">
        <v>0</v>
      </c>
      <c r="R389" s="166">
        <f>Q389*H389</f>
        <v>0</v>
      </c>
      <c r="S389" s="166">
        <v>0.15</v>
      </c>
      <c r="T389" s="167">
        <f>S389*H389</f>
        <v>12.277499999999998</v>
      </c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R389" s="168" t="s">
        <v>249</v>
      </c>
      <c r="AT389" s="168" t="s">
        <v>245</v>
      </c>
      <c r="AU389" s="168" t="s">
        <v>88</v>
      </c>
      <c r="AY389" s="17" t="s">
        <v>242</v>
      </c>
      <c r="BE389" s="169">
        <f>IF(N389="základná",J389,0)</f>
        <v>0</v>
      </c>
      <c r="BF389" s="169">
        <f>IF(N389="znížená",J389,0)</f>
        <v>548.4</v>
      </c>
      <c r="BG389" s="169">
        <f>IF(N389="zákl. prenesená",J389,0)</f>
        <v>0</v>
      </c>
      <c r="BH389" s="169">
        <f>IF(N389="zníž. prenesená",J389,0)</f>
        <v>0</v>
      </c>
      <c r="BI389" s="169">
        <f>IF(N389="nulová",J389,0)</f>
        <v>0</v>
      </c>
      <c r="BJ389" s="17" t="s">
        <v>88</v>
      </c>
      <c r="BK389" s="169">
        <f>ROUND(I389*H389,2)</f>
        <v>548.4</v>
      </c>
      <c r="BL389" s="17" t="s">
        <v>249</v>
      </c>
      <c r="BM389" s="168" t="s">
        <v>1671</v>
      </c>
    </row>
    <row r="390" spans="1:65" s="13" customFormat="1">
      <c r="B390" s="178"/>
      <c r="D390" s="171" t="s">
        <v>251</v>
      </c>
      <c r="E390" s="179"/>
      <c r="F390" s="180" t="s">
        <v>1672</v>
      </c>
      <c r="H390" s="181">
        <v>81.849999999999994</v>
      </c>
      <c r="I390" s="182"/>
      <c r="L390" s="178"/>
      <c r="M390" s="183"/>
      <c r="N390" s="184"/>
      <c r="O390" s="184"/>
      <c r="P390" s="184"/>
      <c r="Q390" s="184"/>
      <c r="R390" s="184"/>
      <c r="S390" s="184"/>
      <c r="T390" s="185"/>
      <c r="AT390" s="179" t="s">
        <v>251</v>
      </c>
      <c r="AU390" s="179" t="s">
        <v>88</v>
      </c>
      <c r="AV390" s="13" t="s">
        <v>88</v>
      </c>
      <c r="AW390" s="13" t="s">
        <v>32</v>
      </c>
      <c r="AX390" s="13" t="s">
        <v>83</v>
      </c>
      <c r="AY390" s="179" t="s">
        <v>242</v>
      </c>
    </row>
    <row r="391" spans="1:65" s="1" customFormat="1" ht="33" customHeight="1">
      <c r="A391" s="30"/>
      <c r="B391" s="155"/>
      <c r="C391" s="194" t="s">
        <v>772</v>
      </c>
      <c r="D391" s="194" t="s">
        <v>245</v>
      </c>
      <c r="E391" s="195" t="s">
        <v>1673</v>
      </c>
      <c r="F391" s="196" t="s">
        <v>1674</v>
      </c>
      <c r="G391" s="197" t="s">
        <v>248</v>
      </c>
      <c r="H391" s="198">
        <v>8.8849999999999998</v>
      </c>
      <c r="I391" s="161">
        <v>84.8</v>
      </c>
      <c r="J391" s="162">
        <f>ROUND(I391*H391,2)</f>
        <v>753.45</v>
      </c>
      <c r="K391" s="163"/>
      <c r="L391" s="31"/>
      <c r="M391" s="164"/>
      <c r="N391" s="165" t="s">
        <v>42</v>
      </c>
      <c r="O391" s="57"/>
      <c r="P391" s="166">
        <f>O391*H391</f>
        <v>0</v>
      </c>
      <c r="Q391" s="166">
        <v>0</v>
      </c>
      <c r="R391" s="166">
        <f>Q391*H391</f>
        <v>0</v>
      </c>
      <c r="S391" s="166">
        <v>2.4</v>
      </c>
      <c r="T391" s="167">
        <f>S391*H391</f>
        <v>21.323999999999998</v>
      </c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R391" s="168" t="s">
        <v>249</v>
      </c>
      <c r="AT391" s="168" t="s">
        <v>245</v>
      </c>
      <c r="AU391" s="168" t="s">
        <v>88</v>
      </c>
      <c r="AY391" s="17" t="s">
        <v>242</v>
      </c>
      <c r="BE391" s="169">
        <f>IF(N391="základná",J391,0)</f>
        <v>0</v>
      </c>
      <c r="BF391" s="169">
        <f>IF(N391="znížená",J391,0)</f>
        <v>753.45</v>
      </c>
      <c r="BG391" s="169">
        <f>IF(N391="zákl. prenesená",J391,0)</f>
        <v>0</v>
      </c>
      <c r="BH391" s="169">
        <f>IF(N391="zníž. prenesená",J391,0)</f>
        <v>0</v>
      </c>
      <c r="BI391" s="169">
        <f>IF(N391="nulová",J391,0)</f>
        <v>0</v>
      </c>
      <c r="BJ391" s="17" t="s">
        <v>88</v>
      </c>
      <c r="BK391" s="169">
        <f>ROUND(I391*H391,2)</f>
        <v>753.45</v>
      </c>
      <c r="BL391" s="17" t="s">
        <v>249</v>
      </c>
      <c r="BM391" s="168" t="s">
        <v>1675</v>
      </c>
    </row>
    <row r="392" spans="1:65" s="13" customFormat="1">
      <c r="B392" s="178"/>
      <c r="D392" s="171" t="s">
        <v>251</v>
      </c>
      <c r="E392" s="179"/>
      <c r="F392" s="180" t="s">
        <v>1676</v>
      </c>
      <c r="H392" s="181">
        <v>1.325</v>
      </c>
      <c r="I392" s="182"/>
      <c r="L392" s="178"/>
      <c r="M392" s="183"/>
      <c r="N392" s="184"/>
      <c r="O392" s="184"/>
      <c r="P392" s="184"/>
      <c r="Q392" s="184"/>
      <c r="R392" s="184"/>
      <c r="S392" s="184"/>
      <c r="T392" s="185"/>
      <c r="AT392" s="179" t="s">
        <v>251</v>
      </c>
      <c r="AU392" s="179" t="s">
        <v>88</v>
      </c>
      <c r="AV392" s="13" t="s">
        <v>88</v>
      </c>
      <c r="AW392" s="13" t="s">
        <v>32</v>
      </c>
      <c r="AX392" s="13" t="s">
        <v>76</v>
      </c>
      <c r="AY392" s="179" t="s">
        <v>242</v>
      </c>
    </row>
    <row r="393" spans="1:65" s="13" customFormat="1">
      <c r="B393" s="178"/>
      <c r="D393" s="171" t="s">
        <v>251</v>
      </c>
      <c r="E393" s="179"/>
      <c r="F393" s="180" t="s">
        <v>1677</v>
      </c>
      <c r="H393" s="181">
        <v>7.56</v>
      </c>
      <c r="I393" s="182"/>
      <c r="L393" s="178"/>
      <c r="M393" s="183"/>
      <c r="N393" s="184"/>
      <c r="O393" s="184"/>
      <c r="P393" s="184"/>
      <c r="Q393" s="184"/>
      <c r="R393" s="184"/>
      <c r="S393" s="184"/>
      <c r="T393" s="185"/>
      <c r="AT393" s="179" t="s">
        <v>251</v>
      </c>
      <c r="AU393" s="179" t="s">
        <v>88</v>
      </c>
      <c r="AV393" s="13" t="s">
        <v>88</v>
      </c>
      <c r="AW393" s="13" t="s">
        <v>32</v>
      </c>
      <c r="AX393" s="13" t="s">
        <v>76</v>
      </c>
      <c r="AY393" s="179" t="s">
        <v>242</v>
      </c>
    </row>
    <row r="394" spans="1:65" s="14" customFormat="1">
      <c r="B394" s="186"/>
      <c r="D394" s="171" t="s">
        <v>251</v>
      </c>
      <c r="E394" s="187"/>
      <c r="F394" s="188" t="s">
        <v>254</v>
      </c>
      <c r="H394" s="189">
        <v>8.8849999999999998</v>
      </c>
      <c r="I394" s="190"/>
      <c r="L394" s="186"/>
      <c r="M394" s="191"/>
      <c r="N394" s="192"/>
      <c r="O394" s="192"/>
      <c r="P394" s="192"/>
      <c r="Q394" s="192"/>
      <c r="R394" s="192"/>
      <c r="S394" s="192"/>
      <c r="T394" s="193"/>
      <c r="AT394" s="187" t="s">
        <v>251</v>
      </c>
      <c r="AU394" s="187" t="s">
        <v>88</v>
      </c>
      <c r="AV394" s="14" t="s">
        <v>249</v>
      </c>
      <c r="AW394" s="14" t="s">
        <v>32</v>
      </c>
      <c r="AX394" s="14" t="s">
        <v>83</v>
      </c>
      <c r="AY394" s="187" t="s">
        <v>242</v>
      </c>
    </row>
    <row r="395" spans="1:65" s="1" customFormat="1" ht="33" customHeight="1">
      <c r="A395" s="30"/>
      <c r="B395" s="155"/>
      <c r="C395" s="194" t="s">
        <v>777</v>
      </c>
      <c r="D395" s="194" t="s">
        <v>245</v>
      </c>
      <c r="E395" s="195" t="s">
        <v>1678</v>
      </c>
      <c r="F395" s="196" t="s">
        <v>1679</v>
      </c>
      <c r="G395" s="197" t="s">
        <v>248</v>
      </c>
      <c r="H395" s="198">
        <v>0.05</v>
      </c>
      <c r="I395" s="161">
        <v>76.709999999999994</v>
      </c>
      <c r="J395" s="162">
        <f>ROUND(I395*H395,2)</f>
        <v>3.84</v>
      </c>
      <c r="K395" s="163"/>
      <c r="L395" s="31"/>
      <c r="M395" s="164"/>
      <c r="N395" s="165" t="s">
        <v>42</v>
      </c>
      <c r="O395" s="57"/>
      <c r="P395" s="166">
        <f>O395*H395</f>
        <v>0</v>
      </c>
      <c r="Q395" s="166">
        <v>0</v>
      </c>
      <c r="R395" s="166">
        <f>Q395*H395</f>
        <v>0</v>
      </c>
      <c r="S395" s="166">
        <v>2.4</v>
      </c>
      <c r="T395" s="167">
        <f>S395*H395</f>
        <v>0.12</v>
      </c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R395" s="168" t="s">
        <v>249</v>
      </c>
      <c r="AT395" s="168" t="s">
        <v>245</v>
      </c>
      <c r="AU395" s="168" t="s">
        <v>88</v>
      </c>
      <c r="AY395" s="17" t="s">
        <v>242</v>
      </c>
      <c r="BE395" s="169">
        <f>IF(N395="základná",J395,0)</f>
        <v>0</v>
      </c>
      <c r="BF395" s="169">
        <f>IF(N395="znížená",J395,0)</f>
        <v>3.84</v>
      </c>
      <c r="BG395" s="169">
        <f>IF(N395="zákl. prenesená",J395,0)</f>
        <v>0</v>
      </c>
      <c r="BH395" s="169">
        <f>IF(N395="zníž. prenesená",J395,0)</f>
        <v>0</v>
      </c>
      <c r="BI395" s="169">
        <f>IF(N395="nulová",J395,0)</f>
        <v>0</v>
      </c>
      <c r="BJ395" s="17" t="s">
        <v>88</v>
      </c>
      <c r="BK395" s="169">
        <f>ROUND(I395*H395,2)</f>
        <v>3.84</v>
      </c>
      <c r="BL395" s="17" t="s">
        <v>249</v>
      </c>
      <c r="BM395" s="168" t="s">
        <v>1680</v>
      </c>
    </row>
    <row r="396" spans="1:65" s="13" customFormat="1">
      <c r="B396" s="178"/>
      <c r="D396" s="171" t="s">
        <v>251</v>
      </c>
      <c r="E396" s="179"/>
      <c r="F396" s="180" t="s">
        <v>1681</v>
      </c>
      <c r="H396" s="181">
        <v>0.05</v>
      </c>
      <c r="I396" s="182"/>
      <c r="L396" s="178"/>
      <c r="M396" s="183"/>
      <c r="N396" s="184"/>
      <c r="O396" s="184"/>
      <c r="P396" s="184"/>
      <c r="Q396" s="184"/>
      <c r="R396" s="184"/>
      <c r="S396" s="184"/>
      <c r="T396" s="185"/>
      <c r="AT396" s="179" t="s">
        <v>251</v>
      </c>
      <c r="AU396" s="179" t="s">
        <v>88</v>
      </c>
      <c r="AV396" s="13" t="s">
        <v>88</v>
      </c>
      <c r="AW396" s="13" t="s">
        <v>32</v>
      </c>
      <c r="AX396" s="13" t="s">
        <v>83</v>
      </c>
      <c r="AY396" s="179" t="s">
        <v>242</v>
      </c>
    </row>
    <row r="397" spans="1:65" s="1" customFormat="1" ht="24.2" customHeight="1">
      <c r="A397" s="30"/>
      <c r="B397" s="155"/>
      <c r="C397" s="194" t="s">
        <v>783</v>
      </c>
      <c r="D397" s="194" t="s">
        <v>245</v>
      </c>
      <c r="E397" s="195" t="s">
        <v>1682</v>
      </c>
      <c r="F397" s="196" t="s">
        <v>1683</v>
      </c>
      <c r="G397" s="197" t="s">
        <v>248</v>
      </c>
      <c r="H397" s="198">
        <v>1.851</v>
      </c>
      <c r="I397" s="161">
        <v>107.62</v>
      </c>
      <c r="J397" s="162">
        <f>ROUND(I397*H397,2)</f>
        <v>199.2</v>
      </c>
      <c r="K397" s="163"/>
      <c r="L397" s="31"/>
      <c r="M397" s="164"/>
      <c r="N397" s="165" t="s">
        <v>42</v>
      </c>
      <c r="O397" s="57"/>
      <c r="P397" s="166">
        <f>O397*H397</f>
        <v>0</v>
      </c>
      <c r="Q397" s="166">
        <v>0</v>
      </c>
      <c r="R397" s="166">
        <f>Q397*H397</f>
        <v>0</v>
      </c>
      <c r="S397" s="166">
        <v>2.4</v>
      </c>
      <c r="T397" s="167">
        <f>S397*H397</f>
        <v>4.4424000000000001</v>
      </c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R397" s="168" t="s">
        <v>249</v>
      </c>
      <c r="AT397" s="168" t="s">
        <v>245</v>
      </c>
      <c r="AU397" s="168" t="s">
        <v>88</v>
      </c>
      <c r="AY397" s="17" t="s">
        <v>242</v>
      </c>
      <c r="BE397" s="169">
        <f>IF(N397="základná",J397,0)</f>
        <v>0</v>
      </c>
      <c r="BF397" s="169">
        <f>IF(N397="znížená",J397,0)</f>
        <v>199.2</v>
      </c>
      <c r="BG397" s="169">
        <f>IF(N397="zákl. prenesená",J397,0)</f>
        <v>0</v>
      </c>
      <c r="BH397" s="169">
        <f>IF(N397="zníž. prenesená",J397,0)</f>
        <v>0</v>
      </c>
      <c r="BI397" s="169">
        <f>IF(N397="nulová",J397,0)</f>
        <v>0</v>
      </c>
      <c r="BJ397" s="17" t="s">
        <v>88</v>
      </c>
      <c r="BK397" s="169">
        <f>ROUND(I397*H397,2)</f>
        <v>199.2</v>
      </c>
      <c r="BL397" s="17" t="s">
        <v>249</v>
      </c>
      <c r="BM397" s="168" t="s">
        <v>1684</v>
      </c>
    </row>
    <row r="398" spans="1:65" s="13" customFormat="1">
      <c r="B398" s="178"/>
      <c r="D398" s="171" t="s">
        <v>251</v>
      </c>
      <c r="E398" s="179"/>
      <c r="F398" s="180" t="s">
        <v>1685</v>
      </c>
      <c r="H398" s="181">
        <v>1.851</v>
      </c>
      <c r="I398" s="182"/>
      <c r="L398" s="178"/>
      <c r="M398" s="183"/>
      <c r="N398" s="184"/>
      <c r="O398" s="184"/>
      <c r="P398" s="184"/>
      <c r="Q398" s="184"/>
      <c r="R398" s="184"/>
      <c r="S398" s="184"/>
      <c r="T398" s="185"/>
      <c r="AT398" s="179" t="s">
        <v>251</v>
      </c>
      <c r="AU398" s="179" t="s">
        <v>88</v>
      </c>
      <c r="AV398" s="13" t="s">
        <v>88</v>
      </c>
      <c r="AW398" s="13" t="s">
        <v>32</v>
      </c>
      <c r="AX398" s="13" t="s">
        <v>83</v>
      </c>
      <c r="AY398" s="179" t="s">
        <v>242</v>
      </c>
    </row>
    <row r="399" spans="1:65" s="1" customFormat="1" ht="37.9" customHeight="1">
      <c r="A399" s="30"/>
      <c r="B399" s="155"/>
      <c r="C399" s="194" t="s">
        <v>788</v>
      </c>
      <c r="D399" s="194" t="s">
        <v>245</v>
      </c>
      <c r="E399" s="195" t="s">
        <v>1686</v>
      </c>
      <c r="F399" s="196" t="s">
        <v>1687</v>
      </c>
      <c r="G399" s="197" t="s">
        <v>248</v>
      </c>
      <c r="H399" s="198">
        <v>0.63400000000000001</v>
      </c>
      <c r="I399" s="161">
        <v>87.64</v>
      </c>
      <c r="J399" s="162">
        <f>ROUND(I399*H399,2)</f>
        <v>55.56</v>
      </c>
      <c r="K399" s="163"/>
      <c r="L399" s="31"/>
      <c r="M399" s="164"/>
      <c r="N399" s="165" t="s">
        <v>42</v>
      </c>
      <c r="O399" s="57"/>
      <c r="P399" s="166">
        <f>O399*H399</f>
        <v>0</v>
      </c>
      <c r="Q399" s="166">
        <v>0</v>
      </c>
      <c r="R399" s="166">
        <f>Q399*H399</f>
        <v>0</v>
      </c>
      <c r="S399" s="166">
        <v>2.2000000000000002</v>
      </c>
      <c r="T399" s="167">
        <f>S399*H399</f>
        <v>1.3948</v>
      </c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R399" s="168" t="s">
        <v>249</v>
      </c>
      <c r="AT399" s="168" t="s">
        <v>245</v>
      </c>
      <c r="AU399" s="168" t="s">
        <v>88</v>
      </c>
      <c r="AY399" s="17" t="s">
        <v>242</v>
      </c>
      <c r="BE399" s="169">
        <f>IF(N399="základná",J399,0)</f>
        <v>0</v>
      </c>
      <c r="BF399" s="169">
        <f>IF(N399="znížená",J399,0)</f>
        <v>55.56</v>
      </c>
      <c r="BG399" s="169">
        <f>IF(N399="zákl. prenesená",J399,0)</f>
        <v>0</v>
      </c>
      <c r="BH399" s="169">
        <f>IF(N399="zníž. prenesená",J399,0)</f>
        <v>0</v>
      </c>
      <c r="BI399" s="169">
        <f>IF(N399="nulová",J399,0)</f>
        <v>0</v>
      </c>
      <c r="BJ399" s="17" t="s">
        <v>88</v>
      </c>
      <c r="BK399" s="169">
        <f>ROUND(I399*H399,2)</f>
        <v>55.56</v>
      </c>
      <c r="BL399" s="17" t="s">
        <v>249</v>
      </c>
      <c r="BM399" s="168" t="s">
        <v>1688</v>
      </c>
    </row>
    <row r="400" spans="1:65" s="13" customFormat="1">
      <c r="B400" s="178"/>
      <c r="D400" s="171" t="s">
        <v>251</v>
      </c>
      <c r="E400" s="179"/>
      <c r="F400" s="180" t="s">
        <v>1689</v>
      </c>
      <c r="H400" s="181">
        <v>0.25600000000000001</v>
      </c>
      <c r="I400" s="182"/>
      <c r="L400" s="178"/>
      <c r="M400" s="183"/>
      <c r="N400" s="184"/>
      <c r="O400" s="184"/>
      <c r="P400" s="184"/>
      <c r="Q400" s="184"/>
      <c r="R400" s="184"/>
      <c r="S400" s="184"/>
      <c r="T400" s="185"/>
      <c r="AT400" s="179" t="s">
        <v>251</v>
      </c>
      <c r="AU400" s="179" t="s">
        <v>88</v>
      </c>
      <c r="AV400" s="13" t="s">
        <v>88</v>
      </c>
      <c r="AW400" s="13" t="s">
        <v>32</v>
      </c>
      <c r="AX400" s="13" t="s">
        <v>76</v>
      </c>
      <c r="AY400" s="179" t="s">
        <v>242</v>
      </c>
    </row>
    <row r="401" spans="1:65" s="13" customFormat="1">
      <c r="B401" s="178"/>
      <c r="D401" s="171" t="s">
        <v>251</v>
      </c>
      <c r="E401" s="179"/>
      <c r="F401" s="180" t="s">
        <v>1690</v>
      </c>
      <c r="H401" s="181">
        <v>0.378</v>
      </c>
      <c r="I401" s="182"/>
      <c r="L401" s="178"/>
      <c r="M401" s="183"/>
      <c r="N401" s="184"/>
      <c r="O401" s="184"/>
      <c r="P401" s="184"/>
      <c r="Q401" s="184"/>
      <c r="R401" s="184"/>
      <c r="S401" s="184"/>
      <c r="T401" s="185"/>
      <c r="AT401" s="179" t="s">
        <v>251</v>
      </c>
      <c r="AU401" s="179" t="s">
        <v>88</v>
      </c>
      <c r="AV401" s="13" t="s">
        <v>88</v>
      </c>
      <c r="AW401" s="13" t="s">
        <v>32</v>
      </c>
      <c r="AX401" s="13" t="s">
        <v>76</v>
      </c>
      <c r="AY401" s="179" t="s">
        <v>242</v>
      </c>
    </row>
    <row r="402" spans="1:65" s="14" customFormat="1">
      <c r="B402" s="186"/>
      <c r="D402" s="171" t="s">
        <v>251</v>
      </c>
      <c r="E402" s="187"/>
      <c r="F402" s="188" t="s">
        <v>254</v>
      </c>
      <c r="H402" s="189">
        <v>0.63400000000000001</v>
      </c>
      <c r="I402" s="190"/>
      <c r="L402" s="186"/>
      <c r="M402" s="191"/>
      <c r="N402" s="192"/>
      <c r="O402" s="192"/>
      <c r="P402" s="192"/>
      <c r="Q402" s="192"/>
      <c r="R402" s="192"/>
      <c r="S402" s="192"/>
      <c r="T402" s="193"/>
      <c r="AT402" s="187" t="s">
        <v>251</v>
      </c>
      <c r="AU402" s="187" t="s">
        <v>88</v>
      </c>
      <c r="AV402" s="14" t="s">
        <v>249</v>
      </c>
      <c r="AW402" s="14" t="s">
        <v>32</v>
      </c>
      <c r="AX402" s="14" t="s">
        <v>83</v>
      </c>
      <c r="AY402" s="187" t="s">
        <v>242</v>
      </c>
    </row>
    <row r="403" spans="1:65" s="1" customFormat="1" ht="37.9" customHeight="1">
      <c r="A403" s="30"/>
      <c r="B403" s="155"/>
      <c r="C403" s="194" t="s">
        <v>792</v>
      </c>
      <c r="D403" s="194" t="s">
        <v>245</v>
      </c>
      <c r="E403" s="195" t="s">
        <v>1691</v>
      </c>
      <c r="F403" s="196" t="s">
        <v>1692</v>
      </c>
      <c r="G403" s="197" t="s">
        <v>248</v>
      </c>
      <c r="H403" s="198">
        <v>28.221</v>
      </c>
      <c r="I403" s="161">
        <v>49.03</v>
      </c>
      <c r="J403" s="162">
        <f>ROUND(I403*H403,2)</f>
        <v>1383.68</v>
      </c>
      <c r="K403" s="163"/>
      <c r="L403" s="31"/>
      <c r="M403" s="164"/>
      <c r="N403" s="165" t="s">
        <v>42</v>
      </c>
      <c r="O403" s="57"/>
      <c r="P403" s="166">
        <f>O403*H403</f>
        <v>0</v>
      </c>
      <c r="Q403" s="166">
        <v>0</v>
      </c>
      <c r="R403" s="166">
        <f>Q403*H403</f>
        <v>0</v>
      </c>
      <c r="S403" s="166">
        <v>2.2000000000000002</v>
      </c>
      <c r="T403" s="167">
        <f>S403*H403</f>
        <v>62.086200000000005</v>
      </c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R403" s="168" t="s">
        <v>249</v>
      </c>
      <c r="AT403" s="168" t="s">
        <v>245</v>
      </c>
      <c r="AU403" s="168" t="s">
        <v>88</v>
      </c>
      <c r="AY403" s="17" t="s">
        <v>242</v>
      </c>
      <c r="BE403" s="169">
        <f>IF(N403="základná",J403,0)</f>
        <v>0</v>
      </c>
      <c r="BF403" s="169">
        <f>IF(N403="znížená",J403,0)</f>
        <v>1383.68</v>
      </c>
      <c r="BG403" s="169">
        <f>IF(N403="zákl. prenesená",J403,0)</f>
        <v>0</v>
      </c>
      <c r="BH403" s="169">
        <f>IF(N403="zníž. prenesená",J403,0)</f>
        <v>0</v>
      </c>
      <c r="BI403" s="169">
        <f>IF(N403="nulová",J403,0)</f>
        <v>0</v>
      </c>
      <c r="BJ403" s="17" t="s">
        <v>88</v>
      </c>
      <c r="BK403" s="169">
        <f>ROUND(I403*H403,2)</f>
        <v>1383.68</v>
      </c>
      <c r="BL403" s="17" t="s">
        <v>249</v>
      </c>
      <c r="BM403" s="168" t="s">
        <v>1693</v>
      </c>
    </row>
    <row r="404" spans="1:65" s="13" customFormat="1">
      <c r="B404" s="178"/>
      <c r="D404" s="171" t="s">
        <v>251</v>
      </c>
      <c r="E404" s="179"/>
      <c r="F404" s="180" t="s">
        <v>1694</v>
      </c>
      <c r="H404" s="181">
        <v>9.0609999999999999</v>
      </c>
      <c r="I404" s="182"/>
      <c r="L404" s="178"/>
      <c r="M404" s="183"/>
      <c r="N404" s="184"/>
      <c r="O404" s="184"/>
      <c r="P404" s="184"/>
      <c r="Q404" s="184"/>
      <c r="R404" s="184"/>
      <c r="S404" s="184"/>
      <c r="T404" s="185"/>
      <c r="AT404" s="179" t="s">
        <v>251</v>
      </c>
      <c r="AU404" s="179" t="s">
        <v>88</v>
      </c>
      <c r="AV404" s="13" t="s">
        <v>88</v>
      </c>
      <c r="AW404" s="13" t="s">
        <v>32</v>
      </c>
      <c r="AX404" s="13" t="s">
        <v>76</v>
      </c>
      <c r="AY404" s="179" t="s">
        <v>242</v>
      </c>
    </row>
    <row r="405" spans="1:65" s="13" customFormat="1">
      <c r="B405" s="178"/>
      <c r="D405" s="171" t="s">
        <v>251</v>
      </c>
      <c r="E405" s="179"/>
      <c r="F405" s="180" t="s">
        <v>1695</v>
      </c>
      <c r="H405" s="181">
        <v>19.16</v>
      </c>
      <c r="I405" s="182"/>
      <c r="L405" s="178"/>
      <c r="M405" s="183"/>
      <c r="N405" s="184"/>
      <c r="O405" s="184"/>
      <c r="P405" s="184"/>
      <c r="Q405" s="184"/>
      <c r="R405" s="184"/>
      <c r="S405" s="184"/>
      <c r="T405" s="185"/>
      <c r="AT405" s="179" t="s">
        <v>251</v>
      </c>
      <c r="AU405" s="179" t="s">
        <v>88</v>
      </c>
      <c r="AV405" s="13" t="s">
        <v>88</v>
      </c>
      <c r="AW405" s="13" t="s">
        <v>32</v>
      </c>
      <c r="AX405" s="13" t="s">
        <v>76</v>
      </c>
      <c r="AY405" s="179" t="s">
        <v>242</v>
      </c>
    </row>
    <row r="406" spans="1:65" s="14" customFormat="1">
      <c r="B406" s="186"/>
      <c r="D406" s="171" t="s">
        <v>251</v>
      </c>
      <c r="E406" s="187"/>
      <c r="F406" s="188" t="s">
        <v>254</v>
      </c>
      <c r="H406" s="189">
        <v>28.221</v>
      </c>
      <c r="I406" s="190"/>
      <c r="L406" s="186"/>
      <c r="M406" s="191"/>
      <c r="N406" s="192"/>
      <c r="O406" s="192"/>
      <c r="P406" s="192"/>
      <c r="Q406" s="192"/>
      <c r="R406" s="192"/>
      <c r="S406" s="192"/>
      <c r="T406" s="193"/>
      <c r="AT406" s="187" t="s">
        <v>251</v>
      </c>
      <c r="AU406" s="187" t="s">
        <v>88</v>
      </c>
      <c r="AV406" s="14" t="s">
        <v>249</v>
      </c>
      <c r="AW406" s="14" t="s">
        <v>32</v>
      </c>
      <c r="AX406" s="14" t="s">
        <v>83</v>
      </c>
      <c r="AY406" s="187" t="s">
        <v>242</v>
      </c>
    </row>
    <row r="407" spans="1:65" s="1" customFormat="1" ht="37.9" customHeight="1">
      <c r="A407" s="30"/>
      <c r="B407" s="155"/>
      <c r="C407" s="194" t="s">
        <v>796</v>
      </c>
      <c r="D407" s="194" t="s">
        <v>245</v>
      </c>
      <c r="E407" s="195" t="s">
        <v>1696</v>
      </c>
      <c r="F407" s="196" t="s">
        <v>1697</v>
      </c>
      <c r="G407" s="197" t="s">
        <v>248</v>
      </c>
      <c r="H407" s="198">
        <v>0.33300000000000002</v>
      </c>
      <c r="I407" s="161">
        <v>74.08</v>
      </c>
      <c r="J407" s="162">
        <f>ROUND(I407*H407,2)</f>
        <v>24.67</v>
      </c>
      <c r="K407" s="163"/>
      <c r="L407" s="31"/>
      <c r="M407" s="164"/>
      <c r="N407" s="165" t="s">
        <v>42</v>
      </c>
      <c r="O407" s="57"/>
      <c r="P407" s="166">
        <f>O407*H407</f>
        <v>0</v>
      </c>
      <c r="Q407" s="166">
        <v>0</v>
      </c>
      <c r="R407" s="166">
        <f>Q407*H407</f>
        <v>0</v>
      </c>
      <c r="S407" s="166">
        <v>2.2000000000000002</v>
      </c>
      <c r="T407" s="167">
        <f>S407*H407</f>
        <v>0.73260000000000014</v>
      </c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R407" s="168" t="s">
        <v>249</v>
      </c>
      <c r="AT407" s="168" t="s">
        <v>245</v>
      </c>
      <c r="AU407" s="168" t="s">
        <v>88</v>
      </c>
      <c r="AY407" s="17" t="s">
        <v>242</v>
      </c>
      <c r="BE407" s="169">
        <f>IF(N407="základná",J407,0)</f>
        <v>0</v>
      </c>
      <c r="BF407" s="169">
        <f>IF(N407="znížená",J407,0)</f>
        <v>24.67</v>
      </c>
      <c r="BG407" s="169">
        <f>IF(N407="zákl. prenesená",J407,0)</f>
        <v>0</v>
      </c>
      <c r="BH407" s="169">
        <f>IF(N407="zníž. prenesená",J407,0)</f>
        <v>0</v>
      </c>
      <c r="BI407" s="169">
        <f>IF(N407="nulová",J407,0)</f>
        <v>0</v>
      </c>
      <c r="BJ407" s="17" t="s">
        <v>88</v>
      </c>
      <c r="BK407" s="169">
        <f>ROUND(I407*H407,2)</f>
        <v>24.67</v>
      </c>
      <c r="BL407" s="17" t="s">
        <v>249</v>
      </c>
      <c r="BM407" s="168" t="s">
        <v>1698</v>
      </c>
    </row>
    <row r="408" spans="1:65" s="13" customFormat="1">
      <c r="B408" s="178"/>
      <c r="D408" s="171" t="s">
        <v>251</v>
      </c>
      <c r="E408" s="179"/>
      <c r="F408" s="180" t="s">
        <v>1699</v>
      </c>
      <c r="H408" s="181">
        <v>0.33300000000000002</v>
      </c>
      <c r="I408" s="182"/>
      <c r="L408" s="178"/>
      <c r="M408" s="183"/>
      <c r="N408" s="184"/>
      <c r="O408" s="184"/>
      <c r="P408" s="184"/>
      <c r="Q408" s="184"/>
      <c r="R408" s="184"/>
      <c r="S408" s="184"/>
      <c r="T408" s="185"/>
      <c r="AT408" s="179" t="s">
        <v>251</v>
      </c>
      <c r="AU408" s="179" t="s">
        <v>88</v>
      </c>
      <c r="AV408" s="13" t="s">
        <v>88</v>
      </c>
      <c r="AW408" s="13" t="s">
        <v>32</v>
      </c>
      <c r="AX408" s="13" t="s">
        <v>83</v>
      </c>
      <c r="AY408" s="179" t="s">
        <v>242</v>
      </c>
    </row>
    <row r="409" spans="1:65" s="1" customFormat="1" ht="24.2" customHeight="1">
      <c r="A409" s="30"/>
      <c r="B409" s="155"/>
      <c r="C409" s="194" t="s">
        <v>800</v>
      </c>
      <c r="D409" s="194" t="s">
        <v>245</v>
      </c>
      <c r="E409" s="195" t="s">
        <v>1700</v>
      </c>
      <c r="F409" s="196" t="s">
        <v>1701</v>
      </c>
      <c r="G409" s="197" t="s">
        <v>281</v>
      </c>
      <c r="H409" s="198">
        <v>28.05</v>
      </c>
      <c r="I409" s="161">
        <v>3.68</v>
      </c>
      <c r="J409" s="162">
        <f>ROUND(I409*H409,2)</f>
        <v>103.22</v>
      </c>
      <c r="K409" s="163"/>
      <c r="L409" s="31"/>
      <c r="M409" s="164"/>
      <c r="N409" s="165" t="s">
        <v>42</v>
      </c>
      <c r="O409" s="57"/>
      <c r="P409" s="166">
        <f>O409*H409</f>
        <v>0</v>
      </c>
      <c r="Q409" s="166">
        <v>1.0000000000000001E-5</v>
      </c>
      <c r="R409" s="166">
        <f>Q409*H409</f>
        <v>2.8050000000000004E-4</v>
      </c>
      <c r="S409" s="166">
        <v>6.0000000000000001E-3</v>
      </c>
      <c r="T409" s="167">
        <f>S409*H409</f>
        <v>0.16830000000000001</v>
      </c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R409" s="168" t="s">
        <v>249</v>
      </c>
      <c r="AT409" s="168" t="s">
        <v>245</v>
      </c>
      <c r="AU409" s="168" t="s">
        <v>88</v>
      </c>
      <c r="AY409" s="17" t="s">
        <v>242</v>
      </c>
      <c r="BE409" s="169">
        <f>IF(N409="základná",J409,0)</f>
        <v>0</v>
      </c>
      <c r="BF409" s="169">
        <f>IF(N409="znížená",J409,0)</f>
        <v>103.22</v>
      </c>
      <c r="BG409" s="169">
        <f>IF(N409="zákl. prenesená",J409,0)</f>
        <v>0</v>
      </c>
      <c r="BH409" s="169">
        <f>IF(N409="zníž. prenesená",J409,0)</f>
        <v>0</v>
      </c>
      <c r="BI409" s="169">
        <f>IF(N409="nulová",J409,0)</f>
        <v>0</v>
      </c>
      <c r="BJ409" s="17" t="s">
        <v>88</v>
      </c>
      <c r="BK409" s="169">
        <f>ROUND(I409*H409,2)</f>
        <v>103.22</v>
      </c>
      <c r="BL409" s="17" t="s">
        <v>249</v>
      </c>
      <c r="BM409" s="168" t="s">
        <v>1702</v>
      </c>
    </row>
    <row r="410" spans="1:65" s="13" customFormat="1">
      <c r="B410" s="178"/>
      <c r="D410" s="171" t="s">
        <v>251</v>
      </c>
      <c r="E410" s="179"/>
      <c r="F410" s="180" t="s">
        <v>1597</v>
      </c>
      <c r="H410" s="181">
        <v>28.05</v>
      </c>
      <c r="I410" s="182"/>
      <c r="L410" s="178"/>
      <c r="M410" s="183"/>
      <c r="N410" s="184"/>
      <c r="O410" s="184"/>
      <c r="P410" s="184"/>
      <c r="Q410" s="184"/>
      <c r="R410" s="184"/>
      <c r="S410" s="184"/>
      <c r="T410" s="185"/>
      <c r="AT410" s="179" t="s">
        <v>251</v>
      </c>
      <c r="AU410" s="179" t="s">
        <v>88</v>
      </c>
      <c r="AV410" s="13" t="s">
        <v>88</v>
      </c>
      <c r="AW410" s="13" t="s">
        <v>32</v>
      </c>
      <c r="AX410" s="13" t="s">
        <v>83</v>
      </c>
      <c r="AY410" s="179" t="s">
        <v>242</v>
      </c>
    </row>
    <row r="411" spans="1:65" s="1" customFormat="1" ht="33" customHeight="1">
      <c r="A411" s="30"/>
      <c r="B411" s="155"/>
      <c r="C411" s="194" t="s">
        <v>805</v>
      </c>
      <c r="D411" s="194" t="s">
        <v>245</v>
      </c>
      <c r="E411" s="195" t="s">
        <v>1703</v>
      </c>
      <c r="F411" s="196" t="s">
        <v>1704</v>
      </c>
      <c r="G411" s="197" t="s">
        <v>248</v>
      </c>
      <c r="H411" s="198">
        <v>28.477</v>
      </c>
      <c r="I411" s="161">
        <v>31.35</v>
      </c>
      <c r="J411" s="162">
        <f>ROUND(I411*H411,2)</f>
        <v>892.75</v>
      </c>
      <c r="K411" s="163"/>
      <c r="L411" s="31"/>
      <c r="M411" s="164"/>
      <c r="N411" s="165" t="s">
        <v>42</v>
      </c>
      <c r="O411" s="57"/>
      <c r="P411" s="166">
        <f>O411*H411</f>
        <v>0</v>
      </c>
      <c r="Q411" s="166">
        <v>0</v>
      </c>
      <c r="R411" s="166">
        <f>Q411*H411</f>
        <v>0</v>
      </c>
      <c r="S411" s="166">
        <v>0</v>
      </c>
      <c r="T411" s="167">
        <f>S411*H411</f>
        <v>0</v>
      </c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R411" s="168" t="s">
        <v>249</v>
      </c>
      <c r="AT411" s="168" t="s">
        <v>245</v>
      </c>
      <c r="AU411" s="168" t="s">
        <v>88</v>
      </c>
      <c r="AY411" s="17" t="s">
        <v>242</v>
      </c>
      <c r="BE411" s="169">
        <f>IF(N411="základná",J411,0)</f>
        <v>0</v>
      </c>
      <c r="BF411" s="169">
        <f>IF(N411="znížená",J411,0)</f>
        <v>892.75</v>
      </c>
      <c r="BG411" s="169">
        <f>IF(N411="zákl. prenesená",J411,0)</f>
        <v>0</v>
      </c>
      <c r="BH411" s="169">
        <f>IF(N411="zníž. prenesená",J411,0)</f>
        <v>0</v>
      </c>
      <c r="BI411" s="169">
        <f>IF(N411="nulová",J411,0)</f>
        <v>0</v>
      </c>
      <c r="BJ411" s="17" t="s">
        <v>88</v>
      </c>
      <c r="BK411" s="169">
        <f>ROUND(I411*H411,2)</f>
        <v>892.75</v>
      </c>
      <c r="BL411" s="17" t="s">
        <v>249</v>
      </c>
      <c r="BM411" s="168" t="s">
        <v>1705</v>
      </c>
    </row>
    <row r="412" spans="1:65" s="13" customFormat="1">
      <c r="B412" s="178"/>
      <c r="D412" s="171" t="s">
        <v>251</v>
      </c>
      <c r="E412" s="179"/>
      <c r="F412" s="180" t="s">
        <v>1694</v>
      </c>
      <c r="H412" s="181">
        <v>9.0609999999999999</v>
      </c>
      <c r="I412" s="182"/>
      <c r="L412" s="178"/>
      <c r="M412" s="183"/>
      <c r="N412" s="184"/>
      <c r="O412" s="184"/>
      <c r="P412" s="184"/>
      <c r="Q412" s="184"/>
      <c r="R412" s="184"/>
      <c r="S412" s="184"/>
      <c r="T412" s="185"/>
      <c r="AT412" s="179" t="s">
        <v>251</v>
      </c>
      <c r="AU412" s="179" t="s">
        <v>88</v>
      </c>
      <c r="AV412" s="13" t="s">
        <v>88</v>
      </c>
      <c r="AW412" s="13" t="s">
        <v>32</v>
      </c>
      <c r="AX412" s="13" t="s">
        <v>76</v>
      </c>
      <c r="AY412" s="179" t="s">
        <v>242</v>
      </c>
    </row>
    <row r="413" spans="1:65" s="13" customFormat="1">
      <c r="B413" s="178"/>
      <c r="D413" s="171" t="s">
        <v>251</v>
      </c>
      <c r="E413" s="179"/>
      <c r="F413" s="180" t="s">
        <v>1695</v>
      </c>
      <c r="H413" s="181">
        <v>19.16</v>
      </c>
      <c r="I413" s="182"/>
      <c r="L413" s="178"/>
      <c r="M413" s="183"/>
      <c r="N413" s="184"/>
      <c r="O413" s="184"/>
      <c r="P413" s="184"/>
      <c r="Q413" s="184"/>
      <c r="R413" s="184"/>
      <c r="S413" s="184"/>
      <c r="T413" s="185"/>
      <c r="AT413" s="179" t="s">
        <v>251</v>
      </c>
      <c r="AU413" s="179" t="s">
        <v>88</v>
      </c>
      <c r="AV413" s="13" t="s">
        <v>88</v>
      </c>
      <c r="AW413" s="13" t="s">
        <v>32</v>
      </c>
      <c r="AX413" s="13" t="s">
        <v>76</v>
      </c>
      <c r="AY413" s="179" t="s">
        <v>242</v>
      </c>
    </row>
    <row r="414" spans="1:65" s="13" customFormat="1">
      <c r="B414" s="178"/>
      <c r="D414" s="171" t="s">
        <v>251</v>
      </c>
      <c r="E414" s="179"/>
      <c r="F414" s="180" t="s">
        <v>1689</v>
      </c>
      <c r="H414" s="181">
        <v>0.25600000000000001</v>
      </c>
      <c r="I414" s="182"/>
      <c r="L414" s="178"/>
      <c r="M414" s="183"/>
      <c r="N414" s="184"/>
      <c r="O414" s="184"/>
      <c r="P414" s="184"/>
      <c r="Q414" s="184"/>
      <c r="R414" s="184"/>
      <c r="S414" s="184"/>
      <c r="T414" s="185"/>
      <c r="AT414" s="179" t="s">
        <v>251</v>
      </c>
      <c r="AU414" s="179" t="s">
        <v>88</v>
      </c>
      <c r="AV414" s="13" t="s">
        <v>88</v>
      </c>
      <c r="AW414" s="13" t="s">
        <v>32</v>
      </c>
      <c r="AX414" s="13" t="s">
        <v>76</v>
      </c>
      <c r="AY414" s="179" t="s">
        <v>242</v>
      </c>
    </row>
    <row r="415" spans="1:65" s="14" customFormat="1">
      <c r="B415" s="186"/>
      <c r="D415" s="171" t="s">
        <v>251</v>
      </c>
      <c r="E415" s="187"/>
      <c r="F415" s="188" t="s">
        <v>254</v>
      </c>
      <c r="H415" s="189">
        <v>28.477</v>
      </c>
      <c r="I415" s="190"/>
      <c r="L415" s="186"/>
      <c r="M415" s="191"/>
      <c r="N415" s="192"/>
      <c r="O415" s="192"/>
      <c r="P415" s="192"/>
      <c r="Q415" s="192"/>
      <c r="R415" s="192"/>
      <c r="S415" s="192"/>
      <c r="T415" s="193"/>
      <c r="AT415" s="187" t="s">
        <v>251</v>
      </c>
      <c r="AU415" s="187" t="s">
        <v>88</v>
      </c>
      <c r="AV415" s="14" t="s">
        <v>249</v>
      </c>
      <c r="AW415" s="14" t="s">
        <v>32</v>
      </c>
      <c r="AX415" s="14" t="s">
        <v>83</v>
      </c>
      <c r="AY415" s="187" t="s">
        <v>242</v>
      </c>
    </row>
    <row r="416" spans="1:65" s="1" customFormat="1" ht="33" customHeight="1">
      <c r="A416" s="30"/>
      <c r="B416" s="155"/>
      <c r="C416" s="194" t="s">
        <v>809</v>
      </c>
      <c r="D416" s="194" t="s">
        <v>245</v>
      </c>
      <c r="E416" s="195" t="s">
        <v>1706</v>
      </c>
      <c r="F416" s="196" t="s">
        <v>1707</v>
      </c>
      <c r="G416" s="197" t="s">
        <v>248</v>
      </c>
      <c r="H416" s="198">
        <v>0.33300000000000002</v>
      </c>
      <c r="I416" s="161">
        <v>26.17</v>
      </c>
      <c r="J416" s="162">
        <f>ROUND(I416*H416,2)</f>
        <v>8.7100000000000009</v>
      </c>
      <c r="K416" s="163"/>
      <c r="L416" s="31"/>
      <c r="M416" s="164"/>
      <c r="N416" s="165" t="s">
        <v>42</v>
      </c>
      <c r="O416" s="57"/>
      <c r="P416" s="166">
        <f>O416*H416</f>
        <v>0</v>
      </c>
      <c r="Q416" s="166">
        <v>0</v>
      </c>
      <c r="R416" s="166">
        <f>Q416*H416</f>
        <v>0</v>
      </c>
      <c r="S416" s="166">
        <v>0</v>
      </c>
      <c r="T416" s="167">
        <f>S416*H416</f>
        <v>0</v>
      </c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R416" s="168" t="s">
        <v>249</v>
      </c>
      <c r="AT416" s="168" t="s">
        <v>245</v>
      </c>
      <c r="AU416" s="168" t="s">
        <v>88</v>
      </c>
      <c r="AY416" s="17" t="s">
        <v>242</v>
      </c>
      <c r="BE416" s="169">
        <f>IF(N416="základná",J416,0)</f>
        <v>0</v>
      </c>
      <c r="BF416" s="169">
        <f>IF(N416="znížená",J416,0)</f>
        <v>8.7100000000000009</v>
      </c>
      <c r="BG416" s="169">
        <f>IF(N416="zákl. prenesená",J416,0)</f>
        <v>0</v>
      </c>
      <c r="BH416" s="169">
        <f>IF(N416="zníž. prenesená",J416,0)</f>
        <v>0</v>
      </c>
      <c r="BI416" s="169">
        <f>IF(N416="nulová",J416,0)</f>
        <v>0</v>
      </c>
      <c r="BJ416" s="17" t="s">
        <v>88</v>
      </c>
      <c r="BK416" s="169">
        <f>ROUND(I416*H416,2)</f>
        <v>8.7100000000000009</v>
      </c>
      <c r="BL416" s="17" t="s">
        <v>249</v>
      </c>
      <c r="BM416" s="168" t="s">
        <v>1708</v>
      </c>
    </row>
    <row r="417" spans="1:65" s="13" customFormat="1">
      <c r="B417" s="178"/>
      <c r="D417" s="171" t="s">
        <v>251</v>
      </c>
      <c r="E417" s="179"/>
      <c r="F417" s="180" t="s">
        <v>1699</v>
      </c>
      <c r="H417" s="181">
        <v>0.33300000000000002</v>
      </c>
      <c r="I417" s="182"/>
      <c r="L417" s="178"/>
      <c r="M417" s="183"/>
      <c r="N417" s="184"/>
      <c r="O417" s="184"/>
      <c r="P417" s="184"/>
      <c r="Q417" s="184"/>
      <c r="R417" s="184"/>
      <c r="S417" s="184"/>
      <c r="T417" s="185"/>
      <c r="AT417" s="179" t="s">
        <v>251</v>
      </c>
      <c r="AU417" s="179" t="s">
        <v>88</v>
      </c>
      <c r="AV417" s="13" t="s">
        <v>88</v>
      </c>
      <c r="AW417" s="13" t="s">
        <v>32</v>
      </c>
      <c r="AX417" s="13" t="s">
        <v>83</v>
      </c>
      <c r="AY417" s="179" t="s">
        <v>242</v>
      </c>
    </row>
    <row r="418" spans="1:65" s="1" customFormat="1" ht="16.5" customHeight="1">
      <c r="A418" s="30"/>
      <c r="B418" s="155"/>
      <c r="C418" s="194" t="s">
        <v>813</v>
      </c>
      <c r="D418" s="194" t="s">
        <v>245</v>
      </c>
      <c r="E418" s="195" t="s">
        <v>1709</v>
      </c>
      <c r="F418" s="196" t="s">
        <v>1710</v>
      </c>
      <c r="G418" s="197" t="s">
        <v>297</v>
      </c>
      <c r="H418" s="198">
        <v>28.05</v>
      </c>
      <c r="I418" s="161">
        <v>0.6</v>
      </c>
      <c r="J418" s="162">
        <f>ROUND(I418*H418,2)</f>
        <v>16.829999999999998</v>
      </c>
      <c r="K418" s="163"/>
      <c r="L418" s="31"/>
      <c r="M418" s="164"/>
      <c r="N418" s="165" t="s">
        <v>42</v>
      </c>
      <c r="O418" s="57"/>
      <c r="P418" s="166">
        <f>O418*H418</f>
        <v>0</v>
      </c>
      <c r="Q418" s="166">
        <v>0</v>
      </c>
      <c r="R418" s="166">
        <f>Q418*H418</f>
        <v>0</v>
      </c>
      <c r="S418" s="166">
        <v>2E-3</v>
      </c>
      <c r="T418" s="167">
        <f>S418*H418</f>
        <v>5.6100000000000004E-2</v>
      </c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R418" s="168" t="s">
        <v>249</v>
      </c>
      <c r="AT418" s="168" t="s">
        <v>245</v>
      </c>
      <c r="AU418" s="168" t="s">
        <v>88</v>
      </c>
      <c r="AY418" s="17" t="s">
        <v>242</v>
      </c>
      <c r="BE418" s="169">
        <f>IF(N418="základná",J418,0)</f>
        <v>0</v>
      </c>
      <c r="BF418" s="169">
        <f>IF(N418="znížená",J418,0)</f>
        <v>16.829999999999998</v>
      </c>
      <c r="BG418" s="169">
        <f>IF(N418="zákl. prenesená",J418,0)</f>
        <v>0</v>
      </c>
      <c r="BH418" s="169">
        <f>IF(N418="zníž. prenesená",J418,0)</f>
        <v>0</v>
      </c>
      <c r="BI418" s="169">
        <f>IF(N418="nulová",J418,0)</f>
        <v>0</v>
      </c>
      <c r="BJ418" s="17" t="s">
        <v>88</v>
      </c>
      <c r="BK418" s="169">
        <f>ROUND(I418*H418,2)</f>
        <v>16.829999999999998</v>
      </c>
      <c r="BL418" s="17" t="s">
        <v>249</v>
      </c>
      <c r="BM418" s="168" t="s">
        <v>1711</v>
      </c>
    </row>
    <row r="419" spans="1:65" s="13" customFormat="1">
      <c r="B419" s="178"/>
      <c r="D419" s="171" t="s">
        <v>251</v>
      </c>
      <c r="E419" s="179"/>
      <c r="F419" s="180" t="s">
        <v>1597</v>
      </c>
      <c r="H419" s="181">
        <v>28.05</v>
      </c>
      <c r="I419" s="182"/>
      <c r="L419" s="178"/>
      <c r="M419" s="183"/>
      <c r="N419" s="184"/>
      <c r="O419" s="184"/>
      <c r="P419" s="184"/>
      <c r="Q419" s="184"/>
      <c r="R419" s="184"/>
      <c r="S419" s="184"/>
      <c r="T419" s="185"/>
      <c r="AT419" s="179" t="s">
        <v>251</v>
      </c>
      <c r="AU419" s="179" t="s">
        <v>88</v>
      </c>
      <c r="AV419" s="13" t="s">
        <v>88</v>
      </c>
      <c r="AW419" s="13" t="s">
        <v>32</v>
      </c>
      <c r="AX419" s="13" t="s">
        <v>83</v>
      </c>
      <c r="AY419" s="179" t="s">
        <v>242</v>
      </c>
    </row>
    <row r="420" spans="1:65" s="1" customFormat="1" ht="33" customHeight="1">
      <c r="A420" s="30"/>
      <c r="B420" s="155"/>
      <c r="C420" s="194" t="s">
        <v>819</v>
      </c>
      <c r="D420" s="194" t="s">
        <v>245</v>
      </c>
      <c r="E420" s="195" t="s">
        <v>1712</v>
      </c>
      <c r="F420" s="196" t="s">
        <v>1713</v>
      </c>
      <c r="G420" s="197" t="s">
        <v>281</v>
      </c>
      <c r="H420" s="198">
        <v>8.6</v>
      </c>
      <c r="I420" s="161">
        <v>1.37</v>
      </c>
      <c r="J420" s="162">
        <f>ROUND(I420*H420,2)</f>
        <v>11.78</v>
      </c>
      <c r="K420" s="163"/>
      <c r="L420" s="31"/>
      <c r="M420" s="164"/>
      <c r="N420" s="165" t="s">
        <v>42</v>
      </c>
      <c r="O420" s="57"/>
      <c r="P420" s="166">
        <f>O420*H420</f>
        <v>0</v>
      </c>
      <c r="Q420" s="166">
        <v>0</v>
      </c>
      <c r="R420" s="166">
        <f>Q420*H420</f>
        <v>0</v>
      </c>
      <c r="S420" s="166">
        <v>0.02</v>
      </c>
      <c r="T420" s="167">
        <f>S420*H420</f>
        <v>0.17199999999999999</v>
      </c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R420" s="168" t="s">
        <v>249</v>
      </c>
      <c r="AT420" s="168" t="s">
        <v>245</v>
      </c>
      <c r="AU420" s="168" t="s">
        <v>88</v>
      </c>
      <c r="AY420" s="17" t="s">
        <v>242</v>
      </c>
      <c r="BE420" s="169">
        <f>IF(N420="základná",J420,0)</f>
        <v>0</v>
      </c>
      <c r="BF420" s="169">
        <f>IF(N420="znížená",J420,0)</f>
        <v>11.78</v>
      </c>
      <c r="BG420" s="169">
        <f>IF(N420="zákl. prenesená",J420,0)</f>
        <v>0</v>
      </c>
      <c r="BH420" s="169">
        <f>IF(N420="zníž. prenesená",J420,0)</f>
        <v>0</v>
      </c>
      <c r="BI420" s="169">
        <f>IF(N420="nulová",J420,0)</f>
        <v>0</v>
      </c>
      <c r="BJ420" s="17" t="s">
        <v>88</v>
      </c>
      <c r="BK420" s="169">
        <f>ROUND(I420*H420,2)</f>
        <v>11.78</v>
      </c>
      <c r="BL420" s="17" t="s">
        <v>249</v>
      </c>
      <c r="BM420" s="168" t="s">
        <v>1714</v>
      </c>
    </row>
    <row r="421" spans="1:65" s="13" customFormat="1">
      <c r="B421" s="178"/>
      <c r="D421" s="171" t="s">
        <v>251</v>
      </c>
      <c r="E421" s="179"/>
      <c r="F421" s="180" t="s">
        <v>1337</v>
      </c>
      <c r="H421" s="181">
        <v>8.6</v>
      </c>
      <c r="I421" s="182"/>
      <c r="L421" s="178"/>
      <c r="M421" s="183"/>
      <c r="N421" s="184"/>
      <c r="O421" s="184"/>
      <c r="P421" s="184"/>
      <c r="Q421" s="184"/>
      <c r="R421" s="184"/>
      <c r="S421" s="184"/>
      <c r="T421" s="185"/>
      <c r="AT421" s="179" t="s">
        <v>251</v>
      </c>
      <c r="AU421" s="179" t="s">
        <v>88</v>
      </c>
      <c r="AV421" s="13" t="s">
        <v>88</v>
      </c>
      <c r="AW421" s="13" t="s">
        <v>32</v>
      </c>
      <c r="AX421" s="13" t="s">
        <v>83</v>
      </c>
      <c r="AY421" s="179" t="s">
        <v>242</v>
      </c>
    </row>
    <row r="422" spans="1:65" s="1" customFormat="1" ht="37.9" customHeight="1">
      <c r="A422" s="30"/>
      <c r="B422" s="155"/>
      <c r="C422" s="194" t="s">
        <v>825</v>
      </c>
      <c r="D422" s="194" t="s">
        <v>245</v>
      </c>
      <c r="E422" s="195" t="s">
        <v>1715</v>
      </c>
      <c r="F422" s="196" t="s">
        <v>1716</v>
      </c>
      <c r="G422" s="197" t="s">
        <v>281</v>
      </c>
      <c r="H422" s="198">
        <v>23.39</v>
      </c>
      <c r="I422" s="161">
        <v>2.4</v>
      </c>
      <c r="J422" s="162">
        <f>ROUND(I422*H422,2)</f>
        <v>56.14</v>
      </c>
      <c r="K422" s="163"/>
      <c r="L422" s="31"/>
      <c r="M422" s="164"/>
      <c r="N422" s="165" t="s">
        <v>42</v>
      </c>
      <c r="O422" s="57"/>
      <c r="P422" s="166">
        <f>O422*H422</f>
        <v>0</v>
      </c>
      <c r="Q422" s="166">
        <v>0</v>
      </c>
      <c r="R422" s="166">
        <f>Q422*H422</f>
        <v>0</v>
      </c>
      <c r="S422" s="166">
        <v>6.5000000000000002E-2</v>
      </c>
      <c r="T422" s="167">
        <f>S422*H422</f>
        <v>1.5203500000000001</v>
      </c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R422" s="168" t="s">
        <v>249</v>
      </c>
      <c r="AT422" s="168" t="s">
        <v>245</v>
      </c>
      <c r="AU422" s="168" t="s">
        <v>88</v>
      </c>
      <c r="AY422" s="17" t="s">
        <v>242</v>
      </c>
      <c r="BE422" s="169">
        <f>IF(N422="základná",J422,0)</f>
        <v>0</v>
      </c>
      <c r="BF422" s="169">
        <f>IF(N422="znížená",J422,0)</f>
        <v>56.14</v>
      </c>
      <c r="BG422" s="169">
        <f>IF(N422="zákl. prenesená",J422,0)</f>
        <v>0</v>
      </c>
      <c r="BH422" s="169">
        <f>IF(N422="zníž. prenesená",J422,0)</f>
        <v>0</v>
      </c>
      <c r="BI422" s="169">
        <f>IF(N422="nulová",J422,0)</f>
        <v>0</v>
      </c>
      <c r="BJ422" s="17" t="s">
        <v>88</v>
      </c>
      <c r="BK422" s="169">
        <f>ROUND(I422*H422,2)</f>
        <v>56.14</v>
      </c>
      <c r="BL422" s="17" t="s">
        <v>249</v>
      </c>
      <c r="BM422" s="168" t="s">
        <v>1717</v>
      </c>
    </row>
    <row r="423" spans="1:65" s="13" customFormat="1">
      <c r="B423" s="178"/>
      <c r="D423" s="171" t="s">
        <v>251</v>
      </c>
      <c r="E423" s="179"/>
      <c r="F423" s="180" t="s">
        <v>1718</v>
      </c>
      <c r="H423" s="181">
        <v>3.94</v>
      </c>
      <c r="I423" s="182"/>
      <c r="L423" s="178"/>
      <c r="M423" s="183"/>
      <c r="N423" s="184"/>
      <c r="O423" s="184"/>
      <c r="P423" s="184"/>
      <c r="Q423" s="184"/>
      <c r="R423" s="184"/>
      <c r="S423" s="184"/>
      <c r="T423" s="185"/>
      <c r="AT423" s="179" t="s">
        <v>251</v>
      </c>
      <c r="AU423" s="179" t="s">
        <v>88</v>
      </c>
      <c r="AV423" s="13" t="s">
        <v>88</v>
      </c>
      <c r="AW423" s="13" t="s">
        <v>32</v>
      </c>
      <c r="AX423" s="13" t="s">
        <v>76</v>
      </c>
      <c r="AY423" s="179" t="s">
        <v>242</v>
      </c>
    </row>
    <row r="424" spans="1:65" s="13" customFormat="1">
      <c r="B424" s="178"/>
      <c r="D424" s="171" t="s">
        <v>251</v>
      </c>
      <c r="E424" s="179"/>
      <c r="F424" s="180" t="s">
        <v>1719</v>
      </c>
      <c r="H424" s="181">
        <v>19.45</v>
      </c>
      <c r="I424" s="182"/>
      <c r="L424" s="178"/>
      <c r="M424" s="183"/>
      <c r="N424" s="184"/>
      <c r="O424" s="184"/>
      <c r="P424" s="184"/>
      <c r="Q424" s="184"/>
      <c r="R424" s="184"/>
      <c r="S424" s="184"/>
      <c r="T424" s="185"/>
      <c r="AT424" s="179" t="s">
        <v>251</v>
      </c>
      <c r="AU424" s="179" t="s">
        <v>88</v>
      </c>
      <c r="AV424" s="13" t="s">
        <v>88</v>
      </c>
      <c r="AW424" s="13" t="s">
        <v>32</v>
      </c>
      <c r="AX424" s="13" t="s">
        <v>76</v>
      </c>
      <c r="AY424" s="179" t="s">
        <v>242</v>
      </c>
    </row>
    <row r="425" spans="1:65" s="14" customFormat="1">
      <c r="B425" s="186"/>
      <c r="D425" s="171" t="s">
        <v>251</v>
      </c>
      <c r="E425" s="187"/>
      <c r="F425" s="188" t="s">
        <v>254</v>
      </c>
      <c r="H425" s="189">
        <v>23.39</v>
      </c>
      <c r="I425" s="190"/>
      <c r="L425" s="186"/>
      <c r="M425" s="191"/>
      <c r="N425" s="192"/>
      <c r="O425" s="192"/>
      <c r="P425" s="192"/>
      <c r="Q425" s="192"/>
      <c r="R425" s="192"/>
      <c r="S425" s="192"/>
      <c r="T425" s="193"/>
      <c r="AT425" s="187" t="s">
        <v>251</v>
      </c>
      <c r="AU425" s="187" t="s">
        <v>88</v>
      </c>
      <c r="AV425" s="14" t="s">
        <v>249</v>
      </c>
      <c r="AW425" s="14" t="s">
        <v>32</v>
      </c>
      <c r="AX425" s="14" t="s">
        <v>83</v>
      </c>
      <c r="AY425" s="187" t="s">
        <v>242</v>
      </c>
    </row>
    <row r="426" spans="1:65" s="1" customFormat="1" ht="37.9" customHeight="1">
      <c r="A426" s="30"/>
      <c r="B426" s="155"/>
      <c r="C426" s="194" t="s">
        <v>830</v>
      </c>
      <c r="D426" s="194" t="s">
        <v>245</v>
      </c>
      <c r="E426" s="195" t="s">
        <v>1720</v>
      </c>
      <c r="F426" s="196" t="s">
        <v>1721</v>
      </c>
      <c r="G426" s="197" t="s">
        <v>281</v>
      </c>
      <c r="H426" s="198">
        <v>351</v>
      </c>
      <c r="I426" s="161">
        <v>4.83</v>
      </c>
      <c r="J426" s="162">
        <f>ROUND(I426*H426,2)</f>
        <v>1695.33</v>
      </c>
      <c r="K426" s="163"/>
      <c r="L426" s="31"/>
      <c r="M426" s="164"/>
      <c r="N426" s="165" t="s">
        <v>42</v>
      </c>
      <c r="O426" s="57"/>
      <c r="P426" s="166">
        <f>O426*H426</f>
        <v>0</v>
      </c>
      <c r="Q426" s="166">
        <v>0</v>
      </c>
      <c r="R426" s="166">
        <f>Q426*H426</f>
        <v>0</v>
      </c>
      <c r="S426" s="166">
        <v>0.183</v>
      </c>
      <c r="T426" s="167">
        <f>S426*H426</f>
        <v>64.233000000000004</v>
      </c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R426" s="168" t="s">
        <v>249</v>
      </c>
      <c r="AT426" s="168" t="s">
        <v>245</v>
      </c>
      <c r="AU426" s="168" t="s">
        <v>88</v>
      </c>
      <c r="AY426" s="17" t="s">
        <v>242</v>
      </c>
      <c r="BE426" s="169">
        <f>IF(N426="základná",J426,0)</f>
        <v>0</v>
      </c>
      <c r="BF426" s="169">
        <f>IF(N426="znížená",J426,0)</f>
        <v>1695.33</v>
      </c>
      <c r="BG426" s="169">
        <f>IF(N426="zákl. prenesená",J426,0)</f>
        <v>0</v>
      </c>
      <c r="BH426" s="169">
        <f>IF(N426="zníž. prenesená",J426,0)</f>
        <v>0</v>
      </c>
      <c r="BI426" s="169">
        <f>IF(N426="nulová",J426,0)</f>
        <v>0</v>
      </c>
      <c r="BJ426" s="17" t="s">
        <v>88</v>
      </c>
      <c r="BK426" s="169">
        <f>ROUND(I426*H426,2)</f>
        <v>1695.33</v>
      </c>
      <c r="BL426" s="17" t="s">
        <v>249</v>
      </c>
      <c r="BM426" s="168" t="s">
        <v>1722</v>
      </c>
    </row>
    <row r="427" spans="1:65" s="13" customFormat="1">
      <c r="B427" s="178"/>
      <c r="D427" s="171" t="s">
        <v>251</v>
      </c>
      <c r="E427" s="179"/>
      <c r="F427" s="180" t="s">
        <v>1723</v>
      </c>
      <c r="H427" s="181">
        <v>351</v>
      </c>
      <c r="I427" s="182"/>
      <c r="L427" s="178"/>
      <c r="M427" s="183"/>
      <c r="N427" s="184"/>
      <c r="O427" s="184"/>
      <c r="P427" s="184"/>
      <c r="Q427" s="184"/>
      <c r="R427" s="184"/>
      <c r="S427" s="184"/>
      <c r="T427" s="185"/>
      <c r="AT427" s="179" t="s">
        <v>251</v>
      </c>
      <c r="AU427" s="179" t="s">
        <v>88</v>
      </c>
      <c r="AV427" s="13" t="s">
        <v>88</v>
      </c>
      <c r="AW427" s="13" t="s">
        <v>32</v>
      </c>
      <c r="AX427" s="13" t="s">
        <v>83</v>
      </c>
      <c r="AY427" s="179" t="s">
        <v>242</v>
      </c>
    </row>
    <row r="428" spans="1:65" s="1" customFormat="1" ht="21.75" customHeight="1">
      <c r="A428" s="30"/>
      <c r="B428" s="155"/>
      <c r="C428" s="194" t="s">
        <v>836</v>
      </c>
      <c r="D428" s="194" t="s">
        <v>245</v>
      </c>
      <c r="E428" s="195" t="s">
        <v>1724</v>
      </c>
      <c r="F428" s="196" t="s">
        <v>1725</v>
      </c>
      <c r="G428" s="197" t="s">
        <v>297</v>
      </c>
      <c r="H428" s="198">
        <v>12.46</v>
      </c>
      <c r="I428" s="161">
        <v>1.67</v>
      </c>
      <c r="J428" s="162">
        <f>ROUND(I428*H428,2)</f>
        <v>20.81</v>
      </c>
      <c r="K428" s="163"/>
      <c r="L428" s="31"/>
      <c r="M428" s="164"/>
      <c r="N428" s="165" t="s">
        <v>42</v>
      </c>
      <c r="O428" s="57"/>
      <c r="P428" s="166">
        <f>O428*H428</f>
        <v>0</v>
      </c>
      <c r="Q428" s="166">
        <v>0</v>
      </c>
      <c r="R428" s="166">
        <f>Q428*H428</f>
        <v>0</v>
      </c>
      <c r="S428" s="166">
        <v>8.0000000000000002E-3</v>
      </c>
      <c r="T428" s="167">
        <f>S428*H428</f>
        <v>9.9680000000000005E-2</v>
      </c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R428" s="168" t="s">
        <v>249</v>
      </c>
      <c r="AT428" s="168" t="s">
        <v>245</v>
      </c>
      <c r="AU428" s="168" t="s">
        <v>88</v>
      </c>
      <c r="AY428" s="17" t="s">
        <v>242</v>
      </c>
      <c r="BE428" s="169">
        <f>IF(N428="základná",J428,0)</f>
        <v>0</v>
      </c>
      <c r="BF428" s="169">
        <f>IF(N428="znížená",J428,0)</f>
        <v>20.81</v>
      </c>
      <c r="BG428" s="169">
        <f>IF(N428="zákl. prenesená",J428,0)</f>
        <v>0</v>
      </c>
      <c r="BH428" s="169">
        <f>IF(N428="zníž. prenesená",J428,0)</f>
        <v>0</v>
      </c>
      <c r="BI428" s="169">
        <f>IF(N428="nulová",J428,0)</f>
        <v>0</v>
      </c>
      <c r="BJ428" s="17" t="s">
        <v>88</v>
      </c>
      <c r="BK428" s="169">
        <f>ROUND(I428*H428,2)</f>
        <v>20.81</v>
      </c>
      <c r="BL428" s="17" t="s">
        <v>249</v>
      </c>
      <c r="BM428" s="168" t="s">
        <v>1726</v>
      </c>
    </row>
    <row r="429" spans="1:65" s="13" customFormat="1">
      <c r="B429" s="178"/>
      <c r="D429" s="171" t="s">
        <v>251</v>
      </c>
      <c r="E429" s="179"/>
      <c r="F429" s="180" t="s">
        <v>1727</v>
      </c>
      <c r="H429" s="181">
        <v>12.46</v>
      </c>
      <c r="I429" s="182"/>
      <c r="L429" s="178"/>
      <c r="M429" s="183"/>
      <c r="N429" s="184"/>
      <c r="O429" s="184"/>
      <c r="P429" s="184"/>
      <c r="Q429" s="184"/>
      <c r="R429" s="184"/>
      <c r="S429" s="184"/>
      <c r="T429" s="185"/>
      <c r="AT429" s="179" t="s">
        <v>251</v>
      </c>
      <c r="AU429" s="179" t="s">
        <v>88</v>
      </c>
      <c r="AV429" s="13" t="s">
        <v>88</v>
      </c>
      <c r="AW429" s="13" t="s">
        <v>32</v>
      </c>
      <c r="AX429" s="13" t="s">
        <v>83</v>
      </c>
      <c r="AY429" s="179" t="s">
        <v>242</v>
      </c>
    </row>
    <row r="430" spans="1:65" s="1" customFormat="1" ht="24.2" customHeight="1">
      <c r="A430" s="30"/>
      <c r="B430" s="155"/>
      <c r="C430" s="194" t="s">
        <v>842</v>
      </c>
      <c r="D430" s="194" t="s">
        <v>245</v>
      </c>
      <c r="E430" s="195" t="s">
        <v>1728</v>
      </c>
      <c r="F430" s="196" t="s">
        <v>1729</v>
      </c>
      <c r="G430" s="197" t="s">
        <v>297</v>
      </c>
      <c r="H430" s="198">
        <v>21.46</v>
      </c>
      <c r="I430" s="161">
        <v>1.67</v>
      </c>
      <c r="J430" s="162">
        <f>ROUND(I430*H430,2)</f>
        <v>35.840000000000003</v>
      </c>
      <c r="K430" s="163"/>
      <c r="L430" s="31"/>
      <c r="M430" s="164"/>
      <c r="N430" s="165" t="s">
        <v>42</v>
      </c>
      <c r="O430" s="57"/>
      <c r="P430" s="166">
        <f>O430*H430</f>
        <v>0</v>
      </c>
      <c r="Q430" s="166">
        <v>0</v>
      </c>
      <c r="R430" s="166">
        <f>Q430*H430</f>
        <v>0</v>
      </c>
      <c r="S430" s="166">
        <v>1.2E-2</v>
      </c>
      <c r="T430" s="167">
        <f>S430*H430</f>
        <v>0.25752000000000003</v>
      </c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R430" s="168" t="s">
        <v>249</v>
      </c>
      <c r="AT430" s="168" t="s">
        <v>245</v>
      </c>
      <c r="AU430" s="168" t="s">
        <v>88</v>
      </c>
      <c r="AY430" s="17" t="s">
        <v>242</v>
      </c>
      <c r="BE430" s="169">
        <f>IF(N430="základná",J430,0)</f>
        <v>0</v>
      </c>
      <c r="BF430" s="169">
        <f>IF(N430="znížená",J430,0)</f>
        <v>35.840000000000003</v>
      </c>
      <c r="BG430" s="169">
        <f>IF(N430="zákl. prenesená",J430,0)</f>
        <v>0</v>
      </c>
      <c r="BH430" s="169">
        <f>IF(N430="zníž. prenesená",J430,0)</f>
        <v>0</v>
      </c>
      <c r="BI430" s="169">
        <f>IF(N430="nulová",J430,0)</f>
        <v>0</v>
      </c>
      <c r="BJ430" s="17" t="s">
        <v>88</v>
      </c>
      <c r="BK430" s="169">
        <f>ROUND(I430*H430,2)</f>
        <v>35.840000000000003</v>
      </c>
      <c r="BL430" s="17" t="s">
        <v>249</v>
      </c>
      <c r="BM430" s="168" t="s">
        <v>1730</v>
      </c>
    </row>
    <row r="431" spans="1:65" s="13" customFormat="1">
      <c r="B431" s="178"/>
      <c r="D431" s="171" t="s">
        <v>251</v>
      </c>
      <c r="E431" s="179"/>
      <c r="F431" s="180" t="s">
        <v>1731</v>
      </c>
      <c r="H431" s="181">
        <v>21.46</v>
      </c>
      <c r="I431" s="182"/>
      <c r="L431" s="178"/>
      <c r="M431" s="183"/>
      <c r="N431" s="184"/>
      <c r="O431" s="184"/>
      <c r="P431" s="184"/>
      <c r="Q431" s="184"/>
      <c r="R431" s="184"/>
      <c r="S431" s="184"/>
      <c r="T431" s="185"/>
      <c r="AT431" s="179" t="s">
        <v>251</v>
      </c>
      <c r="AU431" s="179" t="s">
        <v>88</v>
      </c>
      <c r="AV431" s="13" t="s">
        <v>88</v>
      </c>
      <c r="AW431" s="13" t="s">
        <v>32</v>
      </c>
      <c r="AX431" s="13" t="s">
        <v>83</v>
      </c>
      <c r="AY431" s="179" t="s">
        <v>242</v>
      </c>
    </row>
    <row r="432" spans="1:65" s="1" customFormat="1" ht="24.2" customHeight="1">
      <c r="A432" s="30"/>
      <c r="B432" s="155"/>
      <c r="C432" s="194" t="s">
        <v>848</v>
      </c>
      <c r="D432" s="194" t="s">
        <v>245</v>
      </c>
      <c r="E432" s="195" t="s">
        <v>1732</v>
      </c>
      <c r="F432" s="196" t="s">
        <v>1733</v>
      </c>
      <c r="G432" s="197" t="s">
        <v>310</v>
      </c>
      <c r="H432" s="198">
        <v>3</v>
      </c>
      <c r="I432" s="161">
        <v>2.61</v>
      </c>
      <c r="J432" s="162">
        <f>ROUND(I432*H432,2)</f>
        <v>7.83</v>
      </c>
      <c r="K432" s="163"/>
      <c r="L432" s="31"/>
      <c r="M432" s="164"/>
      <c r="N432" s="165" t="s">
        <v>42</v>
      </c>
      <c r="O432" s="57"/>
      <c r="P432" s="166">
        <f>O432*H432</f>
        <v>0</v>
      </c>
      <c r="Q432" s="166">
        <v>0</v>
      </c>
      <c r="R432" s="166">
        <f>Q432*H432</f>
        <v>0</v>
      </c>
      <c r="S432" s="166">
        <v>0.08</v>
      </c>
      <c r="T432" s="167">
        <f>S432*H432</f>
        <v>0.24</v>
      </c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R432" s="168" t="s">
        <v>249</v>
      </c>
      <c r="AT432" s="168" t="s">
        <v>245</v>
      </c>
      <c r="AU432" s="168" t="s">
        <v>88</v>
      </c>
      <c r="AY432" s="17" t="s">
        <v>242</v>
      </c>
      <c r="BE432" s="169">
        <f>IF(N432="základná",J432,0)</f>
        <v>0</v>
      </c>
      <c r="BF432" s="169">
        <f>IF(N432="znížená",J432,0)</f>
        <v>7.83</v>
      </c>
      <c r="BG432" s="169">
        <f>IF(N432="zákl. prenesená",J432,0)</f>
        <v>0</v>
      </c>
      <c r="BH432" s="169">
        <f>IF(N432="zníž. prenesená",J432,0)</f>
        <v>0</v>
      </c>
      <c r="BI432" s="169">
        <f>IF(N432="nulová",J432,0)</f>
        <v>0</v>
      </c>
      <c r="BJ432" s="17" t="s">
        <v>88</v>
      </c>
      <c r="BK432" s="169">
        <f>ROUND(I432*H432,2)</f>
        <v>7.83</v>
      </c>
      <c r="BL432" s="17" t="s">
        <v>249</v>
      </c>
      <c r="BM432" s="168" t="s">
        <v>1734</v>
      </c>
    </row>
    <row r="433" spans="1:65" s="13" customFormat="1">
      <c r="B433" s="178"/>
      <c r="D433" s="171" t="s">
        <v>251</v>
      </c>
      <c r="E433" s="179"/>
      <c r="F433" s="180" t="s">
        <v>1735</v>
      </c>
      <c r="H433" s="181">
        <v>1</v>
      </c>
      <c r="I433" s="182"/>
      <c r="L433" s="178"/>
      <c r="M433" s="183"/>
      <c r="N433" s="184"/>
      <c r="O433" s="184"/>
      <c r="P433" s="184"/>
      <c r="Q433" s="184"/>
      <c r="R433" s="184"/>
      <c r="S433" s="184"/>
      <c r="T433" s="185"/>
      <c r="AT433" s="179" t="s">
        <v>251</v>
      </c>
      <c r="AU433" s="179" t="s">
        <v>88</v>
      </c>
      <c r="AV433" s="13" t="s">
        <v>88</v>
      </c>
      <c r="AW433" s="13" t="s">
        <v>32</v>
      </c>
      <c r="AX433" s="13" t="s">
        <v>76</v>
      </c>
      <c r="AY433" s="179" t="s">
        <v>242</v>
      </c>
    </row>
    <row r="434" spans="1:65" s="13" customFormat="1">
      <c r="B434" s="178"/>
      <c r="D434" s="171" t="s">
        <v>251</v>
      </c>
      <c r="E434" s="179"/>
      <c r="F434" s="180" t="s">
        <v>1736</v>
      </c>
      <c r="H434" s="181">
        <v>2</v>
      </c>
      <c r="I434" s="182"/>
      <c r="L434" s="178"/>
      <c r="M434" s="183"/>
      <c r="N434" s="184"/>
      <c r="O434" s="184"/>
      <c r="P434" s="184"/>
      <c r="Q434" s="184"/>
      <c r="R434" s="184"/>
      <c r="S434" s="184"/>
      <c r="T434" s="185"/>
      <c r="AT434" s="179" t="s">
        <v>251</v>
      </c>
      <c r="AU434" s="179" t="s">
        <v>88</v>
      </c>
      <c r="AV434" s="13" t="s">
        <v>88</v>
      </c>
      <c r="AW434" s="13" t="s">
        <v>32</v>
      </c>
      <c r="AX434" s="13" t="s">
        <v>76</v>
      </c>
      <c r="AY434" s="179" t="s">
        <v>242</v>
      </c>
    </row>
    <row r="435" spans="1:65" s="14" customFormat="1">
      <c r="B435" s="186"/>
      <c r="D435" s="171" t="s">
        <v>251</v>
      </c>
      <c r="E435" s="187"/>
      <c r="F435" s="188" t="s">
        <v>254</v>
      </c>
      <c r="H435" s="189">
        <v>3</v>
      </c>
      <c r="I435" s="190"/>
      <c r="L435" s="186"/>
      <c r="M435" s="191"/>
      <c r="N435" s="192"/>
      <c r="O435" s="192"/>
      <c r="P435" s="192"/>
      <c r="Q435" s="192"/>
      <c r="R435" s="192"/>
      <c r="S435" s="192"/>
      <c r="T435" s="193"/>
      <c r="AT435" s="187" t="s">
        <v>251</v>
      </c>
      <c r="AU435" s="187" t="s">
        <v>88</v>
      </c>
      <c r="AV435" s="14" t="s">
        <v>249</v>
      </c>
      <c r="AW435" s="14" t="s">
        <v>32</v>
      </c>
      <c r="AX435" s="14" t="s">
        <v>83</v>
      </c>
      <c r="AY435" s="187" t="s">
        <v>242</v>
      </c>
    </row>
    <row r="436" spans="1:65" s="1" customFormat="1" ht="24.2" customHeight="1">
      <c r="A436" s="30"/>
      <c r="B436" s="155"/>
      <c r="C436" s="194" t="s">
        <v>852</v>
      </c>
      <c r="D436" s="194" t="s">
        <v>245</v>
      </c>
      <c r="E436" s="195" t="s">
        <v>1737</v>
      </c>
      <c r="F436" s="196" t="s">
        <v>1738</v>
      </c>
      <c r="G436" s="197" t="s">
        <v>281</v>
      </c>
      <c r="H436" s="198">
        <v>4.3650000000000002</v>
      </c>
      <c r="I436" s="161">
        <v>7.09</v>
      </c>
      <c r="J436" s="162">
        <f>ROUND(I436*H436,2)</f>
        <v>30.95</v>
      </c>
      <c r="K436" s="163"/>
      <c r="L436" s="31"/>
      <c r="M436" s="164"/>
      <c r="N436" s="165" t="s">
        <v>42</v>
      </c>
      <c r="O436" s="57"/>
      <c r="P436" s="166">
        <f>O436*H436</f>
        <v>0</v>
      </c>
      <c r="Q436" s="166">
        <v>0</v>
      </c>
      <c r="R436" s="166">
        <f>Q436*H436</f>
        <v>0</v>
      </c>
      <c r="S436" s="166">
        <v>6.7000000000000004E-2</v>
      </c>
      <c r="T436" s="167">
        <f>S436*H436</f>
        <v>0.29245500000000002</v>
      </c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R436" s="168" t="s">
        <v>249</v>
      </c>
      <c r="AT436" s="168" t="s">
        <v>245</v>
      </c>
      <c r="AU436" s="168" t="s">
        <v>88</v>
      </c>
      <c r="AY436" s="17" t="s">
        <v>242</v>
      </c>
      <c r="BE436" s="169">
        <f>IF(N436="základná",J436,0)</f>
        <v>0</v>
      </c>
      <c r="BF436" s="169">
        <f>IF(N436="znížená",J436,0)</f>
        <v>30.95</v>
      </c>
      <c r="BG436" s="169">
        <f>IF(N436="zákl. prenesená",J436,0)</f>
        <v>0</v>
      </c>
      <c r="BH436" s="169">
        <f>IF(N436="zníž. prenesená",J436,0)</f>
        <v>0</v>
      </c>
      <c r="BI436" s="169">
        <f>IF(N436="nulová",J436,0)</f>
        <v>0</v>
      </c>
      <c r="BJ436" s="17" t="s">
        <v>88</v>
      </c>
      <c r="BK436" s="169">
        <f>ROUND(I436*H436,2)</f>
        <v>30.95</v>
      </c>
      <c r="BL436" s="17" t="s">
        <v>249</v>
      </c>
      <c r="BM436" s="168" t="s">
        <v>1739</v>
      </c>
    </row>
    <row r="437" spans="1:65" s="13" customFormat="1">
      <c r="B437" s="178"/>
      <c r="D437" s="171" t="s">
        <v>251</v>
      </c>
      <c r="E437" s="179"/>
      <c r="F437" s="180" t="s">
        <v>1740</v>
      </c>
      <c r="H437" s="181">
        <v>4.3650000000000002</v>
      </c>
      <c r="I437" s="182"/>
      <c r="L437" s="178"/>
      <c r="M437" s="183"/>
      <c r="N437" s="184"/>
      <c r="O437" s="184"/>
      <c r="P437" s="184"/>
      <c r="Q437" s="184"/>
      <c r="R437" s="184"/>
      <c r="S437" s="184"/>
      <c r="T437" s="185"/>
      <c r="AT437" s="179" t="s">
        <v>251</v>
      </c>
      <c r="AU437" s="179" t="s">
        <v>88</v>
      </c>
      <c r="AV437" s="13" t="s">
        <v>88</v>
      </c>
      <c r="AW437" s="13" t="s">
        <v>32</v>
      </c>
      <c r="AX437" s="13" t="s">
        <v>83</v>
      </c>
      <c r="AY437" s="179" t="s">
        <v>242</v>
      </c>
    </row>
    <row r="438" spans="1:65" s="1" customFormat="1" ht="21.75" customHeight="1">
      <c r="A438" s="30"/>
      <c r="B438" s="155"/>
      <c r="C438" s="156" t="s">
        <v>857</v>
      </c>
      <c r="D438" s="156" t="s">
        <v>245</v>
      </c>
      <c r="E438" s="157" t="s">
        <v>1741</v>
      </c>
      <c r="F438" s="158" t="s">
        <v>1742</v>
      </c>
      <c r="G438" s="159" t="s">
        <v>297</v>
      </c>
      <c r="H438" s="160">
        <v>28.32</v>
      </c>
      <c r="I438" s="161">
        <v>3.05</v>
      </c>
      <c r="J438" s="162">
        <f>ROUND(I438*H438,2)</f>
        <v>86.38</v>
      </c>
      <c r="K438" s="163"/>
      <c r="L438" s="31"/>
      <c r="M438" s="164"/>
      <c r="N438" s="165" t="s">
        <v>42</v>
      </c>
      <c r="O438" s="57"/>
      <c r="P438" s="166">
        <f>O438*H438</f>
        <v>0</v>
      </c>
      <c r="Q438" s="166">
        <v>0</v>
      </c>
      <c r="R438" s="166">
        <f>Q438*H438</f>
        <v>0</v>
      </c>
      <c r="S438" s="166">
        <v>5.0000000000000001E-3</v>
      </c>
      <c r="T438" s="167">
        <f>S438*H438</f>
        <v>0.1416</v>
      </c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R438" s="168" t="s">
        <v>249</v>
      </c>
      <c r="AT438" s="168" t="s">
        <v>245</v>
      </c>
      <c r="AU438" s="168" t="s">
        <v>88</v>
      </c>
      <c r="AY438" s="17" t="s">
        <v>242</v>
      </c>
      <c r="BE438" s="169">
        <f>IF(N438="základná",J438,0)</f>
        <v>0</v>
      </c>
      <c r="BF438" s="169">
        <f>IF(N438="znížená",J438,0)</f>
        <v>86.38</v>
      </c>
      <c r="BG438" s="169">
        <f>IF(N438="zákl. prenesená",J438,0)</f>
        <v>0</v>
      </c>
      <c r="BH438" s="169">
        <f>IF(N438="zníž. prenesená",J438,0)</f>
        <v>0</v>
      </c>
      <c r="BI438" s="169">
        <f>IF(N438="nulová",J438,0)</f>
        <v>0</v>
      </c>
      <c r="BJ438" s="17" t="s">
        <v>88</v>
      </c>
      <c r="BK438" s="169">
        <f>ROUND(I438*H438,2)</f>
        <v>86.38</v>
      </c>
      <c r="BL438" s="17" t="s">
        <v>249</v>
      </c>
      <c r="BM438" s="168" t="s">
        <v>1743</v>
      </c>
    </row>
    <row r="439" spans="1:65" s="13" customFormat="1">
      <c r="B439" s="178"/>
      <c r="C439" s="228"/>
      <c r="D439" s="229" t="s">
        <v>251</v>
      </c>
      <c r="E439" s="230"/>
      <c r="F439" s="231" t="s">
        <v>1744</v>
      </c>
      <c r="G439" s="228"/>
      <c r="H439" s="232">
        <v>25.2</v>
      </c>
      <c r="I439" s="182"/>
      <c r="L439" s="178"/>
      <c r="M439" s="183"/>
      <c r="N439" s="184"/>
      <c r="O439" s="184"/>
      <c r="P439" s="184"/>
      <c r="Q439" s="184"/>
      <c r="R439" s="184"/>
      <c r="S439" s="184"/>
      <c r="T439" s="185"/>
      <c r="AT439" s="179" t="s">
        <v>251</v>
      </c>
      <c r="AU439" s="179" t="s">
        <v>88</v>
      </c>
      <c r="AV439" s="13" t="s">
        <v>88</v>
      </c>
      <c r="AW439" s="13" t="s">
        <v>32</v>
      </c>
      <c r="AX439" s="13" t="s">
        <v>76</v>
      </c>
      <c r="AY439" s="179" t="s">
        <v>242</v>
      </c>
    </row>
    <row r="440" spans="1:65" s="13" customFormat="1">
      <c r="B440" s="178"/>
      <c r="D440" s="171" t="s">
        <v>251</v>
      </c>
      <c r="E440" s="179"/>
      <c r="F440" s="180" t="s">
        <v>1745</v>
      </c>
      <c r="H440" s="181">
        <v>3.12</v>
      </c>
      <c r="I440" s="182"/>
      <c r="L440" s="178"/>
      <c r="M440" s="183"/>
      <c r="N440" s="184"/>
      <c r="O440" s="184"/>
      <c r="P440" s="184"/>
      <c r="Q440" s="184"/>
      <c r="R440" s="184"/>
      <c r="S440" s="184"/>
      <c r="T440" s="185"/>
      <c r="AT440" s="179" t="s">
        <v>251</v>
      </c>
      <c r="AU440" s="179" t="s">
        <v>88</v>
      </c>
      <c r="AV440" s="13" t="s">
        <v>88</v>
      </c>
      <c r="AW440" s="13" t="s">
        <v>32</v>
      </c>
      <c r="AX440" s="13" t="s">
        <v>76</v>
      </c>
      <c r="AY440" s="179" t="s">
        <v>242</v>
      </c>
    </row>
    <row r="441" spans="1:65" s="14" customFormat="1">
      <c r="B441" s="186"/>
      <c r="D441" s="171" t="s">
        <v>251</v>
      </c>
      <c r="E441" s="187"/>
      <c r="F441" s="188" t="s">
        <v>254</v>
      </c>
      <c r="H441" s="189">
        <v>28.32</v>
      </c>
      <c r="I441" s="190"/>
      <c r="L441" s="186"/>
      <c r="M441" s="191"/>
      <c r="N441" s="192"/>
      <c r="O441" s="192"/>
      <c r="P441" s="192"/>
      <c r="Q441" s="192"/>
      <c r="R441" s="192"/>
      <c r="S441" s="192"/>
      <c r="T441" s="193"/>
      <c r="AT441" s="187" t="s">
        <v>251</v>
      </c>
      <c r="AU441" s="187" t="s">
        <v>88</v>
      </c>
      <c r="AV441" s="14" t="s">
        <v>249</v>
      </c>
      <c r="AW441" s="14" t="s">
        <v>32</v>
      </c>
      <c r="AX441" s="14" t="s">
        <v>83</v>
      </c>
      <c r="AY441" s="187" t="s">
        <v>242</v>
      </c>
    </row>
    <row r="442" spans="1:65" s="1" customFormat="1" ht="24.2" customHeight="1">
      <c r="A442" s="30"/>
      <c r="B442" s="155"/>
      <c r="C442" s="194" t="s">
        <v>638</v>
      </c>
      <c r="D442" s="194" t="s">
        <v>245</v>
      </c>
      <c r="E442" s="195" t="s">
        <v>1746</v>
      </c>
      <c r="F442" s="196" t="s">
        <v>1747</v>
      </c>
      <c r="G442" s="197" t="s">
        <v>310</v>
      </c>
      <c r="H442" s="198">
        <v>1</v>
      </c>
      <c r="I442" s="161">
        <v>0.6</v>
      </c>
      <c r="J442" s="162">
        <f>ROUND(I442*H442,2)</f>
        <v>0.6</v>
      </c>
      <c r="K442" s="163"/>
      <c r="L442" s="31"/>
      <c r="M442" s="164"/>
      <c r="N442" s="165" t="s">
        <v>42</v>
      </c>
      <c r="O442" s="57"/>
      <c r="P442" s="166">
        <f>O442*H442</f>
        <v>0</v>
      </c>
      <c r="Q442" s="166">
        <v>0</v>
      </c>
      <c r="R442" s="166">
        <f>Q442*H442</f>
        <v>0</v>
      </c>
      <c r="S442" s="166">
        <v>0.03</v>
      </c>
      <c r="T442" s="167">
        <f>S442*H442</f>
        <v>0.03</v>
      </c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R442" s="168" t="s">
        <v>249</v>
      </c>
      <c r="AT442" s="168" t="s">
        <v>245</v>
      </c>
      <c r="AU442" s="168" t="s">
        <v>88</v>
      </c>
      <c r="AY442" s="17" t="s">
        <v>242</v>
      </c>
      <c r="BE442" s="169">
        <f>IF(N442="základná",J442,0)</f>
        <v>0</v>
      </c>
      <c r="BF442" s="169">
        <f>IF(N442="znížená",J442,0)</f>
        <v>0.6</v>
      </c>
      <c r="BG442" s="169">
        <f>IF(N442="zákl. prenesená",J442,0)</f>
        <v>0</v>
      </c>
      <c r="BH442" s="169">
        <f>IF(N442="zníž. prenesená",J442,0)</f>
        <v>0</v>
      </c>
      <c r="BI442" s="169">
        <f>IF(N442="nulová",J442,0)</f>
        <v>0</v>
      </c>
      <c r="BJ442" s="17" t="s">
        <v>88</v>
      </c>
      <c r="BK442" s="169">
        <f>ROUND(I442*H442,2)</f>
        <v>0.6</v>
      </c>
      <c r="BL442" s="17" t="s">
        <v>249</v>
      </c>
      <c r="BM442" s="168" t="s">
        <v>1748</v>
      </c>
    </row>
    <row r="443" spans="1:65" s="13" customFormat="1">
      <c r="B443" s="178"/>
      <c r="D443" s="171" t="s">
        <v>251</v>
      </c>
      <c r="E443" s="179"/>
      <c r="F443" s="180" t="s">
        <v>1749</v>
      </c>
      <c r="H443" s="181">
        <v>1</v>
      </c>
      <c r="I443" s="182"/>
      <c r="L443" s="178"/>
      <c r="M443" s="183"/>
      <c r="N443" s="184"/>
      <c r="O443" s="184"/>
      <c r="P443" s="184"/>
      <c r="Q443" s="184"/>
      <c r="R443" s="184"/>
      <c r="S443" s="184"/>
      <c r="T443" s="185"/>
      <c r="AT443" s="179" t="s">
        <v>251</v>
      </c>
      <c r="AU443" s="179" t="s">
        <v>88</v>
      </c>
      <c r="AV443" s="13" t="s">
        <v>88</v>
      </c>
      <c r="AW443" s="13" t="s">
        <v>32</v>
      </c>
      <c r="AX443" s="13" t="s">
        <v>83</v>
      </c>
      <c r="AY443" s="179" t="s">
        <v>242</v>
      </c>
    </row>
    <row r="444" spans="1:65" s="1" customFormat="1" ht="21.75" customHeight="1">
      <c r="A444" s="30"/>
      <c r="B444" s="155"/>
      <c r="C444" s="194" t="s">
        <v>866</v>
      </c>
      <c r="D444" s="194" t="s">
        <v>245</v>
      </c>
      <c r="E444" s="195" t="s">
        <v>1750</v>
      </c>
      <c r="F444" s="196" t="s">
        <v>1751</v>
      </c>
      <c r="G444" s="197" t="s">
        <v>310</v>
      </c>
      <c r="H444" s="198">
        <v>1</v>
      </c>
      <c r="I444" s="161">
        <v>2.14</v>
      </c>
      <c r="J444" s="162">
        <f>ROUND(I444*H444,2)</f>
        <v>2.14</v>
      </c>
      <c r="K444" s="163"/>
      <c r="L444" s="31"/>
      <c r="M444" s="164"/>
      <c r="N444" s="165" t="s">
        <v>42</v>
      </c>
      <c r="O444" s="57"/>
      <c r="P444" s="166">
        <f>O444*H444</f>
        <v>0</v>
      </c>
      <c r="Q444" s="166">
        <v>0</v>
      </c>
      <c r="R444" s="166">
        <f>Q444*H444</f>
        <v>0</v>
      </c>
      <c r="S444" s="166">
        <v>4.0000000000000001E-3</v>
      </c>
      <c r="T444" s="167">
        <f>S444*H444</f>
        <v>4.0000000000000001E-3</v>
      </c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R444" s="168" t="s">
        <v>249</v>
      </c>
      <c r="AT444" s="168" t="s">
        <v>245</v>
      </c>
      <c r="AU444" s="168" t="s">
        <v>88</v>
      </c>
      <c r="AY444" s="17" t="s">
        <v>242</v>
      </c>
      <c r="BE444" s="169">
        <f>IF(N444="základná",J444,0)</f>
        <v>0</v>
      </c>
      <c r="BF444" s="169">
        <f>IF(N444="znížená",J444,0)</f>
        <v>2.14</v>
      </c>
      <c r="BG444" s="169">
        <f>IF(N444="zákl. prenesená",J444,0)</f>
        <v>0</v>
      </c>
      <c r="BH444" s="169">
        <f>IF(N444="zníž. prenesená",J444,0)</f>
        <v>0</v>
      </c>
      <c r="BI444" s="169">
        <f>IF(N444="nulová",J444,0)</f>
        <v>0</v>
      </c>
      <c r="BJ444" s="17" t="s">
        <v>88</v>
      </c>
      <c r="BK444" s="169">
        <f>ROUND(I444*H444,2)</f>
        <v>2.14</v>
      </c>
      <c r="BL444" s="17" t="s">
        <v>249</v>
      </c>
      <c r="BM444" s="168" t="s">
        <v>1752</v>
      </c>
    </row>
    <row r="445" spans="1:65" s="13" customFormat="1">
      <c r="B445" s="178"/>
      <c r="D445" s="171" t="s">
        <v>251</v>
      </c>
      <c r="E445" s="179"/>
      <c r="F445" s="180" t="s">
        <v>1753</v>
      </c>
      <c r="H445" s="181">
        <v>1</v>
      </c>
      <c r="I445" s="182"/>
      <c r="L445" s="178"/>
      <c r="M445" s="183"/>
      <c r="N445" s="184"/>
      <c r="O445" s="184"/>
      <c r="P445" s="184"/>
      <c r="Q445" s="184"/>
      <c r="R445" s="184"/>
      <c r="S445" s="184"/>
      <c r="T445" s="185"/>
      <c r="AT445" s="179" t="s">
        <v>251</v>
      </c>
      <c r="AU445" s="179" t="s">
        <v>88</v>
      </c>
      <c r="AV445" s="13" t="s">
        <v>88</v>
      </c>
      <c r="AW445" s="13" t="s">
        <v>32</v>
      </c>
      <c r="AX445" s="13" t="s">
        <v>83</v>
      </c>
      <c r="AY445" s="179" t="s">
        <v>242</v>
      </c>
    </row>
    <row r="446" spans="1:65" s="1" customFormat="1" ht="24.2" customHeight="1">
      <c r="A446" s="30"/>
      <c r="B446" s="155"/>
      <c r="C446" s="194" t="s">
        <v>872</v>
      </c>
      <c r="D446" s="194" t="s">
        <v>245</v>
      </c>
      <c r="E446" s="195" t="s">
        <v>1754</v>
      </c>
      <c r="F446" s="196" t="s">
        <v>1755</v>
      </c>
      <c r="G446" s="197" t="s">
        <v>281</v>
      </c>
      <c r="H446" s="198">
        <v>1.7729999999999999</v>
      </c>
      <c r="I446" s="161">
        <v>14.17</v>
      </c>
      <c r="J446" s="162">
        <f>ROUND(I446*H446,2)</f>
        <v>25.12</v>
      </c>
      <c r="K446" s="163"/>
      <c r="L446" s="31"/>
      <c r="M446" s="164"/>
      <c r="N446" s="165" t="s">
        <v>42</v>
      </c>
      <c r="O446" s="57"/>
      <c r="P446" s="166">
        <f>O446*H446</f>
        <v>0</v>
      </c>
      <c r="Q446" s="166">
        <v>0</v>
      </c>
      <c r="R446" s="166">
        <f>Q446*H446</f>
        <v>0</v>
      </c>
      <c r="S446" s="166">
        <v>7.5999999999999998E-2</v>
      </c>
      <c r="T446" s="167">
        <f>S446*H446</f>
        <v>0.13474799999999998</v>
      </c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R446" s="168" t="s">
        <v>249</v>
      </c>
      <c r="AT446" s="168" t="s">
        <v>245</v>
      </c>
      <c r="AU446" s="168" t="s">
        <v>88</v>
      </c>
      <c r="AY446" s="17" t="s">
        <v>242</v>
      </c>
      <c r="BE446" s="169">
        <f>IF(N446="základná",J446,0)</f>
        <v>0</v>
      </c>
      <c r="BF446" s="169">
        <f>IF(N446="znížená",J446,0)</f>
        <v>25.12</v>
      </c>
      <c r="BG446" s="169">
        <f>IF(N446="zákl. prenesená",J446,0)</f>
        <v>0</v>
      </c>
      <c r="BH446" s="169">
        <f>IF(N446="zníž. prenesená",J446,0)</f>
        <v>0</v>
      </c>
      <c r="BI446" s="169">
        <f>IF(N446="nulová",J446,0)</f>
        <v>0</v>
      </c>
      <c r="BJ446" s="17" t="s">
        <v>88</v>
      </c>
      <c r="BK446" s="169">
        <f>ROUND(I446*H446,2)</f>
        <v>25.12</v>
      </c>
      <c r="BL446" s="17" t="s">
        <v>249</v>
      </c>
      <c r="BM446" s="168" t="s">
        <v>1756</v>
      </c>
    </row>
    <row r="447" spans="1:65" s="13" customFormat="1">
      <c r="B447" s="178"/>
      <c r="D447" s="171" t="s">
        <v>251</v>
      </c>
      <c r="E447" s="179"/>
      <c r="F447" s="180" t="s">
        <v>1757</v>
      </c>
      <c r="H447" s="181">
        <v>1.7729999999999999</v>
      </c>
      <c r="I447" s="182"/>
      <c r="L447" s="178"/>
      <c r="M447" s="183"/>
      <c r="N447" s="184"/>
      <c r="O447" s="184"/>
      <c r="P447" s="184"/>
      <c r="Q447" s="184"/>
      <c r="R447" s="184"/>
      <c r="S447" s="184"/>
      <c r="T447" s="185"/>
      <c r="AT447" s="179" t="s">
        <v>251</v>
      </c>
      <c r="AU447" s="179" t="s">
        <v>88</v>
      </c>
      <c r="AV447" s="13" t="s">
        <v>88</v>
      </c>
      <c r="AW447" s="13" t="s">
        <v>32</v>
      </c>
      <c r="AX447" s="13" t="s">
        <v>83</v>
      </c>
      <c r="AY447" s="179" t="s">
        <v>242</v>
      </c>
    </row>
    <row r="448" spans="1:65" s="1" customFormat="1" ht="21.75" customHeight="1">
      <c r="A448" s="30"/>
      <c r="B448" s="155"/>
      <c r="C448" s="194" t="s">
        <v>882</v>
      </c>
      <c r="D448" s="194" t="s">
        <v>245</v>
      </c>
      <c r="E448" s="195" t="s">
        <v>1758</v>
      </c>
      <c r="F448" s="196" t="s">
        <v>1759</v>
      </c>
      <c r="G448" s="197" t="s">
        <v>281</v>
      </c>
      <c r="H448" s="198">
        <v>3.1779999999999999</v>
      </c>
      <c r="I448" s="161">
        <v>4.08</v>
      </c>
      <c r="J448" s="162">
        <f>ROUND(I448*H448,2)</f>
        <v>12.97</v>
      </c>
      <c r="K448" s="163"/>
      <c r="L448" s="31"/>
      <c r="M448" s="164"/>
      <c r="N448" s="165" t="s">
        <v>42</v>
      </c>
      <c r="O448" s="57"/>
      <c r="P448" s="166">
        <f>O448*H448</f>
        <v>0</v>
      </c>
      <c r="Q448" s="166">
        <v>0</v>
      </c>
      <c r="R448" s="166">
        <f>Q448*H448</f>
        <v>0</v>
      </c>
      <c r="S448" s="166">
        <v>0.06</v>
      </c>
      <c r="T448" s="167">
        <f>S448*H448</f>
        <v>0.19067999999999999</v>
      </c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R448" s="168" t="s">
        <v>249</v>
      </c>
      <c r="AT448" s="168" t="s">
        <v>245</v>
      </c>
      <c r="AU448" s="168" t="s">
        <v>88</v>
      </c>
      <c r="AY448" s="17" t="s">
        <v>242</v>
      </c>
      <c r="BE448" s="169">
        <f>IF(N448="základná",J448,0)</f>
        <v>0</v>
      </c>
      <c r="BF448" s="169">
        <f>IF(N448="znížená",J448,0)</f>
        <v>12.97</v>
      </c>
      <c r="BG448" s="169">
        <f>IF(N448="zákl. prenesená",J448,0)</f>
        <v>0</v>
      </c>
      <c r="BH448" s="169">
        <f>IF(N448="zníž. prenesená",J448,0)</f>
        <v>0</v>
      </c>
      <c r="BI448" s="169">
        <f>IF(N448="nulová",J448,0)</f>
        <v>0</v>
      </c>
      <c r="BJ448" s="17" t="s">
        <v>88</v>
      </c>
      <c r="BK448" s="169">
        <f>ROUND(I448*H448,2)</f>
        <v>12.97</v>
      </c>
      <c r="BL448" s="17" t="s">
        <v>249</v>
      </c>
      <c r="BM448" s="168" t="s">
        <v>1760</v>
      </c>
    </row>
    <row r="449" spans="1:65" s="13" customFormat="1">
      <c r="B449" s="178"/>
      <c r="D449" s="171" t="s">
        <v>251</v>
      </c>
      <c r="E449" s="179"/>
      <c r="F449" s="180" t="s">
        <v>1761</v>
      </c>
      <c r="H449" s="181">
        <v>3.1779999999999999</v>
      </c>
      <c r="I449" s="182"/>
      <c r="L449" s="178"/>
      <c r="M449" s="183"/>
      <c r="N449" s="184"/>
      <c r="O449" s="184"/>
      <c r="P449" s="184"/>
      <c r="Q449" s="184"/>
      <c r="R449" s="184"/>
      <c r="S449" s="184"/>
      <c r="T449" s="185"/>
      <c r="AT449" s="179" t="s">
        <v>251</v>
      </c>
      <c r="AU449" s="179" t="s">
        <v>88</v>
      </c>
      <c r="AV449" s="13" t="s">
        <v>88</v>
      </c>
      <c r="AW449" s="13" t="s">
        <v>32</v>
      </c>
      <c r="AX449" s="13" t="s">
        <v>83</v>
      </c>
      <c r="AY449" s="179" t="s">
        <v>242</v>
      </c>
    </row>
    <row r="450" spans="1:65" s="1" customFormat="1" ht="16.5" customHeight="1">
      <c r="A450" s="30"/>
      <c r="B450" s="155"/>
      <c r="C450" s="194" t="s">
        <v>887</v>
      </c>
      <c r="D450" s="194" t="s">
        <v>245</v>
      </c>
      <c r="E450" s="195" t="s">
        <v>1762</v>
      </c>
      <c r="F450" s="196" t="s">
        <v>1763</v>
      </c>
      <c r="G450" s="197" t="s">
        <v>281</v>
      </c>
      <c r="H450" s="198">
        <v>4.3650000000000002</v>
      </c>
      <c r="I450" s="161">
        <v>3.2</v>
      </c>
      <c r="J450" s="162">
        <f>ROUND(I450*H450,2)</f>
        <v>13.97</v>
      </c>
      <c r="K450" s="163"/>
      <c r="L450" s="31"/>
      <c r="M450" s="164"/>
      <c r="N450" s="165" t="s">
        <v>42</v>
      </c>
      <c r="O450" s="57"/>
      <c r="P450" s="166">
        <f>O450*H450</f>
        <v>0</v>
      </c>
      <c r="Q450" s="166">
        <v>0</v>
      </c>
      <c r="R450" s="166">
        <f>Q450*H450</f>
        <v>0</v>
      </c>
      <c r="S450" s="166">
        <v>6.0000000000000001E-3</v>
      </c>
      <c r="T450" s="167">
        <f>S450*H450</f>
        <v>2.6190000000000001E-2</v>
      </c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R450" s="168" t="s">
        <v>249</v>
      </c>
      <c r="AT450" s="168" t="s">
        <v>245</v>
      </c>
      <c r="AU450" s="168" t="s">
        <v>88</v>
      </c>
      <c r="AY450" s="17" t="s">
        <v>242</v>
      </c>
      <c r="BE450" s="169">
        <f>IF(N450="základná",J450,0)</f>
        <v>0</v>
      </c>
      <c r="BF450" s="169">
        <f>IF(N450="znížená",J450,0)</f>
        <v>13.97</v>
      </c>
      <c r="BG450" s="169">
        <f>IF(N450="zákl. prenesená",J450,0)</f>
        <v>0</v>
      </c>
      <c r="BH450" s="169">
        <f>IF(N450="zníž. prenesená",J450,0)</f>
        <v>0</v>
      </c>
      <c r="BI450" s="169">
        <f>IF(N450="nulová",J450,0)</f>
        <v>0</v>
      </c>
      <c r="BJ450" s="17" t="s">
        <v>88</v>
      </c>
      <c r="BK450" s="169">
        <f>ROUND(I450*H450,2)</f>
        <v>13.97</v>
      </c>
      <c r="BL450" s="17" t="s">
        <v>249</v>
      </c>
      <c r="BM450" s="168" t="s">
        <v>1764</v>
      </c>
    </row>
    <row r="451" spans="1:65" s="13" customFormat="1">
      <c r="B451" s="178"/>
      <c r="D451" s="171" t="s">
        <v>251</v>
      </c>
      <c r="E451" s="179"/>
      <c r="F451" s="180" t="s">
        <v>1765</v>
      </c>
      <c r="H451" s="181">
        <v>4.3650000000000002</v>
      </c>
      <c r="I451" s="182"/>
      <c r="L451" s="178"/>
      <c r="M451" s="183"/>
      <c r="N451" s="184"/>
      <c r="O451" s="184"/>
      <c r="P451" s="184"/>
      <c r="Q451" s="184"/>
      <c r="R451" s="184"/>
      <c r="S451" s="184"/>
      <c r="T451" s="185"/>
      <c r="AT451" s="179" t="s">
        <v>251</v>
      </c>
      <c r="AU451" s="179" t="s">
        <v>88</v>
      </c>
      <c r="AV451" s="13" t="s">
        <v>88</v>
      </c>
      <c r="AW451" s="13" t="s">
        <v>32</v>
      </c>
      <c r="AX451" s="13" t="s">
        <v>83</v>
      </c>
      <c r="AY451" s="179" t="s">
        <v>242</v>
      </c>
    </row>
    <row r="452" spans="1:65" s="1" customFormat="1" ht="21.75" customHeight="1">
      <c r="A452" s="30"/>
      <c r="B452" s="155"/>
      <c r="C452" s="194" t="s">
        <v>1766</v>
      </c>
      <c r="D452" s="194" t="s">
        <v>245</v>
      </c>
      <c r="E452" s="195" t="s">
        <v>1767</v>
      </c>
      <c r="F452" s="196" t="s">
        <v>1768</v>
      </c>
      <c r="G452" s="197" t="s">
        <v>297</v>
      </c>
      <c r="H452" s="198">
        <v>154.6</v>
      </c>
      <c r="I452" s="161">
        <v>3.34</v>
      </c>
      <c r="J452" s="162">
        <f>ROUND(I452*H452,2)</f>
        <v>516.36</v>
      </c>
      <c r="K452" s="163"/>
      <c r="L452" s="31"/>
      <c r="M452" s="164"/>
      <c r="N452" s="165" t="s">
        <v>42</v>
      </c>
      <c r="O452" s="57"/>
      <c r="P452" s="166">
        <f>O452*H452</f>
        <v>0</v>
      </c>
      <c r="Q452" s="166">
        <v>0</v>
      </c>
      <c r="R452" s="166">
        <f>Q452*H452</f>
        <v>0</v>
      </c>
      <c r="S452" s="166">
        <v>7.0000000000000001E-3</v>
      </c>
      <c r="T452" s="167">
        <f>S452*H452</f>
        <v>1.0822000000000001</v>
      </c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R452" s="168" t="s">
        <v>249</v>
      </c>
      <c r="AT452" s="168" t="s">
        <v>245</v>
      </c>
      <c r="AU452" s="168" t="s">
        <v>88</v>
      </c>
      <c r="AY452" s="17" t="s">
        <v>242</v>
      </c>
      <c r="BE452" s="169">
        <f>IF(N452="základná",J452,0)</f>
        <v>0</v>
      </c>
      <c r="BF452" s="169">
        <f>IF(N452="znížená",J452,0)</f>
        <v>516.36</v>
      </c>
      <c r="BG452" s="169">
        <f>IF(N452="zákl. prenesená",J452,0)</f>
        <v>0</v>
      </c>
      <c r="BH452" s="169">
        <f>IF(N452="zníž. prenesená",J452,0)</f>
        <v>0</v>
      </c>
      <c r="BI452" s="169">
        <f>IF(N452="nulová",J452,0)</f>
        <v>0</v>
      </c>
      <c r="BJ452" s="17" t="s">
        <v>88</v>
      </c>
      <c r="BK452" s="169">
        <f>ROUND(I452*H452,2)</f>
        <v>516.36</v>
      </c>
      <c r="BL452" s="17" t="s">
        <v>249</v>
      </c>
      <c r="BM452" s="168" t="s">
        <v>1769</v>
      </c>
    </row>
    <row r="453" spans="1:65" s="13" customFormat="1">
      <c r="B453" s="178"/>
      <c r="D453" s="171" t="s">
        <v>251</v>
      </c>
      <c r="E453" s="179"/>
      <c r="F453" s="180" t="s">
        <v>1770</v>
      </c>
      <c r="H453" s="181">
        <v>7.2</v>
      </c>
      <c r="I453" s="182"/>
      <c r="L453" s="178"/>
      <c r="M453" s="183"/>
      <c r="N453" s="184"/>
      <c r="O453" s="184"/>
      <c r="P453" s="184"/>
      <c r="Q453" s="184"/>
      <c r="R453" s="184"/>
      <c r="S453" s="184"/>
      <c r="T453" s="185"/>
      <c r="AT453" s="179" t="s">
        <v>251</v>
      </c>
      <c r="AU453" s="179" t="s">
        <v>88</v>
      </c>
      <c r="AV453" s="13" t="s">
        <v>88</v>
      </c>
      <c r="AW453" s="13" t="s">
        <v>32</v>
      </c>
      <c r="AX453" s="13" t="s">
        <v>76</v>
      </c>
      <c r="AY453" s="179" t="s">
        <v>242</v>
      </c>
    </row>
    <row r="454" spans="1:65" s="13" customFormat="1">
      <c r="B454" s="178"/>
      <c r="D454" s="171" t="s">
        <v>251</v>
      </c>
      <c r="E454" s="179"/>
      <c r="F454" s="180" t="s">
        <v>1771</v>
      </c>
      <c r="H454" s="181">
        <v>43.2</v>
      </c>
      <c r="I454" s="182"/>
      <c r="L454" s="178"/>
      <c r="M454" s="183"/>
      <c r="N454" s="184"/>
      <c r="O454" s="184"/>
      <c r="P454" s="184"/>
      <c r="Q454" s="184"/>
      <c r="R454" s="184"/>
      <c r="S454" s="184"/>
      <c r="T454" s="185"/>
      <c r="AT454" s="179" t="s">
        <v>251</v>
      </c>
      <c r="AU454" s="179" t="s">
        <v>88</v>
      </c>
      <c r="AV454" s="13" t="s">
        <v>88</v>
      </c>
      <c r="AW454" s="13" t="s">
        <v>32</v>
      </c>
      <c r="AX454" s="13" t="s">
        <v>76</v>
      </c>
      <c r="AY454" s="179" t="s">
        <v>242</v>
      </c>
    </row>
    <row r="455" spans="1:65" s="13" customFormat="1">
      <c r="B455" s="178"/>
      <c r="D455" s="171" t="s">
        <v>251</v>
      </c>
      <c r="E455" s="179"/>
      <c r="F455" s="180" t="s">
        <v>1772</v>
      </c>
      <c r="H455" s="181">
        <v>93.6</v>
      </c>
      <c r="I455" s="182"/>
      <c r="L455" s="178"/>
      <c r="M455" s="183"/>
      <c r="N455" s="184"/>
      <c r="O455" s="184"/>
      <c r="P455" s="184"/>
      <c r="Q455" s="184"/>
      <c r="R455" s="184"/>
      <c r="S455" s="184"/>
      <c r="T455" s="185"/>
      <c r="AT455" s="179" t="s">
        <v>251</v>
      </c>
      <c r="AU455" s="179" t="s">
        <v>88</v>
      </c>
      <c r="AV455" s="13" t="s">
        <v>88</v>
      </c>
      <c r="AW455" s="13" t="s">
        <v>32</v>
      </c>
      <c r="AX455" s="13" t="s">
        <v>76</v>
      </c>
      <c r="AY455" s="179" t="s">
        <v>242</v>
      </c>
    </row>
    <row r="456" spans="1:65" s="13" customFormat="1">
      <c r="B456" s="178"/>
      <c r="D456" s="171" t="s">
        <v>251</v>
      </c>
      <c r="E456" s="179"/>
      <c r="F456" s="180" t="s">
        <v>1773</v>
      </c>
      <c r="H456" s="181">
        <v>10.6</v>
      </c>
      <c r="I456" s="182"/>
      <c r="L456" s="178"/>
      <c r="M456" s="183"/>
      <c r="N456" s="184"/>
      <c r="O456" s="184"/>
      <c r="P456" s="184"/>
      <c r="Q456" s="184"/>
      <c r="R456" s="184"/>
      <c r="S456" s="184"/>
      <c r="T456" s="185"/>
      <c r="AT456" s="179" t="s">
        <v>251</v>
      </c>
      <c r="AU456" s="179" t="s">
        <v>88</v>
      </c>
      <c r="AV456" s="13" t="s">
        <v>88</v>
      </c>
      <c r="AW456" s="13" t="s">
        <v>32</v>
      </c>
      <c r="AX456" s="13" t="s">
        <v>76</v>
      </c>
      <c r="AY456" s="179" t="s">
        <v>242</v>
      </c>
    </row>
    <row r="457" spans="1:65" s="14" customFormat="1">
      <c r="B457" s="186"/>
      <c r="D457" s="171" t="s">
        <v>251</v>
      </c>
      <c r="E457" s="187"/>
      <c r="F457" s="188" t="s">
        <v>254</v>
      </c>
      <c r="H457" s="189">
        <v>154.6</v>
      </c>
      <c r="I457" s="190"/>
      <c r="L457" s="186"/>
      <c r="M457" s="191"/>
      <c r="N457" s="192"/>
      <c r="O457" s="192"/>
      <c r="P457" s="192"/>
      <c r="Q457" s="192"/>
      <c r="R457" s="192"/>
      <c r="S457" s="192"/>
      <c r="T457" s="193"/>
      <c r="AT457" s="187" t="s">
        <v>251</v>
      </c>
      <c r="AU457" s="187" t="s">
        <v>88</v>
      </c>
      <c r="AV457" s="14" t="s">
        <v>249</v>
      </c>
      <c r="AW457" s="14" t="s">
        <v>32</v>
      </c>
      <c r="AX457" s="14" t="s">
        <v>83</v>
      </c>
      <c r="AY457" s="187" t="s">
        <v>242</v>
      </c>
    </row>
    <row r="458" spans="1:65" s="1" customFormat="1" ht="24.2" customHeight="1">
      <c r="A458" s="30"/>
      <c r="B458" s="155"/>
      <c r="C458" s="194" t="s">
        <v>1774</v>
      </c>
      <c r="D458" s="194" t="s">
        <v>245</v>
      </c>
      <c r="E458" s="195" t="s">
        <v>1775</v>
      </c>
      <c r="F458" s="196" t="s">
        <v>1776</v>
      </c>
      <c r="G458" s="197" t="s">
        <v>297</v>
      </c>
      <c r="H458" s="198">
        <v>26.7</v>
      </c>
      <c r="I458" s="161">
        <v>3.34</v>
      </c>
      <c r="J458" s="162">
        <f>ROUND(I458*H458,2)</f>
        <v>89.18</v>
      </c>
      <c r="K458" s="163"/>
      <c r="L458" s="31"/>
      <c r="M458" s="164"/>
      <c r="N458" s="165" t="s">
        <v>42</v>
      </c>
      <c r="O458" s="57"/>
      <c r="P458" s="166">
        <f>O458*H458</f>
        <v>0</v>
      </c>
      <c r="Q458" s="166">
        <v>0</v>
      </c>
      <c r="R458" s="166">
        <f>Q458*H458</f>
        <v>0</v>
      </c>
      <c r="S458" s="166">
        <v>1.2E-2</v>
      </c>
      <c r="T458" s="167">
        <f>S458*H458</f>
        <v>0.32040000000000002</v>
      </c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R458" s="168" t="s">
        <v>249</v>
      </c>
      <c r="AT458" s="168" t="s">
        <v>245</v>
      </c>
      <c r="AU458" s="168" t="s">
        <v>88</v>
      </c>
      <c r="AY458" s="17" t="s">
        <v>242</v>
      </c>
      <c r="BE458" s="169">
        <f>IF(N458="základná",J458,0)</f>
        <v>0</v>
      </c>
      <c r="BF458" s="169">
        <f>IF(N458="znížená",J458,0)</f>
        <v>89.18</v>
      </c>
      <c r="BG458" s="169">
        <f>IF(N458="zákl. prenesená",J458,0)</f>
        <v>0</v>
      </c>
      <c r="BH458" s="169">
        <f>IF(N458="zníž. prenesená",J458,0)</f>
        <v>0</v>
      </c>
      <c r="BI458" s="169">
        <f>IF(N458="nulová",J458,0)</f>
        <v>0</v>
      </c>
      <c r="BJ458" s="17" t="s">
        <v>88</v>
      </c>
      <c r="BK458" s="169">
        <f>ROUND(I458*H458,2)</f>
        <v>89.18</v>
      </c>
      <c r="BL458" s="17" t="s">
        <v>249</v>
      </c>
      <c r="BM458" s="168" t="s">
        <v>1777</v>
      </c>
    </row>
    <row r="459" spans="1:65" s="13" customFormat="1">
      <c r="B459" s="178"/>
      <c r="D459" s="171" t="s">
        <v>251</v>
      </c>
      <c r="E459" s="179"/>
      <c r="F459" s="180" t="s">
        <v>1778</v>
      </c>
      <c r="H459" s="181">
        <v>7.1</v>
      </c>
      <c r="I459" s="182"/>
      <c r="L459" s="178"/>
      <c r="M459" s="183"/>
      <c r="N459" s="184"/>
      <c r="O459" s="184"/>
      <c r="P459" s="184"/>
      <c r="Q459" s="184"/>
      <c r="R459" s="184"/>
      <c r="S459" s="184"/>
      <c r="T459" s="185"/>
      <c r="AT459" s="179" t="s">
        <v>251</v>
      </c>
      <c r="AU459" s="179" t="s">
        <v>88</v>
      </c>
      <c r="AV459" s="13" t="s">
        <v>88</v>
      </c>
      <c r="AW459" s="13" t="s">
        <v>32</v>
      </c>
      <c r="AX459" s="13" t="s">
        <v>76</v>
      </c>
      <c r="AY459" s="179" t="s">
        <v>242</v>
      </c>
    </row>
    <row r="460" spans="1:65" s="13" customFormat="1">
      <c r="B460" s="178"/>
      <c r="D460" s="171" t="s">
        <v>251</v>
      </c>
      <c r="E460" s="179"/>
      <c r="F460" s="180" t="s">
        <v>1779</v>
      </c>
      <c r="H460" s="181">
        <v>11.2</v>
      </c>
      <c r="I460" s="182"/>
      <c r="L460" s="178"/>
      <c r="M460" s="183"/>
      <c r="N460" s="184"/>
      <c r="O460" s="184"/>
      <c r="P460" s="184"/>
      <c r="Q460" s="184"/>
      <c r="R460" s="184"/>
      <c r="S460" s="184"/>
      <c r="T460" s="185"/>
      <c r="AT460" s="179" t="s">
        <v>251</v>
      </c>
      <c r="AU460" s="179" t="s">
        <v>88</v>
      </c>
      <c r="AV460" s="13" t="s">
        <v>88</v>
      </c>
      <c r="AW460" s="13" t="s">
        <v>32</v>
      </c>
      <c r="AX460" s="13" t="s">
        <v>76</v>
      </c>
      <c r="AY460" s="179" t="s">
        <v>242</v>
      </c>
    </row>
    <row r="461" spans="1:65" s="13" customFormat="1">
      <c r="B461" s="178"/>
      <c r="D461" s="171" t="s">
        <v>251</v>
      </c>
      <c r="E461" s="179"/>
      <c r="F461" s="180" t="s">
        <v>1780</v>
      </c>
      <c r="H461" s="181">
        <v>8.4</v>
      </c>
      <c r="I461" s="182"/>
      <c r="L461" s="178"/>
      <c r="M461" s="183"/>
      <c r="N461" s="184"/>
      <c r="O461" s="184"/>
      <c r="P461" s="184"/>
      <c r="Q461" s="184"/>
      <c r="R461" s="184"/>
      <c r="S461" s="184"/>
      <c r="T461" s="185"/>
      <c r="AT461" s="179" t="s">
        <v>251</v>
      </c>
      <c r="AU461" s="179" t="s">
        <v>88</v>
      </c>
      <c r="AV461" s="13" t="s">
        <v>88</v>
      </c>
      <c r="AW461" s="13" t="s">
        <v>32</v>
      </c>
      <c r="AX461" s="13" t="s">
        <v>76</v>
      </c>
      <c r="AY461" s="179" t="s">
        <v>242</v>
      </c>
    </row>
    <row r="462" spans="1:65" s="14" customFormat="1">
      <c r="B462" s="186"/>
      <c r="D462" s="171" t="s">
        <v>251</v>
      </c>
      <c r="E462" s="187"/>
      <c r="F462" s="188" t="s">
        <v>254</v>
      </c>
      <c r="H462" s="189">
        <v>26.7</v>
      </c>
      <c r="I462" s="190"/>
      <c r="L462" s="186"/>
      <c r="M462" s="191"/>
      <c r="N462" s="192"/>
      <c r="O462" s="192"/>
      <c r="P462" s="192"/>
      <c r="Q462" s="192"/>
      <c r="R462" s="192"/>
      <c r="S462" s="192"/>
      <c r="T462" s="193"/>
      <c r="AT462" s="187" t="s">
        <v>251</v>
      </c>
      <c r="AU462" s="187" t="s">
        <v>88</v>
      </c>
      <c r="AV462" s="14" t="s">
        <v>249</v>
      </c>
      <c r="AW462" s="14" t="s">
        <v>32</v>
      </c>
      <c r="AX462" s="14" t="s">
        <v>83</v>
      </c>
      <c r="AY462" s="187" t="s">
        <v>242</v>
      </c>
    </row>
    <row r="463" spans="1:65" s="1" customFormat="1" ht="24.2" customHeight="1">
      <c r="A463" s="30"/>
      <c r="B463" s="155"/>
      <c r="C463" s="194" t="s">
        <v>1622</v>
      </c>
      <c r="D463" s="194" t="s">
        <v>245</v>
      </c>
      <c r="E463" s="195" t="s">
        <v>1781</v>
      </c>
      <c r="F463" s="196" t="s">
        <v>1782</v>
      </c>
      <c r="G463" s="197" t="s">
        <v>310</v>
      </c>
      <c r="H463" s="198">
        <v>1</v>
      </c>
      <c r="I463" s="161">
        <v>1.87</v>
      </c>
      <c r="J463" s="162">
        <f>ROUND(I463*H463,2)</f>
        <v>1.87</v>
      </c>
      <c r="K463" s="163"/>
      <c r="L463" s="31"/>
      <c r="M463" s="164"/>
      <c r="N463" s="165" t="s">
        <v>42</v>
      </c>
      <c r="O463" s="57"/>
      <c r="P463" s="166">
        <f>O463*H463</f>
        <v>0</v>
      </c>
      <c r="Q463" s="166">
        <v>0</v>
      </c>
      <c r="R463" s="166">
        <f>Q463*H463</f>
        <v>0</v>
      </c>
      <c r="S463" s="166">
        <v>4.3999999999999997E-2</v>
      </c>
      <c r="T463" s="167">
        <f>S463*H463</f>
        <v>4.3999999999999997E-2</v>
      </c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R463" s="168" t="s">
        <v>249</v>
      </c>
      <c r="AT463" s="168" t="s">
        <v>245</v>
      </c>
      <c r="AU463" s="168" t="s">
        <v>88</v>
      </c>
      <c r="AY463" s="17" t="s">
        <v>242</v>
      </c>
      <c r="BE463" s="169">
        <f>IF(N463="základná",J463,0)</f>
        <v>0</v>
      </c>
      <c r="BF463" s="169">
        <f>IF(N463="znížená",J463,0)</f>
        <v>1.87</v>
      </c>
      <c r="BG463" s="169">
        <f>IF(N463="zákl. prenesená",J463,0)</f>
        <v>0</v>
      </c>
      <c r="BH463" s="169">
        <f>IF(N463="zníž. prenesená",J463,0)</f>
        <v>0</v>
      </c>
      <c r="BI463" s="169">
        <f>IF(N463="nulová",J463,0)</f>
        <v>0</v>
      </c>
      <c r="BJ463" s="17" t="s">
        <v>88</v>
      </c>
      <c r="BK463" s="169">
        <f>ROUND(I463*H463,2)</f>
        <v>1.87</v>
      </c>
      <c r="BL463" s="17" t="s">
        <v>249</v>
      </c>
      <c r="BM463" s="168" t="s">
        <v>1783</v>
      </c>
    </row>
    <row r="464" spans="1:65" s="13" customFormat="1">
      <c r="B464" s="178"/>
      <c r="D464" s="171" t="s">
        <v>251</v>
      </c>
      <c r="E464" s="179"/>
      <c r="F464" s="180" t="s">
        <v>1784</v>
      </c>
      <c r="H464" s="181">
        <v>1</v>
      </c>
      <c r="I464" s="182"/>
      <c r="L464" s="178"/>
      <c r="M464" s="183"/>
      <c r="N464" s="184"/>
      <c r="O464" s="184"/>
      <c r="P464" s="184"/>
      <c r="Q464" s="184"/>
      <c r="R464" s="184"/>
      <c r="S464" s="184"/>
      <c r="T464" s="185"/>
      <c r="AT464" s="179" t="s">
        <v>251</v>
      </c>
      <c r="AU464" s="179" t="s">
        <v>88</v>
      </c>
      <c r="AV464" s="13" t="s">
        <v>88</v>
      </c>
      <c r="AW464" s="13" t="s">
        <v>32</v>
      </c>
      <c r="AX464" s="13" t="s">
        <v>83</v>
      </c>
      <c r="AY464" s="179" t="s">
        <v>242</v>
      </c>
    </row>
    <row r="465" spans="1:65" s="1" customFormat="1" ht="33" customHeight="1">
      <c r="A465" s="30"/>
      <c r="B465" s="155"/>
      <c r="C465" s="194" t="s">
        <v>1785</v>
      </c>
      <c r="D465" s="194" t="s">
        <v>245</v>
      </c>
      <c r="E465" s="195" t="s">
        <v>1786</v>
      </c>
      <c r="F465" s="196" t="s">
        <v>1787</v>
      </c>
      <c r="G465" s="197" t="s">
        <v>281</v>
      </c>
      <c r="H465" s="198">
        <v>87.25</v>
      </c>
      <c r="I465" s="161">
        <v>2.41</v>
      </c>
      <c r="J465" s="162">
        <f>ROUND(I465*H465,2)</f>
        <v>210.27</v>
      </c>
      <c r="K465" s="163"/>
      <c r="L465" s="31"/>
      <c r="M465" s="164"/>
      <c r="N465" s="165" t="s">
        <v>42</v>
      </c>
      <c r="O465" s="57"/>
      <c r="P465" s="166">
        <f>O465*H465</f>
        <v>0</v>
      </c>
      <c r="Q465" s="166">
        <v>0</v>
      </c>
      <c r="R465" s="166">
        <f>Q465*H465</f>
        <v>0</v>
      </c>
      <c r="S465" s="166">
        <v>0.05</v>
      </c>
      <c r="T465" s="167">
        <f>S465*H465</f>
        <v>4.3624999999999998</v>
      </c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R465" s="168" t="s">
        <v>249</v>
      </c>
      <c r="AT465" s="168" t="s">
        <v>245</v>
      </c>
      <c r="AU465" s="168" t="s">
        <v>88</v>
      </c>
      <c r="AY465" s="17" t="s">
        <v>242</v>
      </c>
      <c r="BE465" s="169">
        <f>IF(N465="základná",J465,0)</f>
        <v>0</v>
      </c>
      <c r="BF465" s="169">
        <f>IF(N465="znížená",J465,0)</f>
        <v>210.27</v>
      </c>
      <c r="BG465" s="169">
        <f>IF(N465="zákl. prenesená",J465,0)</f>
        <v>0</v>
      </c>
      <c r="BH465" s="169">
        <f>IF(N465="zníž. prenesená",J465,0)</f>
        <v>0</v>
      </c>
      <c r="BI465" s="169">
        <f>IF(N465="nulová",J465,0)</f>
        <v>0</v>
      </c>
      <c r="BJ465" s="17" t="s">
        <v>88</v>
      </c>
      <c r="BK465" s="169">
        <f>ROUND(I465*H465,2)</f>
        <v>210.27</v>
      </c>
      <c r="BL465" s="17" t="s">
        <v>249</v>
      </c>
      <c r="BM465" s="168" t="s">
        <v>1788</v>
      </c>
    </row>
    <row r="466" spans="1:65" s="13" customFormat="1">
      <c r="B466" s="178"/>
      <c r="D466" s="171" t="s">
        <v>251</v>
      </c>
      <c r="E466" s="179"/>
      <c r="F466" s="180" t="s">
        <v>1313</v>
      </c>
      <c r="H466" s="181">
        <v>87.25</v>
      </c>
      <c r="I466" s="182"/>
      <c r="L466" s="178"/>
      <c r="M466" s="183"/>
      <c r="N466" s="184"/>
      <c r="O466" s="184"/>
      <c r="P466" s="184"/>
      <c r="Q466" s="184"/>
      <c r="R466" s="184"/>
      <c r="S466" s="184"/>
      <c r="T466" s="185"/>
      <c r="AT466" s="179" t="s">
        <v>251</v>
      </c>
      <c r="AU466" s="179" t="s">
        <v>88</v>
      </c>
      <c r="AV466" s="13" t="s">
        <v>88</v>
      </c>
      <c r="AW466" s="13" t="s">
        <v>32</v>
      </c>
      <c r="AX466" s="13" t="s">
        <v>83</v>
      </c>
      <c r="AY466" s="179" t="s">
        <v>242</v>
      </c>
    </row>
    <row r="467" spans="1:65" s="1" customFormat="1" ht="33" customHeight="1">
      <c r="A467" s="30"/>
      <c r="B467" s="155"/>
      <c r="C467" s="194" t="s">
        <v>1789</v>
      </c>
      <c r="D467" s="194" t="s">
        <v>245</v>
      </c>
      <c r="E467" s="195" t="s">
        <v>1790</v>
      </c>
      <c r="F467" s="196" t="s">
        <v>1791</v>
      </c>
      <c r="G467" s="197" t="s">
        <v>281</v>
      </c>
      <c r="H467" s="198">
        <v>188.358</v>
      </c>
      <c r="I467" s="161">
        <v>1.9</v>
      </c>
      <c r="J467" s="162">
        <f>ROUND(I467*H467,2)</f>
        <v>357.88</v>
      </c>
      <c r="K467" s="163"/>
      <c r="L467" s="31"/>
      <c r="M467" s="164"/>
      <c r="N467" s="165" t="s">
        <v>42</v>
      </c>
      <c r="O467" s="57"/>
      <c r="P467" s="166">
        <f>O467*H467</f>
        <v>0</v>
      </c>
      <c r="Q467" s="166">
        <v>0</v>
      </c>
      <c r="R467" s="166">
        <f>Q467*H467</f>
        <v>0</v>
      </c>
      <c r="S467" s="166">
        <v>4.5999999999999999E-2</v>
      </c>
      <c r="T467" s="167">
        <f>S467*H467</f>
        <v>8.6644679999999994</v>
      </c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R467" s="168" t="s">
        <v>249</v>
      </c>
      <c r="AT467" s="168" t="s">
        <v>245</v>
      </c>
      <c r="AU467" s="168" t="s">
        <v>88</v>
      </c>
      <c r="AY467" s="17" t="s">
        <v>242</v>
      </c>
      <c r="BE467" s="169">
        <f>IF(N467="základná",J467,0)</f>
        <v>0</v>
      </c>
      <c r="BF467" s="169">
        <f>IF(N467="znížená",J467,0)</f>
        <v>357.88</v>
      </c>
      <c r="BG467" s="169">
        <f>IF(N467="zákl. prenesená",J467,0)</f>
        <v>0</v>
      </c>
      <c r="BH467" s="169">
        <f>IF(N467="zníž. prenesená",J467,0)</f>
        <v>0</v>
      </c>
      <c r="BI467" s="169">
        <f>IF(N467="nulová",J467,0)</f>
        <v>0</v>
      </c>
      <c r="BJ467" s="17" t="s">
        <v>88</v>
      </c>
      <c r="BK467" s="169">
        <f>ROUND(I467*H467,2)</f>
        <v>357.88</v>
      </c>
      <c r="BL467" s="17" t="s">
        <v>249</v>
      </c>
      <c r="BM467" s="168" t="s">
        <v>1792</v>
      </c>
    </row>
    <row r="468" spans="1:65" s="13" customFormat="1">
      <c r="B468" s="178"/>
      <c r="D468" s="171" t="s">
        <v>251</v>
      </c>
      <c r="E468" s="179"/>
      <c r="F468" s="180" t="s">
        <v>1311</v>
      </c>
      <c r="H468" s="181">
        <v>205.91</v>
      </c>
      <c r="I468" s="182"/>
      <c r="L468" s="178"/>
      <c r="M468" s="183"/>
      <c r="N468" s="184"/>
      <c r="O468" s="184"/>
      <c r="P468" s="184"/>
      <c r="Q468" s="184"/>
      <c r="R468" s="184"/>
      <c r="S468" s="184"/>
      <c r="T468" s="185"/>
      <c r="AT468" s="179" t="s">
        <v>251</v>
      </c>
      <c r="AU468" s="179" t="s">
        <v>88</v>
      </c>
      <c r="AV468" s="13" t="s">
        <v>88</v>
      </c>
      <c r="AW468" s="13" t="s">
        <v>32</v>
      </c>
      <c r="AX468" s="13" t="s">
        <v>76</v>
      </c>
      <c r="AY468" s="179" t="s">
        <v>242</v>
      </c>
    </row>
    <row r="469" spans="1:65" s="13" customFormat="1">
      <c r="B469" s="178"/>
      <c r="D469" s="171" t="s">
        <v>251</v>
      </c>
      <c r="E469" s="179"/>
      <c r="F469" s="180" t="s">
        <v>1793</v>
      </c>
      <c r="H469" s="181">
        <v>-17.552</v>
      </c>
      <c r="I469" s="182"/>
      <c r="L469" s="178"/>
      <c r="M469" s="183"/>
      <c r="N469" s="184"/>
      <c r="O469" s="184"/>
      <c r="P469" s="184"/>
      <c r="Q469" s="184"/>
      <c r="R469" s="184"/>
      <c r="S469" s="184"/>
      <c r="T469" s="185"/>
      <c r="AT469" s="179" t="s">
        <v>251</v>
      </c>
      <c r="AU469" s="179" t="s">
        <v>88</v>
      </c>
      <c r="AV469" s="13" t="s">
        <v>88</v>
      </c>
      <c r="AW469" s="13" t="s">
        <v>32</v>
      </c>
      <c r="AX469" s="13" t="s">
        <v>76</v>
      </c>
      <c r="AY469" s="179" t="s">
        <v>242</v>
      </c>
    </row>
    <row r="470" spans="1:65" s="14" customFormat="1">
      <c r="B470" s="186"/>
      <c r="D470" s="171" t="s">
        <v>251</v>
      </c>
      <c r="E470" s="187"/>
      <c r="F470" s="188" t="s">
        <v>254</v>
      </c>
      <c r="H470" s="189">
        <v>188.358</v>
      </c>
      <c r="I470" s="190"/>
      <c r="L470" s="186"/>
      <c r="M470" s="191"/>
      <c r="N470" s="192"/>
      <c r="O470" s="192"/>
      <c r="P470" s="192"/>
      <c r="Q470" s="192"/>
      <c r="R470" s="192"/>
      <c r="S470" s="192"/>
      <c r="T470" s="193"/>
      <c r="AT470" s="187" t="s">
        <v>251</v>
      </c>
      <c r="AU470" s="187" t="s">
        <v>88</v>
      </c>
      <c r="AV470" s="14" t="s">
        <v>249</v>
      </c>
      <c r="AW470" s="14" t="s">
        <v>32</v>
      </c>
      <c r="AX470" s="14" t="s">
        <v>83</v>
      </c>
      <c r="AY470" s="187" t="s">
        <v>242</v>
      </c>
    </row>
    <row r="471" spans="1:65" s="1" customFormat="1" ht="37.9" customHeight="1">
      <c r="A471" s="30"/>
      <c r="B471" s="155"/>
      <c r="C471" s="194" t="s">
        <v>1794</v>
      </c>
      <c r="D471" s="194" t="s">
        <v>245</v>
      </c>
      <c r="E471" s="195" t="s">
        <v>1795</v>
      </c>
      <c r="F471" s="196" t="s">
        <v>1796</v>
      </c>
      <c r="G471" s="197" t="s">
        <v>281</v>
      </c>
      <c r="H471" s="198">
        <v>41.03</v>
      </c>
      <c r="I471" s="161">
        <v>1.46</v>
      </c>
      <c r="J471" s="162">
        <f>ROUND(I471*H471,2)</f>
        <v>59.9</v>
      </c>
      <c r="K471" s="163"/>
      <c r="L471" s="31"/>
      <c r="M471" s="164"/>
      <c r="N471" s="165" t="s">
        <v>42</v>
      </c>
      <c r="O471" s="57"/>
      <c r="P471" s="166">
        <f>O471*H471</f>
        <v>0</v>
      </c>
      <c r="Q471" s="166">
        <v>0</v>
      </c>
      <c r="R471" s="166">
        <f>Q471*H471</f>
        <v>0</v>
      </c>
      <c r="S471" s="166">
        <v>5.8999999999999997E-2</v>
      </c>
      <c r="T471" s="167">
        <f>S471*H471</f>
        <v>2.4207700000000001</v>
      </c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R471" s="168" t="s">
        <v>249</v>
      </c>
      <c r="AT471" s="168" t="s">
        <v>245</v>
      </c>
      <c r="AU471" s="168" t="s">
        <v>88</v>
      </c>
      <c r="AY471" s="17" t="s">
        <v>242</v>
      </c>
      <c r="BE471" s="169">
        <f>IF(N471="základná",J471,0)</f>
        <v>0</v>
      </c>
      <c r="BF471" s="169">
        <f>IF(N471="znížená",J471,0)</f>
        <v>59.9</v>
      </c>
      <c r="BG471" s="169">
        <f>IF(N471="zákl. prenesená",J471,0)</f>
        <v>0</v>
      </c>
      <c r="BH471" s="169">
        <f>IF(N471="zníž. prenesená",J471,0)</f>
        <v>0</v>
      </c>
      <c r="BI471" s="169">
        <f>IF(N471="nulová",J471,0)</f>
        <v>0</v>
      </c>
      <c r="BJ471" s="17" t="s">
        <v>88</v>
      </c>
      <c r="BK471" s="169">
        <f>ROUND(I471*H471,2)</f>
        <v>59.9</v>
      </c>
      <c r="BL471" s="17" t="s">
        <v>249</v>
      </c>
      <c r="BM471" s="168" t="s">
        <v>1797</v>
      </c>
    </row>
    <row r="472" spans="1:65" s="13" customFormat="1">
      <c r="B472" s="178"/>
      <c r="D472" s="171" t="s">
        <v>251</v>
      </c>
      <c r="E472" s="179"/>
      <c r="F472" s="180" t="s">
        <v>1798</v>
      </c>
      <c r="H472" s="181">
        <v>41.03</v>
      </c>
      <c r="I472" s="182"/>
      <c r="L472" s="178"/>
      <c r="M472" s="183"/>
      <c r="N472" s="184"/>
      <c r="O472" s="184"/>
      <c r="P472" s="184"/>
      <c r="Q472" s="184"/>
      <c r="R472" s="184"/>
      <c r="S472" s="184"/>
      <c r="T472" s="185"/>
      <c r="AT472" s="179" t="s">
        <v>251</v>
      </c>
      <c r="AU472" s="179" t="s">
        <v>88</v>
      </c>
      <c r="AV472" s="13" t="s">
        <v>88</v>
      </c>
      <c r="AW472" s="13" t="s">
        <v>32</v>
      </c>
      <c r="AX472" s="13" t="s">
        <v>83</v>
      </c>
      <c r="AY472" s="179" t="s">
        <v>242</v>
      </c>
    </row>
    <row r="473" spans="1:65" s="1" customFormat="1" ht="24.2" customHeight="1">
      <c r="A473" s="30"/>
      <c r="B473" s="155"/>
      <c r="C473" s="194" t="s">
        <v>1799</v>
      </c>
      <c r="D473" s="194" t="s">
        <v>245</v>
      </c>
      <c r="E473" s="195" t="s">
        <v>1800</v>
      </c>
      <c r="F473" s="196" t="s">
        <v>1801</v>
      </c>
      <c r="G473" s="197" t="s">
        <v>281</v>
      </c>
      <c r="H473" s="198">
        <v>150.83000000000001</v>
      </c>
      <c r="I473" s="161">
        <v>1.68</v>
      </c>
      <c r="J473" s="162">
        <f>ROUND(I473*H473,2)</f>
        <v>253.39</v>
      </c>
      <c r="K473" s="163"/>
      <c r="L473" s="31"/>
      <c r="M473" s="164"/>
      <c r="N473" s="165" t="s">
        <v>42</v>
      </c>
      <c r="O473" s="57"/>
      <c r="P473" s="166">
        <f>O473*H473</f>
        <v>0</v>
      </c>
      <c r="Q473" s="166">
        <v>0</v>
      </c>
      <c r="R473" s="166">
        <f>Q473*H473</f>
        <v>0</v>
      </c>
      <c r="S473" s="166">
        <v>0.05</v>
      </c>
      <c r="T473" s="167">
        <f>S473*H473</f>
        <v>7.541500000000001</v>
      </c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R473" s="168" t="s">
        <v>249</v>
      </c>
      <c r="AT473" s="168" t="s">
        <v>245</v>
      </c>
      <c r="AU473" s="168" t="s">
        <v>88</v>
      </c>
      <c r="AY473" s="17" t="s">
        <v>242</v>
      </c>
      <c r="BE473" s="169">
        <f>IF(N473="základná",J473,0)</f>
        <v>0</v>
      </c>
      <c r="BF473" s="169">
        <f>IF(N473="znížená",J473,0)</f>
        <v>253.39</v>
      </c>
      <c r="BG473" s="169">
        <f>IF(N473="zákl. prenesená",J473,0)</f>
        <v>0</v>
      </c>
      <c r="BH473" s="169">
        <f>IF(N473="zníž. prenesená",J473,0)</f>
        <v>0</v>
      </c>
      <c r="BI473" s="169">
        <f>IF(N473="nulová",J473,0)</f>
        <v>0</v>
      </c>
      <c r="BJ473" s="17" t="s">
        <v>88</v>
      </c>
      <c r="BK473" s="169">
        <f>ROUND(I473*H473,2)</f>
        <v>253.39</v>
      </c>
      <c r="BL473" s="17" t="s">
        <v>249</v>
      </c>
      <c r="BM473" s="168" t="s">
        <v>1802</v>
      </c>
    </row>
    <row r="474" spans="1:65" s="13" customFormat="1">
      <c r="B474" s="178"/>
      <c r="D474" s="171" t="s">
        <v>251</v>
      </c>
      <c r="E474" s="179"/>
      <c r="F474" s="180" t="s">
        <v>1803</v>
      </c>
      <c r="H474" s="181">
        <v>109.8</v>
      </c>
      <c r="I474" s="182"/>
      <c r="L474" s="178"/>
      <c r="M474" s="183"/>
      <c r="N474" s="184"/>
      <c r="O474" s="184"/>
      <c r="P474" s="184"/>
      <c r="Q474" s="184"/>
      <c r="R474" s="184"/>
      <c r="S474" s="184"/>
      <c r="T474" s="185"/>
      <c r="AT474" s="179" t="s">
        <v>251</v>
      </c>
      <c r="AU474" s="179" t="s">
        <v>88</v>
      </c>
      <c r="AV474" s="13" t="s">
        <v>88</v>
      </c>
      <c r="AW474" s="13" t="s">
        <v>32</v>
      </c>
      <c r="AX474" s="13" t="s">
        <v>76</v>
      </c>
      <c r="AY474" s="179" t="s">
        <v>242</v>
      </c>
    </row>
    <row r="475" spans="1:65" s="13" customFormat="1">
      <c r="B475" s="178"/>
      <c r="D475" s="171" t="s">
        <v>251</v>
      </c>
      <c r="E475" s="179"/>
      <c r="F475" s="180" t="s">
        <v>1798</v>
      </c>
      <c r="H475" s="181">
        <v>41.03</v>
      </c>
      <c r="I475" s="182"/>
      <c r="L475" s="178"/>
      <c r="M475" s="183"/>
      <c r="N475" s="184"/>
      <c r="O475" s="184"/>
      <c r="P475" s="184"/>
      <c r="Q475" s="184"/>
      <c r="R475" s="184"/>
      <c r="S475" s="184"/>
      <c r="T475" s="185"/>
      <c r="AT475" s="179" t="s">
        <v>251</v>
      </c>
      <c r="AU475" s="179" t="s">
        <v>88</v>
      </c>
      <c r="AV475" s="13" t="s">
        <v>88</v>
      </c>
      <c r="AW475" s="13" t="s">
        <v>32</v>
      </c>
      <c r="AX475" s="13" t="s">
        <v>76</v>
      </c>
      <c r="AY475" s="179" t="s">
        <v>242</v>
      </c>
    </row>
    <row r="476" spans="1:65" s="14" customFormat="1">
      <c r="B476" s="186"/>
      <c r="D476" s="171" t="s">
        <v>251</v>
      </c>
      <c r="E476" s="187"/>
      <c r="F476" s="188" t="s">
        <v>254</v>
      </c>
      <c r="H476" s="189">
        <v>150.83000000000001</v>
      </c>
      <c r="I476" s="190"/>
      <c r="L476" s="186"/>
      <c r="M476" s="191"/>
      <c r="N476" s="192"/>
      <c r="O476" s="192"/>
      <c r="P476" s="192"/>
      <c r="Q476" s="192"/>
      <c r="R476" s="192"/>
      <c r="S476" s="192"/>
      <c r="T476" s="193"/>
      <c r="AT476" s="187" t="s">
        <v>251</v>
      </c>
      <c r="AU476" s="187" t="s">
        <v>88</v>
      </c>
      <c r="AV476" s="14" t="s">
        <v>249</v>
      </c>
      <c r="AW476" s="14" t="s">
        <v>32</v>
      </c>
      <c r="AX476" s="14" t="s">
        <v>83</v>
      </c>
      <c r="AY476" s="187" t="s">
        <v>242</v>
      </c>
    </row>
    <row r="477" spans="1:65" s="1" customFormat="1" ht="37.9" customHeight="1">
      <c r="A477" s="30"/>
      <c r="B477" s="155"/>
      <c r="C477" s="194" t="s">
        <v>1804</v>
      </c>
      <c r="D477" s="194" t="s">
        <v>245</v>
      </c>
      <c r="E477" s="195" t="s">
        <v>1805</v>
      </c>
      <c r="F477" s="196" t="s">
        <v>1806</v>
      </c>
      <c r="G477" s="197" t="s">
        <v>281</v>
      </c>
      <c r="H477" s="198">
        <v>0.93500000000000005</v>
      </c>
      <c r="I477" s="161">
        <v>4.9000000000000004</v>
      </c>
      <c r="J477" s="162">
        <f>ROUND(I477*H477,2)</f>
        <v>4.58</v>
      </c>
      <c r="K477" s="163"/>
      <c r="L477" s="31"/>
      <c r="M477" s="164"/>
      <c r="N477" s="165" t="s">
        <v>42</v>
      </c>
      <c r="O477" s="57"/>
      <c r="P477" s="166">
        <f>O477*H477</f>
        <v>0</v>
      </c>
      <c r="Q477" s="166">
        <v>0</v>
      </c>
      <c r="R477" s="166">
        <f>Q477*H477</f>
        <v>0</v>
      </c>
      <c r="S477" s="166">
        <v>6.8000000000000005E-2</v>
      </c>
      <c r="T477" s="167">
        <f>S477*H477</f>
        <v>6.3580000000000012E-2</v>
      </c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R477" s="168" t="s">
        <v>249</v>
      </c>
      <c r="AT477" s="168" t="s">
        <v>245</v>
      </c>
      <c r="AU477" s="168" t="s">
        <v>88</v>
      </c>
      <c r="AY477" s="17" t="s">
        <v>242</v>
      </c>
      <c r="BE477" s="169">
        <f>IF(N477="základná",J477,0)</f>
        <v>0</v>
      </c>
      <c r="BF477" s="169">
        <f>IF(N477="znížená",J477,0)</f>
        <v>4.58</v>
      </c>
      <c r="BG477" s="169">
        <f>IF(N477="zákl. prenesená",J477,0)</f>
        <v>0</v>
      </c>
      <c r="BH477" s="169">
        <f>IF(N477="zníž. prenesená",J477,0)</f>
        <v>0</v>
      </c>
      <c r="BI477" s="169">
        <f>IF(N477="nulová",J477,0)</f>
        <v>0</v>
      </c>
      <c r="BJ477" s="17" t="s">
        <v>88</v>
      </c>
      <c r="BK477" s="169">
        <f>ROUND(I477*H477,2)</f>
        <v>4.58</v>
      </c>
      <c r="BL477" s="17" t="s">
        <v>249</v>
      </c>
      <c r="BM477" s="168" t="s">
        <v>1807</v>
      </c>
    </row>
    <row r="478" spans="1:65" s="13" customFormat="1">
      <c r="B478" s="178"/>
      <c r="D478" s="171" t="s">
        <v>251</v>
      </c>
      <c r="E478" s="179"/>
      <c r="F478" s="180" t="s">
        <v>1808</v>
      </c>
      <c r="H478" s="181">
        <v>0.18</v>
      </c>
      <c r="I478" s="182"/>
      <c r="L478" s="178"/>
      <c r="M478" s="183"/>
      <c r="N478" s="184"/>
      <c r="O478" s="184"/>
      <c r="P478" s="184"/>
      <c r="Q478" s="184"/>
      <c r="R478" s="184"/>
      <c r="S478" s="184"/>
      <c r="T478" s="185"/>
      <c r="AT478" s="179" t="s">
        <v>251</v>
      </c>
      <c r="AU478" s="179" t="s">
        <v>88</v>
      </c>
      <c r="AV478" s="13" t="s">
        <v>88</v>
      </c>
      <c r="AW478" s="13" t="s">
        <v>32</v>
      </c>
      <c r="AX478" s="13" t="s">
        <v>76</v>
      </c>
      <c r="AY478" s="179" t="s">
        <v>242</v>
      </c>
    </row>
    <row r="479" spans="1:65" s="13" customFormat="1">
      <c r="B479" s="178"/>
      <c r="D479" s="171" t="s">
        <v>251</v>
      </c>
      <c r="E479" s="179"/>
      <c r="F479" s="180" t="s">
        <v>1809</v>
      </c>
      <c r="H479" s="181">
        <v>0.18</v>
      </c>
      <c r="I479" s="182"/>
      <c r="L479" s="178"/>
      <c r="M479" s="183"/>
      <c r="N479" s="184"/>
      <c r="O479" s="184"/>
      <c r="P479" s="184"/>
      <c r="Q479" s="184"/>
      <c r="R479" s="184"/>
      <c r="S479" s="184"/>
      <c r="T479" s="185"/>
      <c r="AT479" s="179" t="s">
        <v>251</v>
      </c>
      <c r="AU479" s="179" t="s">
        <v>88</v>
      </c>
      <c r="AV479" s="13" t="s">
        <v>88</v>
      </c>
      <c r="AW479" s="13" t="s">
        <v>32</v>
      </c>
      <c r="AX479" s="13" t="s">
        <v>76</v>
      </c>
      <c r="AY479" s="179" t="s">
        <v>242</v>
      </c>
    </row>
    <row r="480" spans="1:65" s="13" customFormat="1">
      <c r="B480" s="178"/>
      <c r="D480" s="171" t="s">
        <v>251</v>
      </c>
      <c r="E480" s="179"/>
      <c r="F480" s="180" t="s">
        <v>1810</v>
      </c>
      <c r="H480" s="181">
        <v>0.57499999999999996</v>
      </c>
      <c r="I480" s="182"/>
      <c r="L480" s="178"/>
      <c r="M480" s="183"/>
      <c r="N480" s="184"/>
      <c r="O480" s="184"/>
      <c r="P480" s="184"/>
      <c r="Q480" s="184"/>
      <c r="R480" s="184"/>
      <c r="S480" s="184"/>
      <c r="T480" s="185"/>
      <c r="AT480" s="179" t="s">
        <v>251</v>
      </c>
      <c r="AU480" s="179" t="s">
        <v>88</v>
      </c>
      <c r="AV480" s="13" t="s">
        <v>88</v>
      </c>
      <c r="AW480" s="13" t="s">
        <v>32</v>
      </c>
      <c r="AX480" s="13" t="s">
        <v>76</v>
      </c>
      <c r="AY480" s="179" t="s">
        <v>242</v>
      </c>
    </row>
    <row r="481" spans="1:65" s="14" customFormat="1">
      <c r="B481" s="186"/>
      <c r="D481" s="171" t="s">
        <v>251</v>
      </c>
      <c r="E481" s="187"/>
      <c r="F481" s="188" t="s">
        <v>254</v>
      </c>
      <c r="H481" s="189">
        <v>0.93500000000000005</v>
      </c>
      <c r="I481" s="190"/>
      <c r="L481" s="186"/>
      <c r="M481" s="191"/>
      <c r="N481" s="192"/>
      <c r="O481" s="192"/>
      <c r="P481" s="192"/>
      <c r="Q481" s="192"/>
      <c r="R481" s="192"/>
      <c r="S481" s="192"/>
      <c r="T481" s="193"/>
      <c r="AT481" s="187" t="s">
        <v>251</v>
      </c>
      <c r="AU481" s="187" t="s">
        <v>88</v>
      </c>
      <c r="AV481" s="14" t="s">
        <v>249</v>
      </c>
      <c r="AW481" s="14" t="s">
        <v>32</v>
      </c>
      <c r="AX481" s="14" t="s">
        <v>83</v>
      </c>
      <c r="AY481" s="187" t="s">
        <v>242</v>
      </c>
    </row>
    <row r="482" spans="1:65" s="1" customFormat="1" ht="37.9" customHeight="1">
      <c r="A482" s="30"/>
      <c r="B482" s="155"/>
      <c r="C482" s="194" t="s">
        <v>1811</v>
      </c>
      <c r="D482" s="194" t="s">
        <v>245</v>
      </c>
      <c r="E482" s="195" t="s">
        <v>1812</v>
      </c>
      <c r="F482" s="196" t="s">
        <v>1813</v>
      </c>
      <c r="G482" s="197" t="s">
        <v>281</v>
      </c>
      <c r="H482" s="198">
        <v>288.02499999999998</v>
      </c>
      <c r="I482" s="161">
        <v>3.27</v>
      </c>
      <c r="J482" s="162">
        <f>ROUND(I482*H482,2)</f>
        <v>941.84</v>
      </c>
      <c r="K482" s="163"/>
      <c r="L482" s="31"/>
      <c r="M482" s="164"/>
      <c r="N482" s="165" t="s">
        <v>42</v>
      </c>
      <c r="O482" s="57"/>
      <c r="P482" s="166">
        <f>O482*H482</f>
        <v>0</v>
      </c>
      <c r="Q482" s="166">
        <v>0</v>
      </c>
      <c r="R482" s="166">
        <f>Q482*H482</f>
        <v>0</v>
      </c>
      <c r="S482" s="166">
        <v>8.8999999999999996E-2</v>
      </c>
      <c r="T482" s="167">
        <f>S482*H482</f>
        <v>25.634224999999997</v>
      </c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R482" s="168" t="s">
        <v>249</v>
      </c>
      <c r="AT482" s="168" t="s">
        <v>245</v>
      </c>
      <c r="AU482" s="168" t="s">
        <v>88</v>
      </c>
      <c r="AY482" s="17" t="s">
        <v>242</v>
      </c>
      <c r="BE482" s="169">
        <f>IF(N482="základná",J482,0)</f>
        <v>0</v>
      </c>
      <c r="BF482" s="169">
        <f>IF(N482="znížená",J482,0)</f>
        <v>941.84</v>
      </c>
      <c r="BG482" s="169">
        <f>IF(N482="zákl. prenesená",J482,0)</f>
        <v>0</v>
      </c>
      <c r="BH482" s="169">
        <f>IF(N482="zníž. prenesená",J482,0)</f>
        <v>0</v>
      </c>
      <c r="BI482" s="169">
        <f>IF(N482="nulová",J482,0)</f>
        <v>0</v>
      </c>
      <c r="BJ482" s="17" t="s">
        <v>88</v>
      </c>
      <c r="BK482" s="169">
        <f>ROUND(I482*H482,2)</f>
        <v>941.84</v>
      </c>
      <c r="BL482" s="17" t="s">
        <v>249</v>
      </c>
      <c r="BM482" s="168" t="s">
        <v>1814</v>
      </c>
    </row>
    <row r="483" spans="1:65" s="13" customFormat="1">
      <c r="B483" s="178"/>
      <c r="D483" s="171" t="s">
        <v>251</v>
      </c>
      <c r="E483" s="179"/>
      <c r="F483" s="180" t="s">
        <v>1815</v>
      </c>
      <c r="H483" s="181">
        <v>249.54</v>
      </c>
      <c r="I483" s="182"/>
      <c r="L483" s="178"/>
      <c r="M483" s="183"/>
      <c r="N483" s="184"/>
      <c r="O483" s="184"/>
      <c r="P483" s="184"/>
      <c r="Q483" s="184"/>
      <c r="R483" s="184"/>
      <c r="S483" s="184"/>
      <c r="T483" s="185"/>
      <c r="AT483" s="179" t="s">
        <v>251</v>
      </c>
      <c r="AU483" s="179" t="s">
        <v>88</v>
      </c>
      <c r="AV483" s="13" t="s">
        <v>88</v>
      </c>
      <c r="AW483" s="13" t="s">
        <v>32</v>
      </c>
      <c r="AX483" s="13" t="s">
        <v>76</v>
      </c>
      <c r="AY483" s="179" t="s">
        <v>242</v>
      </c>
    </row>
    <row r="484" spans="1:65" s="13" customFormat="1">
      <c r="B484" s="178"/>
      <c r="D484" s="171" t="s">
        <v>251</v>
      </c>
      <c r="E484" s="179"/>
      <c r="F484" s="180" t="s">
        <v>1816</v>
      </c>
      <c r="H484" s="181">
        <v>8.1850000000000005</v>
      </c>
      <c r="I484" s="182"/>
      <c r="L484" s="178"/>
      <c r="M484" s="183"/>
      <c r="N484" s="184"/>
      <c r="O484" s="184"/>
      <c r="P484" s="184"/>
      <c r="Q484" s="184"/>
      <c r="R484" s="184"/>
      <c r="S484" s="184"/>
      <c r="T484" s="185"/>
      <c r="AT484" s="179" t="s">
        <v>251</v>
      </c>
      <c r="AU484" s="179" t="s">
        <v>88</v>
      </c>
      <c r="AV484" s="13" t="s">
        <v>88</v>
      </c>
      <c r="AW484" s="13" t="s">
        <v>32</v>
      </c>
      <c r="AX484" s="13" t="s">
        <v>76</v>
      </c>
      <c r="AY484" s="179" t="s">
        <v>242</v>
      </c>
    </row>
    <row r="485" spans="1:65" s="13" customFormat="1">
      <c r="B485" s="178"/>
      <c r="D485" s="171" t="s">
        <v>251</v>
      </c>
      <c r="E485" s="179"/>
      <c r="F485" s="180" t="s">
        <v>1817</v>
      </c>
      <c r="H485" s="181">
        <v>4.2</v>
      </c>
      <c r="I485" s="182"/>
      <c r="L485" s="178"/>
      <c r="M485" s="183"/>
      <c r="N485" s="184"/>
      <c r="O485" s="184"/>
      <c r="P485" s="184"/>
      <c r="Q485" s="184"/>
      <c r="R485" s="184"/>
      <c r="S485" s="184"/>
      <c r="T485" s="185"/>
      <c r="AT485" s="179" t="s">
        <v>251</v>
      </c>
      <c r="AU485" s="179" t="s">
        <v>88</v>
      </c>
      <c r="AV485" s="13" t="s">
        <v>88</v>
      </c>
      <c r="AW485" s="13" t="s">
        <v>32</v>
      </c>
      <c r="AX485" s="13" t="s">
        <v>76</v>
      </c>
      <c r="AY485" s="179" t="s">
        <v>242</v>
      </c>
    </row>
    <row r="486" spans="1:65" s="13" customFormat="1">
      <c r="B486" s="178"/>
      <c r="D486" s="171" t="s">
        <v>251</v>
      </c>
      <c r="E486" s="179"/>
      <c r="F486" s="180" t="s">
        <v>1559</v>
      </c>
      <c r="H486" s="181">
        <v>16.649999999999999</v>
      </c>
      <c r="I486" s="182"/>
      <c r="L486" s="178"/>
      <c r="M486" s="183"/>
      <c r="N486" s="184"/>
      <c r="O486" s="184"/>
      <c r="P486" s="184"/>
      <c r="Q486" s="184"/>
      <c r="R486" s="184"/>
      <c r="S486" s="184"/>
      <c r="T486" s="185"/>
      <c r="AT486" s="179" t="s">
        <v>251</v>
      </c>
      <c r="AU486" s="179" t="s">
        <v>88</v>
      </c>
      <c r="AV486" s="13" t="s">
        <v>88</v>
      </c>
      <c r="AW486" s="13" t="s">
        <v>32</v>
      </c>
      <c r="AX486" s="13" t="s">
        <v>76</v>
      </c>
      <c r="AY486" s="179" t="s">
        <v>242</v>
      </c>
    </row>
    <row r="487" spans="1:65" s="13" customFormat="1">
      <c r="B487" s="178"/>
      <c r="D487" s="171" t="s">
        <v>251</v>
      </c>
      <c r="E487" s="179"/>
      <c r="F487" s="180" t="s">
        <v>1560</v>
      </c>
      <c r="H487" s="181">
        <v>9.4499999999999993</v>
      </c>
      <c r="I487" s="182"/>
      <c r="L487" s="178"/>
      <c r="M487" s="183"/>
      <c r="N487" s="184"/>
      <c r="O487" s="184"/>
      <c r="P487" s="184"/>
      <c r="Q487" s="184"/>
      <c r="R487" s="184"/>
      <c r="S487" s="184"/>
      <c r="T487" s="185"/>
      <c r="AT487" s="179" t="s">
        <v>251</v>
      </c>
      <c r="AU487" s="179" t="s">
        <v>88</v>
      </c>
      <c r="AV487" s="13" t="s">
        <v>88</v>
      </c>
      <c r="AW487" s="13" t="s">
        <v>32</v>
      </c>
      <c r="AX487" s="13" t="s">
        <v>76</v>
      </c>
      <c r="AY487" s="179" t="s">
        <v>242</v>
      </c>
    </row>
    <row r="488" spans="1:65" s="14" customFormat="1">
      <c r="B488" s="186"/>
      <c r="D488" s="171" t="s">
        <v>251</v>
      </c>
      <c r="E488" s="187"/>
      <c r="F488" s="188" t="s">
        <v>254</v>
      </c>
      <c r="H488" s="189">
        <v>288.02499999999998</v>
      </c>
      <c r="I488" s="190"/>
      <c r="L488" s="186"/>
      <c r="M488" s="191"/>
      <c r="N488" s="192"/>
      <c r="O488" s="192"/>
      <c r="P488" s="192"/>
      <c r="Q488" s="192"/>
      <c r="R488" s="192"/>
      <c r="S488" s="192"/>
      <c r="T488" s="193"/>
      <c r="AT488" s="187" t="s">
        <v>251</v>
      </c>
      <c r="AU488" s="187" t="s">
        <v>88</v>
      </c>
      <c r="AV488" s="14" t="s">
        <v>249</v>
      </c>
      <c r="AW488" s="14" t="s">
        <v>32</v>
      </c>
      <c r="AX488" s="14" t="s">
        <v>83</v>
      </c>
      <c r="AY488" s="187" t="s">
        <v>242</v>
      </c>
    </row>
    <row r="489" spans="1:65" s="1" customFormat="1" ht="24.2" customHeight="1">
      <c r="A489" s="30"/>
      <c r="B489" s="155"/>
      <c r="C489" s="194" t="s">
        <v>1818</v>
      </c>
      <c r="D489" s="194" t="s">
        <v>245</v>
      </c>
      <c r="E489" s="195" t="s">
        <v>617</v>
      </c>
      <c r="F489" s="196" t="s">
        <v>618</v>
      </c>
      <c r="G489" s="197" t="s">
        <v>291</v>
      </c>
      <c r="H489" s="198">
        <v>687.48900000000003</v>
      </c>
      <c r="I489" s="161">
        <v>3.95</v>
      </c>
      <c r="J489" s="162">
        <f>ROUND(I489*H489,2)</f>
        <v>2715.58</v>
      </c>
      <c r="K489" s="163"/>
      <c r="L489" s="31"/>
      <c r="M489" s="164"/>
      <c r="N489" s="165" t="s">
        <v>42</v>
      </c>
      <c r="O489" s="57"/>
      <c r="P489" s="166">
        <f>O489*H489</f>
        <v>0</v>
      </c>
      <c r="Q489" s="166">
        <v>0</v>
      </c>
      <c r="R489" s="166">
        <f>Q489*H489</f>
        <v>0</v>
      </c>
      <c r="S489" s="166">
        <v>0</v>
      </c>
      <c r="T489" s="167">
        <f>S489*H489</f>
        <v>0</v>
      </c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R489" s="168" t="s">
        <v>249</v>
      </c>
      <c r="AT489" s="168" t="s">
        <v>245</v>
      </c>
      <c r="AU489" s="168" t="s">
        <v>88</v>
      </c>
      <c r="AY489" s="17" t="s">
        <v>242</v>
      </c>
      <c r="BE489" s="169">
        <f>IF(N489="základná",J489,0)</f>
        <v>0</v>
      </c>
      <c r="BF489" s="169">
        <f>IF(N489="znížená",J489,0)</f>
        <v>2715.58</v>
      </c>
      <c r="BG489" s="169">
        <f>IF(N489="zákl. prenesená",J489,0)</f>
        <v>0</v>
      </c>
      <c r="BH489" s="169">
        <f>IF(N489="zníž. prenesená",J489,0)</f>
        <v>0</v>
      </c>
      <c r="BI489" s="169">
        <f>IF(N489="nulová",J489,0)</f>
        <v>0</v>
      </c>
      <c r="BJ489" s="17" t="s">
        <v>88</v>
      </c>
      <c r="BK489" s="169">
        <f>ROUND(I489*H489,2)</f>
        <v>2715.58</v>
      </c>
      <c r="BL489" s="17" t="s">
        <v>249</v>
      </c>
      <c r="BM489" s="168" t="s">
        <v>1819</v>
      </c>
    </row>
    <row r="490" spans="1:65" s="1" customFormat="1" ht="21.75" customHeight="1">
      <c r="A490" s="30"/>
      <c r="B490" s="155"/>
      <c r="C490" s="194" t="s">
        <v>1820</v>
      </c>
      <c r="D490" s="194" t="s">
        <v>245</v>
      </c>
      <c r="E490" s="195" t="s">
        <v>621</v>
      </c>
      <c r="F490" s="196" t="s">
        <v>622</v>
      </c>
      <c r="G490" s="197" t="s">
        <v>291</v>
      </c>
      <c r="H490" s="198">
        <v>687.48900000000003</v>
      </c>
      <c r="I490" s="161">
        <v>4.7699999999999996</v>
      </c>
      <c r="J490" s="162">
        <f>ROUND(I490*H490,2)</f>
        <v>3279.32</v>
      </c>
      <c r="K490" s="163"/>
      <c r="L490" s="31"/>
      <c r="M490" s="164"/>
      <c r="N490" s="165" t="s">
        <v>42</v>
      </c>
      <c r="O490" s="57"/>
      <c r="P490" s="166">
        <f>O490*H490</f>
        <v>0</v>
      </c>
      <c r="Q490" s="166">
        <v>0</v>
      </c>
      <c r="R490" s="166">
        <f>Q490*H490</f>
        <v>0</v>
      </c>
      <c r="S490" s="166">
        <v>0</v>
      </c>
      <c r="T490" s="167">
        <f>S490*H490</f>
        <v>0</v>
      </c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R490" s="168" t="s">
        <v>249</v>
      </c>
      <c r="AT490" s="168" t="s">
        <v>245</v>
      </c>
      <c r="AU490" s="168" t="s">
        <v>88</v>
      </c>
      <c r="AY490" s="17" t="s">
        <v>242</v>
      </c>
      <c r="BE490" s="169">
        <f>IF(N490="základná",J490,0)</f>
        <v>0</v>
      </c>
      <c r="BF490" s="169">
        <f>IF(N490="znížená",J490,0)</f>
        <v>3279.32</v>
      </c>
      <c r="BG490" s="169">
        <f>IF(N490="zákl. prenesená",J490,0)</f>
        <v>0</v>
      </c>
      <c r="BH490" s="169">
        <f>IF(N490="zníž. prenesená",J490,0)</f>
        <v>0</v>
      </c>
      <c r="BI490" s="169">
        <f>IF(N490="nulová",J490,0)</f>
        <v>0</v>
      </c>
      <c r="BJ490" s="17" t="s">
        <v>88</v>
      </c>
      <c r="BK490" s="169">
        <f>ROUND(I490*H490,2)</f>
        <v>3279.32</v>
      </c>
      <c r="BL490" s="17" t="s">
        <v>249</v>
      </c>
      <c r="BM490" s="168" t="s">
        <v>1821</v>
      </c>
    </row>
    <row r="491" spans="1:65" s="1" customFormat="1" ht="24.2" customHeight="1">
      <c r="A491" s="30"/>
      <c r="B491" s="155"/>
      <c r="C491" s="194" t="s">
        <v>1822</v>
      </c>
      <c r="D491" s="194" t="s">
        <v>245</v>
      </c>
      <c r="E491" s="195" t="s">
        <v>625</v>
      </c>
      <c r="F491" s="196" t="s">
        <v>626</v>
      </c>
      <c r="G491" s="197" t="s">
        <v>291</v>
      </c>
      <c r="H491" s="198">
        <v>16499.736000000001</v>
      </c>
      <c r="I491" s="161">
        <v>0.14000000000000001</v>
      </c>
      <c r="J491" s="162">
        <f>ROUND(I491*H491,2)</f>
        <v>2309.96</v>
      </c>
      <c r="K491" s="163"/>
      <c r="L491" s="31"/>
      <c r="M491" s="164"/>
      <c r="N491" s="165" t="s">
        <v>42</v>
      </c>
      <c r="O491" s="57"/>
      <c r="P491" s="166">
        <f>O491*H491</f>
        <v>0</v>
      </c>
      <c r="Q491" s="166">
        <v>0</v>
      </c>
      <c r="R491" s="166">
        <f>Q491*H491</f>
        <v>0</v>
      </c>
      <c r="S491" s="166">
        <v>0</v>
      </c>
      <c r="T491" s="167">
        <f>S491*H491</f>
        <v>0</v>
      </c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R491" s="168" t="s">
        <v>249</v>
      </c>
      <c r="AT491" s="168" t="s">
        <v>245</v>
      </c>
      <c r="AU491" s="168" t="s">
        <v>88</v>
      </c>
      <c r="AY491" s="17" t="s">
        <v>242</v>
      </c>
      <c r="BE491" s="169">
        <f>IF(N491="základná",J491,0)</f>
        <v>0</v>
      </c>
      <c r="BF491" s="169">
        <f>IF(N491="znížená",J491,0)</f>
        <v>2309.96</v>
      </c>
      <c r="BG491" s="169">
        <f>IF(N491="zákl. prenesená",J491,0)</f>
        <v>0</v>
      </c>
      <c r="BH491" s="169">
        <f>IF(N491="zníž. prenesená",J491,0)</f>
        <v>0</v>
      </c>
      <c r="BI491" s="169">
        <f>IF(N491="nulová",J491,0)</f>
        <v>0</v>
      </c>
      <c r="BJ491" s="17" t="s">
        <v>88</v>
      </c>
      <c r="BK491" s="169">
        <f>ROUND(I491*H491,2)</f>
        <v>2309.96</v>
      </c>
      <c r="BL491" s="17" t="s">
        <v>249</v>
      </c>
      <c r="BM491" s="168" t="s">
        <v>1823</v>
      </c>
    </row>
    <row r="492" spans="1:65" s="13" customFormat="1">
      <c r="B492" s="178"/>
      <c r="D492" s="171" t="s">
        <v>251</v>
      </c>
      <c r="F492" s="180" t="s">
        <v>1824</v>
      </c>
      <c r="H492" s="181">
        <v>16499.736000000001</v>
      </c>
      <c r="I492" s="182"/>
      <c r="L492" s="178"/>
      <c r="M492" s="183"/>
      <c r="N492" s="184"/>
      <c r="O492" s="184"/>
      <c r="P492" s="184"/>
      <c r="Q492" s="184"/>
      <c r="R492" s="184"/>
      <c r="S492" s="184"/>
      <c r="T492" s="185"/>
      <c r="AT492" s="179" t="s">
        <v>251</v>
      </c>
      <c r="AU492" s="179" t="s">
        <v>88</v>
      </c>
      <c r="AV492" s="13" t="s">
        <v>88</v>
      </c>
      <c r="AW492" s="13" t="s">
        <v>2</v>
      </c>
      <c r="AX492" s="13" t="s">
        <v>83</v>
      </c>
      <c r="AY492" s="179" t="s">
        <v>242</v>
      </c>
    </row>
    <row r="493" spans="1:65" s="1" customFormat="1" ht="24.2" customHeight="1">
      <c r="A493" s="30"/>
      <c r="B493" s="155"/>
      <c r="C493" s="194" t="s">
        <v>1825</v>
      </c>
      <c r="D493" s="194" t="s">
        <v>245</v>
      </c>
      <c r="E493" s="195" t="s">
        <v>1826</v>
      </c>
      <c r="F493" s="196" t="s">
        <v>1827</v>
      </c>
      <c r="G493" s="197" t="s">
        <v>291</v>
      </c>
      <c r="H493" s="198">
        <v>687.48900000000003</v>
      </c>
      <c r="I493" s="161">
        <v>3.99</v>
      </c>
      <c r="J493" s="162">
        <f>ROUND(I493*H493,2)</f>
        <v>2743.08</v>
      </c>
      <c r="K493" s="163"/>
      <c r="L493" s="31"/>
      <c r="M493" s="164"/>
      <c r="N493" s="165" t="s">
        <v>42</v>
      </c>
      <c r="O493" s="57"/>
      <c r="P493" s="166">
        <f>O493*H493</f>
        <v>0</v>
      </c>
      <c r="Q493" s="166">
        <v>0</v>
      </c>
      <c r="R493" s="166">
        <f>Q493*H493</f>
        <v>0</v>
      </c>
      <c r="S493" s="166">
        <v>0</v>
      </c>
      <c r="T493" s="167">
        <f>S493*H493</f>
        <v>0</v>
      </c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R493" s="168" t="s">
        <v>249</v>
      </c>
      <c r="AT493" s="168" t="s">
        <v>245</v>
      </c>
      <c r="AU493" s="168" t="s">
        <v>88</v>
      </c>
      <c r="AY493" s="17" t="s">
        <v>242</v>
      </c>
      <c r="BE493" s="169">
        <f>IF(N493="základná",J493,0)</f>
        <v>0</v>
      </c>
      <c r="BF493" s="169">
        <f>IF(N493="znížená",J493,0)</f>
        <v>2743.08</v>
      </c>
      <c r="BG493" s="169">
        <f>IF(N493="zákl. prenesená",J493,0)</f>
        <v>0</v>
      </c>
      <c r="BH493" s="169">
        <f>IF(N493="zníž. prenesená",J493,0)</f>
        <v>0</v>
      </c>
      <c r="BI493" s="169">
        <f>IF(N493="nulová",J493,0)</f>
        <v>0</v>
      </c>
      <c r="BJ493" s="17" t="s">
        <v>88</v>
      </c>
      <c r="BK493" s="169">
        <f>ROUND(I493*H493,2)</f>
        <v>2743.08</v>
      </c>
      <c r="BL493" s="17" t="s">
        <v>249</v>
      </c>
      <c r="BM493" s="168" t="s">
        <v>1828</v>
      </c>
    </row>
    <row r="494" spans="1:65" s="1" customFormat="1" ht="24.2" customHeight="1">
      <c r="A494" s="30"/>
      <c r="B494" s="155"/>
      <c r="C494" s="194" t="s">
        <v>1829</v>
      </c>
      <c r="D494" s="194" t="s">
        <v>245</v>
      </c>
      <c r="E494" s="195" t="s">
        <v>630</v>
      </c>
      <c r="F494" s="196" t="s">
        <v>631</v>
      </c>
      <c r="G494" s="197" t="s">
        <v>291</v>
      </c>
      <c r="H494" s="198">
        <v>2749.9560000000001</v>
      </c>
      <c r="I494" s="161">
        <v>0.45</v>
      </c>
      <c r="J494" s="162">
        <f>ROUND(I494*H494,2)</f>
        <v>1237.48</v>
      </c>
      <c r="K494" s="163"/>
      <c r="L494" s="31"/>
      <c r="M494" s="164"/>
      <c r="N494" s="165" t="s">
        <v>42</v>
      </c>
      <c r="O494" s="57"/>
      <c r="P494" s="166">
        <f>O494*H494</f>
        <v>0</v>
      </c>
      <c r="Q494" s="166">
        <v>0</v>
      </c>
      <c r="R494" s="166">
        <f>Q494*H494</f>
        <v>0</v>
      </c>
      <c r="S494" s="166">
        <v>0</v>
      </c>
      <c r="T494" s="167">
        <f>S494*H494</f>
        <v>0</v>
      </c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R494" s="168" t="s">
        <v>249</v>
      </c>
      <c r="AT494" s="168" t="s">
        <v>245</v>
      </c>
      <c r="AU494" s="168" t="s">
        <v>88</v>
      </c>
      <c r="AY494" s="17" t="s">
        <v>242</v>
      </c>
      <c r="BE494" s="169">
        <f>IF(N494="základná",J494,0)</f>
        <v>0</v>
      </c>
      <c r="BF494" s="169">
        <f>IF(N494="znížená",J494,0)</f>
        <v>1237.48</v>
      </c>
      <c r="BG494" s="169">
        <f>IF(N494="zákl. prenesená",J494,0)</f>
        <v>0</v>
      </c>
      <c r="BH494" s="169">
        <f>IF(N494="zníž. prenesená",J494,0)</f>
        <v>0</v>
      </c>
      <c r="BI494" s="169">
        <f>IF(N494="nulová",J494,0)</f>
        <v>0</v>
      </c>
      <c r="BJ494" s="17" t="s">
        <v>88</v>
      </c>
      <c r="BK494" s="169">
        <f>ROUND(I494*H494,2)</f>
        <v>1237.48</v>
      </c>
      <c r="BL494" s="17" t="s">
        <v>249</v>
      </c>
      <c r="BM494" s="168" t="s">
        <v>1830</v>
      </c>
    </row>
    <row r="495" spans="1:65" s="13" customFormat="1">
      <c r="B495" s="178"/>
      <c r="D495" s="171" t="s">
        <v>251</v>
      </c>
      <c r="F495" s="180" t="s">
        <v>1831</v>
      </c>
      <c r="H495" s="181">
        <v>2749.9560000000001</v>
      </c>
      <c r="I495" s="182"/>
      <c r="L495" s="178"/>
      <c r="M495" s="183"/>
      <c r="N495" s="184"/>
      <c r="O495" s="184"/>
      <c r="P495" s="184"/>
      <c r="Q495" s="184"/>
      <c r="R495" s="184"/>
      <c r="S495" s="184"/>
      <c r="T495" s="185"/>
      <c r="AT495" s="179" t="s">
        <v>251</v>
      </c>
      <c r="AU495" s="179" t="s">
        <v>88</v>
      </c>
      <c r="AV495" s="13" t="s">
        <v>88</v>
      </c>
      <c r="AW495" s="13" t="s">
        <v>2</v>
      </c>
      <c r="AX495" s="13" t="s">
        <v>83</v>
      </c>
      <c r="AY495" s="179" t="s">
        <v>242</v>
      </c>
    </row>
    <row r="496" spans="1:65" s="1" customFormat="1" ht="24.2" customHeight="1">
      <c r="A496" s="30"/>
      <c r="B496" s="155"/>
      <c r="C496" s="194" t="s">
        <v>1832</v>
      </c>
      <c r="D496" s="194" t="s">
        <v>245</v>
      </c>
      <c r="E496" s="195" t="s">
        <v>635</v>
      </c>
      <c r="F496" s="196" t="s">
        <v>636</v>
      </c>
      <c r="G496" s="197" t="s">
        <v>291</v>
      </c>
      <c r="H496" s="198">
        <v>687.48900000000003</v>
      </c>
      <c r="I496" s="161">
        <v>65</v>
      </c>
      <c r="J496" s="162">
        <f>ROUND(I496*H496,2)</f>
        <v>44686.79</v>
      </c>
      <c r="K496" s="163"/>
      <c r="L496" s="31"/>
      <c r="M496" s="164"/>
      <c r="N496" s="165" t="s">
        <v>42</v>
      </c>
      <c r="O496" s="57"/>
      <c r="P496" s="166">
        <f>O496*H496</f>
        <v>0</v>
      </c>
      <c r="Q496" s="166">
        <v>0</v>
      </c>
      <c r="R496" s="166">
        <f>Q496*H496</f>
        <v>0</v>
      </c>
      <c r="S496" s="166">
        <v>0</v>
      </c>
      <c r="T496" s="167">
        <f>S496*H496</f>
        <v>0</v>
      </c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R496" s="168" t="s">
        <v>249</v>
      </c>
      <c r="AT496" s="168" t="s">
        <v>245</v>
      </c>
      <c r="AU496" s="168" t="s">
        <v>88</v>
      </c>
      <c r="AY496" s="17" t="s">
        <v>242</v>
      </c>
      <c r="BE496" s="169">
        <f>IF(N496="základná",J496,0)</f>
        <v>0</v>
      </c>
      <c r="BF496" s="169">
        <f>IF(N496="znížená",J496,0)</f>
        <v>44686.79</v>
      </c>
      <c r="BG496" s="169">
        <f>IF(N496="zákl. prenesená",J496,0)</f>
        <v>0</v>
      </c>
      <c r="BH496" s="169">
        <f>IF(N496="zníž. prenesená",J496,0)</f>
        <v>0</v>
      </c>
      <c r="BI496" s="169">
        <f>IF(N496="nulová",J496,0)</f>
        <v>0</v>
      </c>
      <c r="BJ496" s="17" t="s">
        <v>88</v>
      </c>
      <c r="BK496" s="169">
        <f>ROUND(I496*H496,2)</f>
        <v>44686.79</v>
      </c>
      <c r="BL496" s="17" t="s">
        <v>249</v>
      </c>
      <c r="BM496" s="168" t="s">
        <v>1833</v>
      </c>
    </row>
    <row r="497" spans="1:65" s="11" customFormat="1" ht="22.9" customHeight="1">
      <c r="B497" s="142"/>
      <c r="D497" s="143" t="s">
        <v>75</v>
      </c>
      <c r="E497" s="153" t="s">
        <v>638</v>
      </c>
      <c r="F497" s="153" t="s">
        <v>639</v>
      </c>
      <c r="I497" s="145"/>
      <c r="J497" s="154">
        <f>SUBTOTAL(9,J498)</f>
        <v>3642.3</v>
      </c>
      <c r="L497" s="142"/>
      <c r="M497" s="147"/>
      <c r="N497" s="148"/>
      <c r="O497" s="148"/>
      <c r="P497" s="149">
        <f>P498</f>
        <v>0</v>
      </c>
      <c r="Q497" s="148"/>
      <c r="R497" s="149">
        <f>R498</f>
        <v>0</v>
      </c>
      <c r="S497" s="148"/>
      <c r="T497" s="150">
        <f>T498</f>
        <v>0</v>
      </c>
      <c r="AR497" s="143" t="s">
        <v>83</v>
      </c>
      <c r="AT497" s="151" t="s">
        <v>75</v>
      </c>
      <c r="AU497" s="151" t="s">
        <v>83</v>
      </c>
      <c r="AY497" s="143" t="s">
        <v>242</v>
      </c>
      <c r="BK497" s="152">
        <f>BK498</f>
        <v>3642.3</v>
      </c>
    </row>
    <row r="498" spans="1:65" s="1" customFormat="1" ht="24.2" customHeight="1">
      <c r="A498" s="30"/>
      <c r="B498" s="155"/>
      <c r="C498" s="194" t="s">
        <v>1834</v>
      </c>
      <c r="D498" s="194" t="s">
        <v>245</v>
      </c>
      <c r="E498" s="195" t="s">
        <v>641</v>
      </c>
      <c r="F498" s="196" t="s">
        <v>642</v>
      </c>
      <c r="G498" s="197" t="s">
        <v>291</v>
      </c>
      <c r="H498" s="198">
        <v>265.08699999999999</v>
      </c>
      <c r="I498" s="161">
        <v>13.74</v>
      </c>
      <c r="J498" s="162">
        <f>ROUND(I498*H498,2)</f>
        <v>3642.3</v>
      </c>
      <c r="K498" s="163"/>
      <c r="L498" s="31"/>
      <c r="M498" s="164"/>
      <c r="N498" s="165" t="s">
        <v>42</v>
      </c>
      <c r="O498" s="57"/>
      <c r="P498" s="166">
        <f>O498*H498</f>
        <v>0</v>
      </c>
      <c r="Q498" s="166">
        <v>0</v>
      </c>
      <c r="R498" s="166">
        <f>Q498*H498</f>
        <v>0</v>
      </c>
      <c r="S498" s="166">
        <v>0</v>
      </c>
      <c r="T498" s="167">
        <f>S498*H498</f>
        <v>0</v>
      </c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R498" s="168" t="s">
        <v>249</v>
      </c>
      <c r="AT498" s="168" t="s">
        <v>245</v>
      </c>
      <c r="AU498" s="168" t="s">
        <v>88</v>
      </c>
      <c r="AY498" s="17" t="s">
        <v>242</v>
      </c>
      <c r="BE498" s="169">
        <f>IF(N498="základná",J498,0)</f>
        <v>0</v>
      </c>
      <c r="BF498" s="169">
        <f>IF(N498="znížená",J498,0)</f>
        <v>3642.3</v>
      </c>
      <c r="BG498" s="169">
        <f>IF(N498="zákl. prenesená",J498,0)</f>
        <v>0</v>
      </c>
      <c r="BH498" s="169">
        <f>IF(N498="zníž. prenesená",J498,0)</f>
        <v>0</v>
      </c>
      <c r="BI498" s="169">
        <f>IF(N498="nulová",J498,0)</f>
        <v>0</v>
      </c>
      <c r="BJ498" s="17" t="s">
        <v>88</v>
      </c>
      <c r="BK498" s="169">
        <f>ROUND(I498*H498,2)</f>
        <v>3642.3</v>
      </c>
      <c r="BL498" s="17" t="s">
        <v>249</v>
      </c>
      <c r="BM498" s="168" t="s">
        <v>1835</v>
      </c>
    </row>
    <row r="499" spans="1:65" s="11" customFormat="1" ht="25.9" customHeight="1">
      <c r="B499" s="142"/>
      <c r="D499" s="143" t="s">
        <v>75</v>
      </c>
      <c r="E499" s="144" t="s">
        <v>644</v>
      </c>
      <c r="F499" s="144" t="s">
        <v>645</v>
      </c>
      <c r="I499" s="145"/>
      <c r="J499" s="146">
        <f>SUBTOTAL(9,J500:J675)</f>
        <v>36466.530000000006</v>
      </c>
      <c r="L499" s="142"/>
      <c r="M499" s="147"/>
      <c r="N499" s="148"/>
      <c r="O499" s="148"/>
      <c r="P499" s="149">
        <f>P500+P504+P517+P524+P533+P570+P577+P593+P596+P618+P642+P657+P660+P674</f>
        <v>0</v>
      </c>
      <c r="Q499" s="148"/>
      <c r="R499" s="149">
        <f>R500+R504+R517+R524+R533+R570+R577+R593+R596+R618+R642+R657+R660+R674</f>
        <v>5.4943348500000004</v>
      </c>
      <c r="S499" s="148"/>
      <c r="T499" s="150">
        <f>T500+T504+T517+T524+T533+T570+T577+T593+T596+T618+T642+T657+T660+T674</f>
        <v>39.391498199999994</v>
      </c>
      <c r="AR499" s="143" t="s">
        <v>88</v>
      </c>
      <c r="AT499" s="151" t="s">
        <v>75</v>
      </c>
      <c r="AU499" s="151" t="s">
        <v>76</v>
      </c>
      <c r="AY499" s="143" t="s">
        <v>242</v>
      </c>
      <c r="BK499" s="152">
        <f>BK500+BK504+BK517+BK524+BK533+BK570+BK577+BK593+BK596+BK618+BK642+BK657+BK660+BK674</f>
        <v>34986.55999999999</v>
      </c>
    </row>
    <row r="500" spans="1:65" s="11" customFormat="1" ht="22.9" customHeight="1">
      <c r="B500" s="142"/>
      <c r="D500" s="143" t="s">
        <v>75</v>
      </c>
      <c r="E500" s="153" t="s">
        <v>646</v>
      </c>
      <c r="F500" s="153" t="s">
        <v>647</v>
      </c>
      <c r="I500" s="145"/>
      <c r="J500" s="154">
        <f>SUBTOTAL(9,J501:J503)</f>
        <v>94.74</v>
      </c>
      <c r="L500" s="142"/>
      <c r="M500" s="147"/>
      <c r="N500" s="148"/>
      <c r="O500" s="148"/>
      <c r="P500" s="149">
        <f>SUM(P501:P503)</f>
        <v>0</v>
      </c>
      <c r="Q500" s="148"/>
      <c r="R500" s="149">
        <f>SUM(R501:R503)</f>
        <v>1.7774999999999999E-2</v>
      </c>
      <c r="S500" s="148"/>
      <c r="T500" s="150">
        <f>SUM(T501:T503)</f>
        <v>0</v>
      </c>
      <c r="AR500" s="143" t="s">
        <v>88</v>
      </c>
      <c r="AT500" s="151" t="s">
        <v>75</v>
      </c>
      <c r="AU500" s="151" t="s">
        <v>83</v>
      </c>
      <c r="AY500" s="143" t="s">
        <v>242</v>
      </c>
      <c r="BK500" s="152">
        <f>SUM(BK501:BK503)</f>
        <v>94.74</v>
      </c>
    </row>
    <row r="501" spans="1:65" s="1" customFormat="1" ht="24.2" customHeight="1">
      <c r="A501" s="30"/>
      <c r="B501" s="155"/>
      <c r="C501" s="194" t="s">
        <v>1836</v>
      </c>
      <c r="D501" s="194" t="s">
        <v>245</v>
      </c>
      <c r="E501" s="195" t="s">
        <v>1837</v>
      </c>
      <c r="F501" s="196" t="s">
        <v>1838</v>
      </c>
      <c r="G501" s="197" t="s">
        <v>281</v>
      </c>
      <c r="H501" s="198">
        <v>11.25</v>
      </c>
      <c r="I501" s="161">
        <v>8.1999999999999993</v>
      </c>
      <c r="J501" s="162">
        <f>ROUND(I501*H501,2)</f>
        <v>92.25</v>
      </c>
      <c r="K501" s="163"/>
      <c r="L501" s="31"/>
      <c r="M501" s="164"/>
      <c r="N501" s="165" t="s">
        <v>42</v>
      </c>
      <c r="O501" s="57"/>
      <c r="P501" s="166">
        <f>O501*H501</f>
        <v>0</v>
      </c>
      <c r="Q501" s="166">
        <v>1.58E-3</v>
      </c>
      <c r="R501" s="166">
        <f>Q501*H501</f>
        <v>1.7774999999999999E-2</v>
      </c>
      <c r="S501" s="166">
        <v>0</v>
      </c>
      <c r="T501" s="167">
        <f>S501*H501</f>
        <v>0</v>
      </c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R501" s="168" t="s">
        <v>402</v>
      </c>
      <c r="AT501" s="168" t="s">
        <v>245</v>
      </c>
      <c r="AU501" s="168" t="s">
        <v>88</v>
      </c>
      <c r="AY501" s="17" t="s">
        <v>242</v>
      </c>
      <c r="BE501" s="169">
        <f>IF(N501="základná",J501,0)</f>
        <v>0</v>
      </c>
      <c r="BF501" s="169">
        <f>IF(N501="znížená",J501,0)</f>
        <v>92.25</v>
      </c>
      <c r="BG501" s="169">
        <f>IF(N501="zákl. prenesená",J501,0)</f>
        <v>0</v>
      </c>
      <c r="BH501" s="169">
        <f>IF(N501="zníž. prenesená",J501,0)</f>
        <v>0</v>
      </c>
      <c r="BI501" s="169">
        <f>IF(N501="nulová",J501,0)</f>
        <v>0</v>
      </c>
      <c r="BJ501" s="17" t="s">
        <v>88</v>
      </c>
      <c r="BK501" s="169">
        <f>ROUND(I501*H501,2)</f>
        <v>92.25</v>
      </c>
      <c r="BL501" s="17" t="s">
        <v>402</v>
      </c>
      <c r="BM501" s="168" t="s">
        <v>1839</v>
      </c>
    </row>
    <row r="502" spans="1:65" s="13" customFormat="1">
      <c r="B502" s="178"/>
      <c r="D502" s="171" t="s">
        <v>251</v>
      </c>
      <c r="E502" s="179"/>
      <c r="F502" s="180" t="s">
        <v>1840</v>
      </c>
      <c r="H502" s="181">
        <v>11.25</v>
      </c>
      <c r="I502" s="182"/>
      <c r="L502" s="178"/>
      <c r="M502" s="183"/>
      <c r="N502" s="184"/>
      <c r="O502" s="184"/>
      <c r="P502" s="184"/>
      <c r="Q502" s="184"/>
      <c r="R502" s="184"/>
      <c r="S502" s="184"/>
      <c r="T502" s="185"/>
      <c r="AT502" s="179" t="s">
        <v>251</v>
      </c>
      <c r="AU502" s="179" t="s">
        <v>88</v>
      </c>
      <c r="AV502" s="13" t="s">
        <v>88</v>
      </c>
      <c r="AW502" s="13" t="s">
        <v>32</v>
      </c>
      <c r="AX502" s="13" t="s">
        <v>83</v>
      </c>
      <c r="AY502" s="179" t="s">
        <v>242</v>
      </c>
    </row>
    <row r="503" spans="1:65" s="1" customFormat="1" ht="24.2" customHeight="1">
      <c r="A503" s="30"/>
      <c r="B503" s="155"/>
      <c r="C503" s="194" t="s">
        <v>1841</v>
      </c>
      <c r="D503" s="194" t="s">
        <v>245</v>
      </c>
      <c r="E503" s="195" t="s">
        <v>716</v>
      </c>
      <c r="F503" s="196" t="s">
        <v>717</v>
      </c>
      <c r="G503" s="197" t="s">
        <v>718</v>
      </c>
      <c r="H503" s="237">
        <v>0.92300000000000004</v>
      </c>
      <c r="I503" s="161">
        <v>2.7</v>
      </c>
      <c r="J503" s="162">
        <f>ROUND(I503*H503,2)</f>
        <v>2.4900000000000002</v>
      </c>
      <c r="K503" s="163"/>
      <c r="L503" s="31"/>
      <c r="M503" s="164"/>
      <c r="N503" s="165" t="s">
        <v>42</v>
      </c>
      <c r="O503" s="57"/>
      <c r="P503" s="166">
        <f>O503*H503</f>
        <v>0</v>
      </c>
      <c r="Q503" s="166">
        <v>0</v>
      </c>
      <c r="R503" s="166">
        <f>Q503*H503</f>
        <v>0</v>
      </c>
      <c r="S503" s="166">
        <v>0</v>
      </c>
      <c r="T503" s="167">
        <f>S503*H503</f>
        <v>0</v>
      </c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R503" s="168" t="s">
        <v>402</v>
      </c>
      <c r="AT503" s="168" t="s">
        <v>245</v>
      </c>
      <c r="AU503" s="168" t="s">
        <v>88</v>
      </c>
      <c r="AY503" s="17" t="s">
        <v>242</v>
      </c>
      <c r="BE503" s="169">
        <f>IF(N503="základná",J503,0)</f>
        <v>0</v>
      </c>
      <c r="BF503" s="169">
        <f>IF(N503="znížená",J503,0)</f>
        <v>2.4900000000000002</v>
      </c>
      <c r="BG503" s="169">
        <f>IF(N503="zákl. prenesená",J503,0)</f>
        <v>0</v>
      </c>
      <c r="BH503" s="169">
        <f>IF(N503="zníž. prenesená",J503,0)</f>
        <v>0</v>
      </c>
      <c r="BI503" s="169">
        <f>IF(N503="nulová",J503,0)</f>
        <v>0</v>
      </c>
      <c r="BJ503" s="17" t="s">
        <v>88</v>
      </c>
      <c r="BK503" s="169">
        <f>ROUND(I503*H503,2)</f>
        <v>2.4900000000000002</v>
      </c>
      <c r="BL503" s="17" t="s">
        <v>402</v>
      </c>
      <c r="BM503" s="168" t="s">
        <v>1842</v>
      </c>
    </row>
    <row r="504" spans="1:65" s="11" customFormat="1" ht="22.9" customHeight="1">
      <c r="B504" s="142"/>
      <c r="D504" s="143" t="s">
        <v>75</v>
      </c>
      <c r="E504" s="153" t="s">
        <v>720</v>
      </c>
      <c r="F504" s="153" t="s">
        <v>721</v>
      </c>
      <c r="I504" s="145"/>
      <c r="J504" s="154">
        <f>SUBTOTAL(9,J505:K515)</f>
        <v>1399.7099999999998</v>
      </c>
      <c r="L504" s="142"/>
      <c r="M504" s="147"/>
      <c r="N504" s="148"/>
      <c r="O504" s="148"/>
      <c r="P504" s="149">
        <f>SUM(P505:P516)</f>
        <v>0</v>
      </c>
      <c r="Q504" s="148"/>
      <c r="R504" s="149">
        <f>SUM(R505:R516)</f>
        <v>0</v>
      </c>
      <c r="S504" s="148"/>
      <c r="T504" s="150">
        <f>SUM(T505:T516)</f>
        <v>31.450559999999999</v>
      </c>
      <c r="AR504" s="143" t="s">
        <v>88</v>
      </c>
      <c r="AT504" s="151" t="s">
        <v>75</v>
      </c>
      <c r="AU504" s="151" t="s">
        <v>83</v>
      </c>
      <c r="AY504" s="143" t="s">
        <v>242</v>
      </c>
      <c r="BK504" s="152">
        <f>SUM(BK505:BK516)</f>
        <v>1399.7099999999998</v>
      </c>
    </row>
    <row r="505" spans="1:65" s="1" customFormat="1" ht="24.2" customHeight="1">
      <c r="A505" s="30"/>
      <c r="B505" s="155"/>
      <c r="C505" s="194" t="s">
        <v>1843</v>
      </c>
      <c r="D505" s="194" t="s">
        <v>245</v>
      </c>
      <c r="E505" s="195" t="s">
        <v>1844</v>
      </c>
      <c r="F505" s="196" t="s">
        <v>1845</v>
      </c>
      <c r="G505" s="197" t="s">
        <v>281</v>
      </c>
      <c r="H505" s="198">
        <v>2106.16</v>
      </c>
      <c r="I505" s="161">
        <v>0.41</v>
      </c>
      <c r="J505" s="162">
        <f>ROUND(I505*H505,2)</f>
        <v>863.53</v>
      </c>
      <c r="K505" s="163"/>
      <c r="L505" s="31"/>
      <c r="M505" s="164"/>
      <c r="N505" s="165" t="s">
        <v>42</v>
      </c>
      <c r="O505" s="57"/>
      <c r="P505" s="166">
        <f>O505*H505</f>
        <v>0</v>
      </c>
      <c r="Q505" s="166">
        <v>0</v>
      </c>
      <c r="R505" s="166">
        <f>Q505*H505</f>
        <v>0</v>
      </c>
      <c r="S505" s="166">
        <v>6.0000000000000001E-3</v>
      </c>
      <c r="T505" s="167">
        <f>S505*H505</f>
        <v>12.63696</v>
      </c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R505" s="168" t="s">
        <v>402</v>
      </c>
      <c r="AT505" s="168" t="s">
        <v>245</v>
      </c>
      <c r="AU505" s="168" t="s">
        <v>88</v>
      </c>
      <c r="AY505" s="17" t="s">
        <v>242</v>
      </c>
      <c r="BE505" s="169">
        <f>IF(N505="základná",J505,0)</f>
        <v>0</v>
      </c>
      <c r="BF505" s="169">
        <f>IF(N505="znížená",J505,0)</f>
        <v>863.53</v>
      </c>
      <c r="BG505" s="169">
        <f>IF(N505="zákl. prenesená",J505,0)</f>
        <v>0</v>
      </c>
      <c r="BH505" s="169">
        <f>IF(N505="zníž. prenesená",J505,0)</f>
        <v>0</v>
      </c>
      <c r="BI505" s="169">
        <f>IF(N505="nulová",J505,0)</f>
        <v>0</v>
      </c>
      <c r="BJ505" s="17" t="s">
        <v>88</v>
      </c>
      <c r="BK505" s="169">
        <f>ROUND(I505*H505,2)</f>
        <v>863.53</v>
      </c>
      <c r="BL505" s="17" t="s">
        <v>402</v>
      </c>
      <c r="BM505" s="168" t="s">
        <v>1846</v>
      </c>
    </row>
    <row r="506" spans="1:65" s="13" customFormat="1">
      <c r="B506" s="178"/>
      <c r="D506" s="171" t="s">
        <v>251</v>
      </c>
      <c r="E506" s="179"/>
      <c r="F506" s="180" t="s">
        <v>1847</v>
      </c>
      <c r="H506" s="181">
        <v>677.86</v>
      </c>
      <c r="I506" s="182"/>
      <c r="L506" s="178"/>
      <c r="M506" s="183"/>
      <c r="N506" s="184"/>
      <c r="O506" s="184"/>
      <c r="P506" s="184"/>
      <c r="Q506" s="184"/>
      <c r="R506" s="184"/>
      <c r="S506" s="184"/>
      <c r="T506" s="185"/>
      <c r="AT506" s="179" t="s">
        <v>251</v>
      </c>
      <c r="AU506" s="179" t="s">
        <v>88</v>
      </c>
      <c r="AV506" s="13" t="s">
        <v>88</v>
      </c>
      <c r="AW506" s="13" t="s">
        <v>32</v>
      </c>
      <c r="AX506" s="13" t="s">
        <v>76</v>
      </c>
      <c r="AY506" s="179" t="s">
        <v>242</v>
      </c>
    </row>
    <row r="507" spans="1:65" s="13" customFormat="1">
      <c r="B507" s="178"/>
      <c r="D507" s="171" t="s">
        <v>251</v>
      </c>
      <c r="E507" s="179"/>
      <c r="F507" s="180" t="s">
        <v>1848</v>
      </c>
      <c r="H507" s="181">
        <v>1428.3</v>
      </c>
      <c r="I507" s="182"/>
      <c r="L507" s="178"/>
      <c r="M507" s="183"/>
      <c r="N507" s="184"/>
      <c r="O507" s="184"/>
      <c r="P507" s="184"/>
      <c r="Q507" s="184"/>
      <c r="R507" s="184"/>
      <c r="S507" s="184"/>
      <c r="T507" s="185"/>
      <c r="AT507" s="179" t="s">
        <v>251</v>
      </c>
      <c r="AU507" s="179" t="s">
        <v>88</v>
      </c>
      <c r="AV507" s="13" t="s">
        <v>88</v>
      </c>
      <c r="AW507" s="13" t="s">
        <v>32</v>
      </c>
      <c r="AX507" s="13" t="s">
        <v>76</v>
      </c>
      <c r="AY507" s="179" t="s">
        <v>242</v>
      </c>
    </row>
    <row r="508" spans="1:65" s="14" customFormat="1">
      <c r="B508" s="186"/>
      <c r="D508" s="171" t="s">
        <v>251</v>
      </c>
      <c r="E508" s="187"/>
      <c r="F508" s="188" t="s">
        <v>254</v>
      </c>
      <c r="H508" s="189">
        <v>2106.16</v>
      </c>
      <c r="I508" s="190"/>
      <c r="L508" s="186"/>
      <c r="M508" s="191"/>
      <c r="N508" s="192"/>
      <c r="O508" s="192"/>
      <c r="P508" s="192"/>
      <c r="Q508" s="192"/>
      <c r="R508" s="192"/>
      <c r="S508" s="192"/>
      <c r="T508" s="193"/>
      <c r="AT508" s="187" t="s">
        <v>251</v>
      </c>
      <c r="AU508" s="187" t="s">
        <v>88</v>
      </c>
      <c r="AV508" s="14" t="s">
        <v>249</v>
      </c>
      <c r="AW508" s="14" t="s">
        <v>32</v>
      </c>
      <c r="AX508" s="14" t="s">
        <v>83</v>
      </c>
      <c r="AY508" s="187" t="s">
        <v>242</v>
      </c>
    </row>
    <row r="509" spans="1:65" s="1" customFormat="1" ht="24.2" customHeight="1">
      <c r="A509" s="30"/>
      <c r="B509" s="155"/>
      <c r="C509" s="194" t="s">
        <v>1849</v>
      </c>
      <c r="D509" s="194" t="s">
        <v>245</v>
      </c>
      <c r="E509" s="195" t="s">
        <v>1850</v>
      </c>
      <c r="F509" s="196" t="s">
        <v>1851</v>
      </c>
      <c r="G509" s="197" t="s">
        <v>281</v>
      </c>
      <c r="H509" s="198">
        <v>940.68</v>
      </c>
      <c r="I509" s="161">
        <v>0.52</v>
      </c>
      <c r="J509" s="162">
        <f>ROUND(I509*H509,2)</f>
        <v>489.15</v>
      </c>
      <c r="K509" s="163"/>
      <c r="L509" s="31"/>
      <c r="M509" s="164"/>
      <c r="N509" s="165" t="s">
        <v>42</v>
      </c>
      <c r="O509" s="57"/>
      <c r="P509" s="166">
        <f>O509*H509</f>
        <v>0</v>
      </c>
      <c r="Q509" s="166">
        <v>0</v>
      </c>
      <c r="R509" s="166">
        <f>Q509*H509</f>
        <v>0</v>
      </c>
      <c r="S509" s="166">
        <v>1.4E-2</v>
      </c>
      <c r="T509" s="167">
        <f>S509*H509</f>
        <v>13.16952</v>
      </c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R509" s="168" t="s">
        <v>402</v>
      </c>
      <c r="AT509" s="168" t="s">
        <v>245</v>
      </c>
      <c r="AU509" s="168" t="s">
        <v>88</v>
      </c>
      <c r="AY509" s="17" t="s">
        <v>242</v>
      </c>
      <c r="BE509" s="169">
        <f>IF(N509="základná",J509,0)</f>
        <v>0</v>
      </c>
      <c r="BF509" s="169">
        <f>IF(N509="znížená",J509,0)</f>
        <v>489.15</v>
      </c>
      <c r="BG509" s="169">
        <f>IF(N509="zákl. prenesená",J509,0)</f>
        <v>0</v>
      </c>
      <c r="BH509" s="169">
        <f>IF(N509="zníž. prenesená",J509,0)</f>
        <v>0</v>
      </c>
      <c r="BI509" s="169">
        <f>IF(N509="nulová",J509,0)</f>
        <v>0</v>
      </c>
      <c r="BJ509" s="17" t="s">
        <v>88</v>
      </c>
      <c r="BK509" s="169">
        <f>ROUND(I509*H509,2)</f>
        <v>489.15</v>
      </c>
      <c r="BL509" s="17" t="s">
        <v>402</v>
      </c>
      <c r="BM509" s="168" t="s">
        <v>1852</v>
      </c>
    </row>
    <row r="510" spans="1:65" s="13" customFormat="1">
      <c r="B510" s="178"/>
      <c r="D510" s="171" t="s">
        <v>251</v>
      </c>
      <c r="E510" s="179"/>
      <c r="F510" s="180" t="s">
        <v>1853</v>
      </c>
      <c r="H510" s="181">
        <v>302.02999999999997</v>
      </c>
      <c r="I510" s="182"/>
      <c r="L510" s="178"/>
      <c r="M510" s="183"/>
      <c r="N510" s="184"/>
      <c r="O510" s="184"/>
      <c r="P510" s="184"/>
      <c r="Q510" s="184"/>
      <c r="R510" s="184"/>
      <c r="S510" s="184"/>
      <c r="T510" s="185"/>
      <c r="AT510" s="179" t="s">
        <v>251</v>
      </c>
      <c r="AU510" s="179" t="s">
        <v>88</v>
      </c>
      <c r="AV510" s="13" t="s">
        <v>88</v>
      </c>
      <c r="AW510" s="13" t="s">
        <v>32</v>
      </c>
      <c r="AX510" s="13" t="s">
        <v>76</v>
      </c>
      <c r="AY510" s="179" t="s">
        <v>242</v>
      </c>
    </row>
    <row r="511" spans="1:65" s="13" customFormat="1">
      <c r="B511" s="178"/>
      <c r="D511" s="171" t="s">
        <v>251</v>
      </c>
      <c r="E511" s="179"/>
      <c r="F511" s="180" t="s">
        <v>1854</v>
      </c>
      <c r="H511" s="181">
        <v>638.65</v>
      </c>
      <c r="I511" s="182"/>
      <c r="L511" s="178"/>
      <c r="M511" s="183"/>
      <c r="N511" s="184"/>
      <c r="O511" s="184"/>
      <c r="P511" s="184"/>
      <c r="Q511" s="184"/>
      <c r="R511" s="184"/>
      <c r="S511" s="184"/>
      <c r="T511" s="185"/>
      <c r="AT511" s="179" t="s">
        <v>251</v>
      </c>
      <c r="AU511" s="179" t="s">
        <v>88</v>
      </c>
      <c r="AV511" s="13" t="s">
        <v>88</v>
      </c>
      <c r="AW511" s="13" t="s">
        <v>32</v>
      </c>
      <c r="AX511" s="13" t="s">
        <v>76</v>
      </c>
      <c r="AY511" s="179" t="s">
        <v>242</v>
      </c>
    </row>
    <row r="512" spans="1:65" s="14" customFormat="1">
      <c r="B512" s="186"/>
      <c r="D512" s="171" t="s">
        <v>251</v>
      </c>
      <c r="E512" s="187"/>
      <c r="F512" s="188" t="s">
        <v>254</v>
      </c>
      <c r="H512" s="189">
        <v>940.68</v>
      </c>
      <c r="I512" s="190"/>
      <c r="L512" s="186"/>
      <c r="M512" s="191"/>
      <c r="N512" s="192"/>
      <c r="O512" s="192"/>
      <c r="P512" s="192"/>
      <c r="Q512" s="192"/>
      <c r="R512" s="192"/>
      <c r="S512" s="192"/>
      <c r="T512" s="193"/>
      <c r="AT512" s="187" t="s">
        <v>251</v>
      </c>
      <c r="AU512" s="187" t="s">
        <v>88</v>
      </c>
      <c r="AV512" s="14" t="s">
        <v>249</v>
      </c>
      <c r="AW512" s="14" t="s">
        <v>32</v>
      </c>
      <c r="AX512" s="14" t="s">
        <v>83</v>
      </c>
      <c r="AY512" s="187" t="s">
        <v>242</v>
      </c>
    </row>
    <row r="513" spans="1:65" s="1" customFormat="1" ht="24.2" customHeight="1">
      <c r="A513" s="30"/>
      <c r="B513" s="155"/>
      <c r="C513" s="194" t="s">
        <v>1855</v>
      </c>
      <c r="D513" s="194" t="s">
        <v>245</v>
      </c>
      <c r="E513" s="195" t="s">
        <v>1856</v>
      </c>
      <c r="F513" s="196" t="s">
        <v>1857</v>
      </c>
      <c r="G513" s="197" t="s">
        <v>281</v>
      </c>
      <c r="H513" s="198">
        <v>940.68</v>
      </c>
      <c r="I513" s="161">
        <v>0.05</v>
      </c>
      <c r="J513" s="162">
        <f>ROUND(I513*H513,2)</f>
        <v>47.03</v>
      </c>
      <c r="K513" s="163"/>
      <c r="L513" s="31"/>
      <c r="M513" s="164"/>
      <c r="N513" s="165" t="s">
        <v>42</v>
      </c>
      <c r="O513" s="57"/>
      <c r="P513" s="166">
        <f>O513*H513</f>
        <v>0</v>
      </c>
      <c r="Q513" s="166">
        <v>0</v>
      </c>
      <c r="R513" s="166">
        <f>Q513*H513</f>
        <v>0</v>
      </c>
      <c r="S513" s="166">
        <v>6.0000000000000001E-3</v>
      </c>
      <c r="T513" s="167">
        <f>S513*H513</f>
        <v>5.6440799999999998</v>
      </c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R513" s="168" t="s">
        <v>402</v>
      </c>
      <c r="AT513" s="168" t="s">
        <v>245</v>
      </c>
      <c r="AU513" s="168" t="s">
        <v>88</v>
      </c>
      <c r="AY513" s="17" t="s">
        <v>242</v>
      </c>
      <c r="BE513" s="169">
        <f>IF(N513="základná",J513,0)</f>
        <v>0</v>
      </c>
      <c r="BF513" s="169">
        <f>IF(N513="znížená",J513,0)</f>
        <v>47.03</v>
      </c>
      <c r="BG513" s="169">
        <f>IF(N513="zákl. prenesená",J513,0)</f>
        <v>0</v>
      </c>
      <c r="BH513" s="169">
        <f>IF(N513="zníž. prenesená",J513,0)</f>
        <v>0</v>
      </c>
      <c r="BI513" s="169">
        <f>IF(N513="nulová",J513,0)</f>
        <v>0</v>
      </c>
      <c r="BJ513" s="17" t="s">
        <v>88</v>
      </c>
      <c r="BK513" s="169">
        <f>ROUND(I513*H513,2)</f>
        <v>47.03</v>
      </c>
      <c r="BL513" s="17" t="s">
        <v>402</v>
      </c>
      <c r="BM513" s="168" t="s">
        <v>1858</v>
      </c>
    </row>
    <row r="514" spans="1:65" s="13" customFormat="1">
      <c r="B514" s="178"/>
      <c r="D514" s="171" t="s">
        <v>251</v>
      </c>
      <c r="E514" s="179"/>
      <c r="F514" s="180" t="s">
        <v>1853</v>
      </c>
      <c r="H514" s="181">
        <v>302.02999999999997</v>
      </c>
      <c r="I514" s="182"/>
      <c r="L514" s="178"/>
      <c r="M514" s="183"/>
      <c r="N514" s="184"/>
      <c r="O514" s="184"/>
      <c r="P514" s="184"/>
      <c r="Q514" s="184"/>
      <c r="R514" s="184"/>
      <c r="S514" s="184"/>
      <c r="T514" s="185"/>
      <c r="AT514" s="179" t="s">
        <v>251</v>
      </c>
      <c r="AU514" s="179" t="s">
        <v>88</v>
      </c>
      <c r="AV514" s="13" t="s">
        <v>88</v>
      </c>
      <c r="AW514" s="13" t="s">
        <v>32</v>
      </c>
      <c r="AX514" s="13" t="s">
        <v>76</v>
      </c>
      <c r="AY514" s="179" t="s">
        <v>242</v>
      </c>
    </row>
    <row r="515" spans="1:65" s="13" customFormat="1">
      <c r="B515" s="178"/>
      <c r="D515" s="171" t="s">
        <v>251</v>
      </c>
      <c r="E515" s="179"/>
      <c r="F515" s="180" t="s">
        <v>1854</v>
      </c>
      <c r="H515" s="181">
        <v>638.65</v>
      </c>
      <c r="I515" s="182"/>
      <c r="L515" s="178"/>
      <c r="M515" s="183"/>
      <c r="N515" s="184"/>
      <c r="O515" s="184"/>
      <c r="P515" s="184"/>
      <c r="Q515" s="184"/>
      <c r="R515" s="184"/>
      <c r="S515" s="184"/>
      <c r="T515" s="185"/>
      <c r="AT515" s="179" t="s">
        <v>251</v>
      </c>
      <c r="AU515" s="179" t="s">
        <v>88</v>
      </c>
      <c r="AV515" s="13" t="s">
        <v>88</v>
      </c>
      <c r="AW515" s="13" t="s">
        <v>32</v>
      </c>
      <c r="AX515" s="13" t="s">
        <v>76</v>
      </c>
      <c r="AY515" s="179" t="s">
        <v>242</v>
      </c>
    </row>
    <row r="516" spans="1:65" s="14" customFormat="1">
      <c r="B516" s="186"/>
      <c r="D516" s="171" t="s">
        <v>251</v>
      </c>
      <c r="E516" s="187"/>
      <c r="F516" s="188" t="s">
        <v>254</v>
      </c>
      <c r="H516" s="189">
        <v>940.68</v>
      </c>
      <c r="I516" s="190"/>
      <c r="L516" s="186"/>
      <c r="M516" s="191"/>
      <c r="N516" s="192"/>
      <c r="O516" s="192"/>
      <c r="P516" s="192"/>
      <c r="Q516" s="192"/>
      <c r="R516" s="192"/>
      <c r="S516" s="192"/>
      <c r="T516" s="193"/>
      <c r="AT516" s="187" t="s">
        <v>251</v>
      </c>
      <c r="AU516" s="187" t="s">
        <v>88</v>
      </c>
      <c r="AV516" s="14" t="s">
        <v>249</v>
      </c>
      <c r="AW516" s="14" t="s">
        <v>32</v>
      </c>
      <c r="AX516" s="14" t="s">
        <v>83</v>
      </c>
      <c r="AY516" s="187" t="s">
        <v>242</v>
      </c>
    </row>
    <row r="517" spans="1:65" s="11" customFormat="1" ht="22.9" customHeight="1">
      <c r="B517" s="142"/>
      <c r="D517" s="143" t="s">
        <v>75</v>
      </c>
      <c r="E517" s="153" t="s">
        <v>745</v>
      </c>
      <c r="F517" s="153" t="s">
        <v>746</v>
      </c>
      <c r="I517" s="145"/>
      <c r="J517" s="154">
        <f>SUBTOTAL(9,J518:J520)</f>
        <v>924.43999999999994</v>
      </c>
      <c r="L517" s="142"/>
      <c r="M517" s="147"/>
      <c r="N517" s="148"/>
      <c r="O517" s="148"/>
      <c r="P517" s="149">
        <f>SUM(P518:P523)</f>
        <v>0</v>
      </c>
      <c r="Q517" s="148"/>
      <c r="R517" s="149">
        <f>SUM(R518:R523)</f>
        <v>0</v>
      </c>
      <c r="S517" s="148"/>
      <c r="T517" s="150">
        <f>SUM(T518:T523)</f>
        <v>6.6268079999999996</v>
      </c>
      <c r="AR517" s="143" t="s">
        <v>88</v>
      </c>
      <c r="AT517" s="151" t="s">
        <v>75</v>
      </c>
      <c r="AU517" s="151" t="s">
        <v>83</v>
      </c>
      <c r="AY517" s="143" t="s">
        <v>242</v>
      </c>
      <c r="BK517" s="152">
        <f>SUM(BK518:BK523)</f>
        <v>924.43999999999994</v>
      </c>
    </row>
    <row r="518" spans="1:65" s="1" customFormat="1" ht="24.2" customHeight="1">
      <c r="A518" s="30"/>
      <c r="B518" s="155"/>
      <c r="C518" s="194" t="s">
        <v>1327</v>
      </c>
      <c r="D518" s="194" t="s">
        <v>245</v>
      </c>
      <c r="E518" s="195" t="s">
        <v>1859</v>
      </c>
      <c r="F518" s="196" t="s">
        <v>1860</v>
      </c>
      <c r="G518" s="197" t="s">
        <v>281</v>
      </c>
      <c r="H518" s="198">
        <v>151</v>
      </c>
      <c r="I518" s="161">
        <v>0.64</v>
      </c>
      <c r="J518" s="162">
        <f>ROUND(I518*H518,2)</f>
        <v>96.64</v>
      </c>
      <c r="K518" s="163"/>
      <c r="L518" s="31"/>
      <c r="M518" s="164"/>
      <c r="N518" s="165" t="s">
        <v>42</v>
      </c>
      <c r="O518" s="57"/>
      <c r="P518" s="166">
        <f>O518*H518</f>
        <v>0</v>
      </c>
      <c r="Q518" s="166">
        <v>0</v>
      </c>
      <c r="R518" s="166">
        <f>Q518*H518</f>
        <v>0</v>
      </c>
      <c r="S518" s="166">
        <v>8.9999999999999993E-3</v>
      </c>
      <c r="T518" s="167">
        <f>S518*H518</f>
        <v>1.359</v>
      </c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R518" s="168" t="s">
        <v>402</v>
      </c>
      <c r="AT518" s="168" t="s">
        <v>245</v>
      </c>
      <c r="AU518" s="168" t="s">
        <v>88</v>
      </c>
      <c r="AY518" s="17" t="s">
        <v>242</v>
      </c>
      <c r="BE518" s="169">
        <f>IF(N518="základná",J518,0)</f>
        <v>0</v>
      </c>
      <c r="BF518" s="169">
        <f>IF(N518="znížená",J518,0)</f>
        <v>96.64</v>
      </c>
      <c r="BG518" s="169">
        <f>IF(N518="zákl. prenesená",J518,0)</f>
        <v>0</v>
      </c>
      <c r="BH518" s="169">
        <f>IF(N518="zníž. prenesená",J518,0)</f>
        <v>0</v>
      </c>
      <c r="BI518" s="169">
        <f>IF(N518="nulová",J518,0)</f>
        <v>0</v>
      </c>
      <c r="BJ518" s="17" t="s">
        <v>88</v>
      </c>
      <c r="BK518" s="169">
        <f>ROUND(I518*H518,2)</f>
        <v>96.64</v>
      </c>
      <c r="BL518" s="17" t="s">
        <v>402</v>
      </c>
      <c r="BM518" s="168" t="s">
        <v>1861</v>
      </c>
    </row>
    <row r="519" spans="1:65" s="13" customFormat="1">
      <c r="B519" s="178"/>
      <c r="D519" s="171" t="s">
        <v>251</v>
      </c>
      <c r="E519" s="179"/>
      <c r="F519" s="180" t="s">
        <v>1862</v>
      </c>
      <c r="H519" s="181">
        <v>151</v>
      </c>
      <c r="I519" s="182"/>
      <c r="L519" s="178"/>
      <c r="M519" s="183"/>
      <c r="N519" s="184"/>
      <c r="O519" s="184"/>
      <c r="P519" s="184"/>
      <c r="Q519" s="184"/>
      <c r="R519" s="184"/>
      <c r="S519" s="184"/>
      <c r="T519" s="185"/>
      <c r="AT519" s="179" t="s">
        <v>251</v>
      </c>
      <c r="AU519" s="179" t="s">
        <v>88</v>
      </c>
      <c r="AV519" s="13" t="s">
        <v>88</v>
      </c>
      <c r="AW519" s="13" t="s">
        <v>32</v>
      </c>
      <c r="AX519" s="13" t="s">
        <v>83</v>
      </c>
      <c r="AY519" s="179" t="s">
        <v>242</v>
      </c>
    </row>
    <row r="520" spans="1:65" s="1" customFormat="1" ht="37.9" customHeight="1">
      <c r="A520" s="30"/>
      <c r="B520" s="155"/>
      <c r="C520" s="194" t="s">
        <v>1863</v>
      </c>
      <c r="D520" s="194" t="s">
        <v>245</v>
      </c>
      <c r="E520" s="195" t="s">
        <v>1864</v>
      </c>
      <c r="F520" s="196" t="s">
        <v>1865</v>
      </c>
      <c r="G520" s="197" t="s">
        <v>281</v>
      </c>
      <c r="H520" s="198">
        <v>1881.36</v>
      </c>
      <c r="I520" s="161">
        <v>0.44</v>
      </c>
      <c r="J520" s="162">
        <f>ROUND(I520*H520,2)</f>
        <v>827.8</v>
      </c>
      <c r="K520" s="163"/>
      <c r="L520" s="31"/>
      <c r="M520" s="164"/>
      <c r="N520" s="165" t="s">
        <v>42</v>
      </c>
      <c r="O520" s="57"/>
      <c r="P520" s="166">
        <f>O520*H520</f>
        <v>0</v>
      </c>
      <c r="Q520" s="166">
        <v>0</v>
      </c>
      <c r="R520" s="166">
        <f>Q520*H520</f>
        <v>0</v>
      </c>
      <c r="S520" s="166">
        <v>2.8E-3</v>
      </c>
      <c r="T520" s="167">
        <f>S520*H520</f>
        <v>5.2678079999999996</v>
      </c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R520" s="168" t="s">
        <v>402</v>
      </c>
      <c r="AT520" s="168" t="s">
        <v>245</v>
      </c>
      <c r="AU520" s="168" t="s">
        <v>88</v>
      </c>
      <c r="AY520" s="17" t="s">
        <v>242</v>
      </c>
      <c r="BE520" s="169">
        <f>IF(N520="základná",J520,0)</f>
        <v>0</v>
      </c>
      <c r="BF520" s="169">
        <f>IF(N520="znížená",J520,0)</f>
        <v>827.8</v>
      </c>
      <c r="BG520" s="169">
        <f>IF(N520="zákl. prenesená",J520,0)</f>
        <v>0</v>
      </c>
      <c r="BH520" s="169">
        <f>IF(N520="zníž. prenesená",J520,0)</f>
        <v>0</v>
      </c>
      <c r="BI520" s="169">
        <f>IF(N520="nulová",J520,0)</f>
        <v>0</v>
      </c>
      <c r="BJ520" s="17" t="s">
        <v>88</v>
      </c>
      <c r="BK520" s="169">
        <f>ROUND(I520*H520,2)</f>
        <v>827.8</v>
      </c>
      <c r="BL520" s="17" t="s">
        <v>402</v>
      </c>
      <c r="BM520" s="168" t="s">
        <v>1866</v>
      </c>
    </row>
    <row r="521" spans="1:65" s="13" customFormat="1">
      <c r="B521" s="178"/>
      <c r="D521" s="171" t="s">
        <v>251</v>
      </c>
      <c r="E521" s="179"/>
      <c r="F521" s="180" t="s">
        <v>1867</v>
      </c>
      <c r="H521" s="181">
        <v>604.05999999999995</v>
      </c>
      <c r="I521" s="182"/>
      <c r="L521" s="178"/>
      <c r="M521" s="183"/>
      <c r="N521" s="184"/>
      <c r="O521" s="184"/>
      <c r="P521" s="184"/>
      <c r="Q521" s="184"/>
      <c r="R521" s="184"/>
      <c r="S521" s="184"/>
      <c r="T521" s="185"/>
      <c r="AT521" s="179" t="s">
        <v>251</v>
      </c>
      <c r="AU521" s="179" t="s">
        <v>88</v>
      </c>
      <c r="AV521" s="13" t="s">
        <v>88</v>
      </c>
      <c r="AW521" s="13" t="s">
        <v>32</v>
      </c>
      <c r="AX521" s="13" t="s">
        <v>76</v>
      </c>
      <c r="AY521" s="179" t="s">
        <v>242</v>
      </c>
    </row>
    <row r="522" spans="1:65" s="13" customFormat="1">
      <c r="B522" s="178"/>
      <c r="D522" s="171" t="s">
        <v>251</v>
      </c>
      <c r="E522" s="179"/>
      <c r="F522" s="180" t="s">
        <v>1868</v>
      </c>
      <c r="H522" s="181">
        <v>1277.3</v>
      </c>
      <c r="I522" s="182"/>
      <c r="L522" s="178"/>
      <c r="M522" s="183"/>
      <c r="N522" s="184"/>
      <c r="O522" s="184"/>
      <c r="P522" s="184"/>
      <c r="Q522" s="184"/>
      <c r="R522" s="184"/>
      <c r="S522" s="184"/>
      <c r="T522" s="185"/>
      <c r="AT522" s="179" t="s">
        <v>251</v>
      </c>
      <c r="AU522" s="179" t="s">
        <v>88</v>
      </c>
      <c r="AV522" s="13" t="s">
        <v>88</v>
      </c>
      <c r="AW522" s="13" t="s">
        <v>32</v>
      </c>
      <c r="AX522" s="13" t="s">
        <v>76</v>
      </c>
      <c r="AY522" s="179" t="s">
        <v>242</v>
      </c>
    </row>
    <row r="523" spans="1:65" s="14" customFormat="1">
      <c r="B523" s="186"/>
      <c r="D523" s="171" t="s">
        <v>251</v>
      </c>
      <c r="E523" s="187"/>
      <c r="F523" s="188" t="s">
        <v>254</v>
      </c>
      <c r="H523" s="189">
        <v>1881.36</v>
      </c>
      <c r="I523" s="190"/>
      <c r="L523" s="186"/>
      <c r="M523" s="191"/>
      <c r="N523" s="192"/>
      <c r="O523" s="192"/>
      <c r="P523" s="192"/>
      <c r="Q523" s="192"/>
      <c r="R523" s="192"/>
      <c r="S523" s="192"/>
      <c r="T523" s="193"/>
      <c r="AT523" s="187" t="s">
        <v>251</v>
      </c>
      <c r="AU523" s="187" t="s">
        <v>88</v>
      </c>
      <c r="AV523" s="14" t="s">
        <v>249</v>
      </c>
      <c r="AW523" s="14" t="s">
        <v>32</v>
      </c>
      <c r="AX523" s="14" t="s">
        <v>83</v>
      </c>
      <c r="AY523" s="187" t="s">
        <v>242</v>
      </c>
    </row>
    <row r="524" spans="1:65" s="11" customFormat="1" ht="22.9" customHeight="1">
      <c r="B524" s="142"/>
      <c r="D524" s="143" t="s">
        <v>75</v>
      </c>
      <c r="E524" s="153" t="s">
        <v>1869</v>
      </c>
      <c r="F524" s="153" t="s">
        <v>1870</v>
      </c>
      <c r="I524" s="145"/>
      <c r="J524" s="154">
        <f>SUBTOTAL(9,J525:J532)</f>
        <v>1490.23</v>
      </c>
      <c r="L524" s="142"/>
      <c r="M524" s="147"/>
      <c r="N524" s="148"/>
      <c r="O524" s="148"/>
      <c r="P524" s="149">
        <f>SUM(P528:P531)</f>
        <v>0</v>
      </c>
      <c r="Q524" s="148"/>
      <c r="R524" s="149">
        <f>SUM(R528:R531)</f>
        <v>0</v>
      </c>
      <c r="S524" s="148"/>
      <c r="T524" s="150">
        <f>SUM(T528:T531)</f>
        <v>0.30375519999999995</v>
      </c>
      <c r="AR524" s="143" t="s">
        <v>88</v>
      </c>
      <c r="AT524" s="151" t="s">
        <v>75</v>
      </c>
      <c r="AU524" s="151" t="s">
        <v>83</v>
      </c>
      <c r="AY524" s="143" t="s">
        <v>242</v>
      </c>
      <c r="BK524" s="152">
        <f>SUM(BK528:BK531)</f>
        <v>10.26</v>
      </c>
    </row>
    <row r="525" spans="1:65" s="11" customFormat="1" ht="22.9" customHeight="1">
      <c r="B525" s="142"/>
      <c r="C525" s="156" t="s">
        <v>244</v>
      </c>
      <c r="D525" s="156" t="s">
        <v>245</v>
      </c>
      <c r="E525" s="157" t="s">
        <v>1871</v>
      </c>
      <c r="F525" s="158" t="s">
        <v>1872</v>
      </c>
      <c r="G525" s="159" t="s">
        <v>281</v>
      </c>
      <c r="H525" s="160">
        <v>70</v>
      </c>
      <c r="I525" s="161">
        <v>20.89</v>
      </c>
      <c r="J525" s="162">
        <f>ROUND(I525*H525,2)</f>
        <v>1462.3</v>
      </c>
      <c r="L525" s="142"/>
      <c r="M525" s="147"/>
      <c r="N525" s="148"/>
      <c r="O525" s="148"/>
      <c r="P525" s="149"/>
      <c r="Q525" s="148"/>
      <c r="R525" s="149"/>
      <c r="S525" s="148"/>
      <c r="T525" s="150"/>
      <c r="AR525" s="143"/>
      <c r="AT525" s="151"/>
      <c r="AU525" s="151"/>
      <c r="AY525" s="143"/>
      <c r="BK525" s="152"/>
    </row>
    <row r="526" spans="1:65" s="11" customFormat="1" ht="16.5" customHeight="1">
      <c r="B526" s="142"/>
      <c r="C526" s="248"/>
      <c r="D526" s="229" t="s">
        <v>251</v>
      </c>
      <c r="E526" s="249"/>
      <c r="F526" s="250" t="s">
        <v>1873</v>
      </c>
      <c r="G526" s="248"/>
      <c r="H526" s="249"/>
      <c r="I526" s="174"/>
      <c r="J526" s="12"/>
      <c r="L526" s="142"/>
      <c r="M526" s="147"/>
      <c r="N526" s="148"/>
      <c r="O526" s="148"/>
      <c r="P526" s="149"/>
      <c r="Q526" s="148"/>
      <c r="R526" s="149"/>
      <c r="S526" s="148"/>
      <c r="T526" s="150"/>
      <c r="AR526" s="143"/>
      <c r="AT526" s="151"/>
      <c r="AU526" s="151"/>
      <c r="AY526" s="143"/>
      <c r="BK526" s="152"/>
    </row>
    <row r="527" spans="1:65" s="11" customFormat="1" ht="8.25" customHeight="1">
      <c r="B527" s="142"/>
      <c r="C527" s="228"/>
      <c r="D527" s="229" t="s">
        <v>251</v>
      </c>
      <c r="E527" s="230"/>
      <c r="F527" s="231" t="s">
        <v>1874</v>
      </c>
      <c r="G527" s="228"/>
      <c r="H527" s="232">
        <v>70</v>
      </c>
      <c r="I527" s="182"/>
      <c r="J527" s="13"/>
      <c r="L527" s="142"/>
      <c r="M527" s="147"/>
      <c r="N527" s="148"/>
      <c r="O527" s="148"/>
      <c r="P527" s="149"/>
      <c r="Q527" s="148"/>
      <c r="R527" s="149"/>
      <c r="S527" s="148"/>
      <c r="T527" s="150"/>
      <c r="AR527" s="143"/>
      <c r="AT527" s="151"/>
      <c r="AU527" s="151"/>
      <c r="AY527" s="143"/>
      <c r="BK527" s="152"/>
    </row>
    <row r="528" spans="1:65" s="1" customFormat="1" ht="37.9" customHeight="1">
      <c r="A528" s="30"/>
      <c r="B528" s="155"/>
      <c r="C528" s="194" t="s">
        <v>1875</v>
      </c>
      <c r="D528" s="194" t="s">
        <v>245</v>
      </c>
      <c r="E528" s="195" t="s">
        <v>1876</v>
      </c>
      <c r="F528" s="196" t="s">
        <v>1877</v>
      </c>
      <c r="G528" s="197" t="s">
        <v>281</v>
      </c>
      <c r="H528" s="198">
        <v>5.18</v>
      </c>
      <c r="I528" s="161">
        <v>1.98</v>
      </c>
      <c r="J528" s="162">
        <f>ROUND(I528*H528,2)</f>
        <v>10.26</v>
      </c>
      <c r="K528" s="163"/>
      <c r="L528" s="31"/>
      <c r="M528" s="164"/>
      <c r="N528" s="165" t="s">
        <v>42</v>
      </c>
      <c r="O528" s="57"/>
      <c r="P528" s="166">
        <f>O528*H528</f>
        <v>0</v>
      </c>
      <c r="Q528" s="166">
        <v>0</v>
      </c>
      <c r="R528" s="166">
        <f>Q528*H528</f>
        <v>0</v>
      </c>
      <c r="S528" s="166">
        <v>5.8639999999999998E-2</v>
      </c>
      <c r="T528" s="167">
        <f>S528*H528</f>
        <v>0.30375519999999995</v>
      </c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R528" s="168" t="s">
        <v>402</v>
      </c>
      <c r="AT528" s="168" t="s">
        <v>245</v>
      </c>
      <c r="AU528" s="168" t="s">
        <v>88</v>
      </c>
      <c r="AY528" s="17" t="s">
        <v>242</v>
      </c>
      <c r="BE528" s="169">
        <f>IF(N528="základná",J528,0)</f>
        <v>0</v>
      </c>
      <c r="BF528" s="169">
        <f>IF(N528="znížená",J528,0)</f>
        <v>10.26</v>
      </c>
      <c r="BG528" s="169">
        <f>IF(N528="zákl. prenesená",J528,0)</f>
        <v>0</v>
      </c>
      <c r="BH528" s="169">
        <f>IF(N528="zníž. prenesená",J528,0)</f>
        <v>0</v>
      </c>
      <c r="BI528" s="169">
        <f>IF(N528="nulová",J528,0)</f>
        <v>0</v>
      </c>
      <c r="BJ528" s="17" t="s">
        <v>88</v>
      </c>
      <c r="BK528" s="169">
        <f>ROUND(I528*H528,2)</f>
        <v>10.26</v>
      </c>
      <c r="BL528" s="17" t="s">
        <v>402</v>
      </c>
      <c r="BM528" s="168" t="s">
        <v>1878</v>
      </c>
    </row>
    <row r="529" spans="1:65" s="13" customFormat="1">
      <c r="B529" s="178"/>
      <c r="D529" s="171" t="s">
        <v>251</v>
      </c>
      <c r="E529" s="179"/>
      <c r="F529" s="180" t="s">
        <v>1662</v>
      </c>
      <c r="H529" s="181">
        <v>2.88</v>
      </c>
      <c r="I529" s="182"/>
      <c r="L529" s="178"/>
      <c r="M529" s="183"/>
      <c r="N529" s="184"/>
      <c r="O529" s="184"/>
      <c r="P529" s="184"/>
      <c r="Q529" s="184"/>
      <c r="R529" s="184"/>
      <c r="S529" s="184"/>
      <c r="T529" s="185"/>
      <c r="AT529" s="179" t="s">
        <v>251</v>
      </c>
      <c r="AU529" s="179" t="s">
        <v>88</v>
      </c>
      <c r="AV529" s="13" t="s">
        <v>88</v>
      </c>
      <c r="AW529" s="13" t="s">
        <v>32</v>
      </c>
      <c r="AX529" s="13" t="s">
        <v>76</v>
      </c>
      <c r="AY529" s="179" t="s">
        <v>242</v>
      </c>
    </row>
    <row r="530" spans="1:65" s="13" customFormat="1">
      <c r="B530" s="178"/>
      <c r="D530" s="171" t="s">
        <v>251</v>
      </c>
      <c r="E530" s="179"/>
      <c r="F530" s="180" t="s">
        <v>1663</v>
      </c>
      <c r="H530" s="181">
        <v>2.2999999999999998</v>
      </c>
      <c r="I530" s="182"/>
      <c r="L530" s="178"/>
      <c r="M530" s="183"/>
      <c r="N530" s="184"/>
      <c r="O530" s="184"/>
      <c r="P530" s="184"/>
      <c r="Q530" s="184"/>
      <c r="R530" s="184"/>
      <c r="S530" s="184"/>
      <c r="T530" s="185"/>
      <c r="AT530" s="179" t="s">
        <v>251</v>
      </c>
      <c r="AU530" s="179" t="s">
        <v>88</v>
      </c>
      <c r="AV530" s="13" t="s">
        <v>88</v>
      </c>
      <c r="AW530" s="13" t="s">
        <v>32</v>
      </c>
      <c r="AX530" s="13" t="s">
        <v>76</v>
      </c>
      <c r="AY530" s="179" t="s">
        <v>242</v>
      </c>
    </row>
    <row r="531" spans="1:65" s="14" customFormat="1">
      <c r="B531" s="186"/>
      <c r="D531" s="171" t="s">
        <v>251</v>
      </c>
      <c r="E531" s="187"/>
      <c r="F531" s="188" t="s">
        <v>254</v>
      </c>
      <c r="H531" s="189">
        <v>5.18</v>
      </c>
      <c r="I531" s="190"/>
      <c r="L531" s="186"/>
      <c r="M531" s="191"/>
      <c r="N531" s="192"/>
      <c r="O531" s="192"/>
      <c r="P531" s="192"/>
      <c r="Q531" s="192"/>
      <c r="R531" s="192"/>
      <c r="S531" s="192"/>
      <c r="T531" s="193"/>
      <c r="AT531" s="187" t="s">
        <v>251</v>
      </c>
      <c r="AU531" s="187" t="s">
        <v>88</v>
      </c>
      <c r="AV531" s="14" t="s">
        <v>249</v>
      </c>
      <c r="AW531" s="14" t="s">
        <v>32</v>
      </c>
      <c r="AX531" s="14" t="s">
        <v>83</v>
      </c>
      <c r="AY531" s="187" t="s">
        <v>242</v>
      </c>
    </row>
    <row r="532" spans="1:65" s="14" customFormat="1" ht="24">
      <c r="B532" s="186"/>
      <c r="C532" s="156" t="s">
        <v>255</v>
      </c>
      <c r="D532" s="156" t="s">
        <v>245</v>
      </c>
      <c r="E532" s="157" t="s">
        <v>1879</v>
      </c>
      <c r="F532" s="158" t="s">
        <v>1880</v>
      </c>
      <c r="G532" s="159" t="s">
        <v>718</v>
      </c>
      <c r="H532" s="237">
        <v>14.726000000000001</v>
      </c>
      <c r="I532" s="161">
        <v>1.2</v>
      </c>
      <c r="J532" s="162">
        <f>ROUND(I532*H532,2)</f>
        <v>17.670000000000002</v>
      </c>
      <c r="L532" s="186"/>
      <c r="M532" s="191"/>
      <c r="N532" s="192"/>
      <c r="O532" s="192"/>
      <c r="P532" s="192"/>
      <c r="Q532" s="192"/>
      <c r="R532" s="192"/>
      <c r="S532" s="192"/>
      <c r="T532" s="193"/>
      <c r="AT532" s="187"/>
      <c r="AU532" s="187"/>
      <c r="AY532" s="187"/>
    </row>
    <row r="533" spans="1:65" s="11" customFormat="1" ht="22.9" customHeight="1">
      <c r="B533" s="142"/>
      <c r="D533" s="143" t="s">
        <v>75</v>
      </c>
      <c r="E533" s="153" t="s">
        <v>781</v>
      </c>
      <c r="F533" s="153" t="s">
        <v>782</v>
      </c>
      <c r="I533" s="145"/>
      <c r="J533" s="154">
        <f>SUBTOTAL(9,J534:J569)</f>
        <v>12674.5</v>
      </c>
      <c r="L533" s="142"/>
      <c r="M533" s="147"/>
      <c r="N533" s="148"/>
      <c r="O533" s="148"/>
      <c r="P533" s="149">
        <f>SUM(P534:P569)</f>
        <v>0</v>
      </c>
      <c r="Q533" s="148"/>
      <c r="R533" s="149">
        <f>SUM(R534:R569)</f>
        <v>0.41073599999999999</v>
      </c>
      <c r="S533" s="148"/>
      <c r="T533" s="150">
        <f>SUM(T534:T569)</f>
        <v>0.732935</v>
      </c>
      <c r="AR533" s="143" t="s">
        <v>88</v>
      </c>
      <c r="AT533" s="151" t="s">
        <v>75</v>
      </c>
      <c r="AU533" s="151" t="s">
        <v>83</v>
      </c>
      <c r="AY533" s="143" t="s">
        <v>242</v>
      </c>
      <c r="BK533" s="152">
        <f>SUM(BK534:BK569)</f>
        <v>12674.5</v>
      </c>
    </row>
    <row r="534" spans="1:65" s="1" customFormat="1" ht="21.75" customHeight="1">
      <c r="A534" s="30"/>
      <c r="B534" s="155"/>
      <c r="C534" s="194" t="s">
        <v>890</v>
      </c>
      <c r="D534" s="194" t="s">
        <v>245</v>
      </c>
      <c r="E534" s="195" t="s">
        <v>1881</v>
      </c>
      <c r="F534" s="196" t="s">
        <v>1882</v>
      </c>
      <c r="G534" s="197" t="s">
        <v>281</v>
      </c>
      <c r="H534" s="198">
        <v>1.32</v>
      </c>
      <c r="I534" s="161">
        <v>47.83</v>
      </c>
      <c r="J534" s="162">
        <f>ROUND(I534*H534,2)</f>
        <v>63.14</v>
      </c>
      <c r="K534" s="163"/>
      <c r="L534" s="31"/>
      <c r="M534" s="164"/>
      <c r="N534" s="165" t="s">
        <v>42</v>
      </c>
      <c r="O534" s="57"/>
      <c r="P534" s="166">
        <f>O534*H534</f>
        <v>0</v>
      </c>
      <c r="Q534" s="166">
        <v>1.03E-2</v>
      </c>
      <c r="R534" s="166">
        <f>Q534*H534</f>
        <v>1.3596E-2</v>
      </c>
      <c r="S534" s="166">
        <v>0</v>
      </c>
      <c r="T534" s="167">
        <f>S534*H534</f>
        <v>0</v>
      </c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R534" s="168" t="s">
        <v>402</v>
      </c>
      <c r="AT534" s="168" t="s">
        <v>245</v>
      </c>
      <c r="AU534" s="168" t="s">
        <v>88</v>
      </c>
      <c r="AY534" s="17" t="s">
        <v>242</v>
      </c>
      <c r="BE534" s="169">
        <f>IF(N534="základná",J534,0)</f>
        <v>0</v>
      </c>
      <c r="BF534" s="169">
        <f>IF(N534="znížená",J534,0)</f>
        <v>63.14</v>
      </c>
      <c r="BG534" s="169">
        <f>IF(N534="zákl. prenesená",J534,0)</f>
        <v>0</v>
      </c>
      <c r="BH534" s="169">
        <f>IF(N534="zníž. prenesená",J534,0)</f>
        <v>0</v>
      </c>
      <c r="BI534" s="169">
        <f>IF(N534="nulová",J534,0)</f>
        <v>0</v>
      </c>
      <c r="BJ534" s="17" t="s">
        <v>88</v>
      </c>
      <c r="BK534" s="169">
        <f>ROUND(I534*H534,2)</f>
        <v>63.14</v>
      </c>
      <c r="BL534" s="17" t="s">
        <v>402</v>
      </c>
      <c r="BM534" s="168" t="s">
        <v>1883</v>
      </c>
    </row>
    <row r="535" spans="1:65" s="13" customFormat="1">
      <c r="B535" s="178"/>
      <c r="D535" s="171" t="s">
        <v>251</v>
      </c>
      <c r="E535" s="179"/>
      <c r="F535" s="180" t="s">
        <v>1884</v>
      </c>
      <c r="H535" s="181">
        <v>1.32</v>
      </c>
      <c r="I535" s="182"/>
      <c r="L535" s="178"/>
      <c r="M535" s="183"/>
      <c r="N535" s="184"/>
      <c r="O535" s="184"/>
      <c r="P535" s="184"/>
      <c r="Q535" s="184"/>
      <c r="R535" s="184"/>
      <c r="S535" s="184"/>
      <c r="T535" s="185"/>
      <c r="AT535" s="179" t="s">
        <v>251</v>
      </c>
      <c r="AU535" s="179" t="s">
        <v>88</v>
      </c>
      <c r="AV535" s="13" t="s">
        <v>88</v>
      </c>
      <c r="AW535" s="13" t="s">
        <v>32</v>
      </c>
      <c r="AX535" s="13" t="s">
        <v>83</v>
      </c>
      <c r="AY535" s="179" t="s">
        <v>242</v>
      </c>
    </row>
    <row r="536" spans="1:65" s="1" customFormat="1" ht="21.75" customHeight="1">
      <c r="A536" s="30"/>
      <c r="B536" s="155"/>
      <c r="C536" s="194" t="s">
        <v>1885</v>
      </c>
      <c r="D536" s="194" t="s">
        <v>245</v>
      </c>
      <c r="E536" s="195" t="s">
        <v>1886</v>
      </c>
      <c r="F536" s="196" t="s">
        <v>1887</v>
      </c>
      <c r="G536" s="197" t="s">
        <v>297</v>
      </c>
      <c r="H536" s="198">
        <v>99.5</v>
      </c>
      <c r="I536" s="161">
        <v>0.46</v>
      </c>
      <c r="J536" s="162">
        <f>ROUND(I536*H536,2)</f>
        <v>45.77</v>
      </c>
      <c r="K536" s="163"/>
      <c r="L536" s="31"/>
      <c r="M536" s="164"/>
      <c r="N536" s="165" t="s">
        <v>42</v>
      </c>
      <c r="O536" s="57"/>
      <c r="P536" s="166">
        <f>O536*H536</f>
        <v>0</v>
      </c>
      <c r="Q536" s="166">
        <v>0</v>
      </c>
      <c r="R536" s="166">
        <f>Q536*H536</f>
        <v>0</v>
      </c>
      <c r="S536" s="166">
        <v>2.98E-3</v>
      </c>
      <c r="T536" s="167">
        <f>S536*H536</f>
        <v>0.29651</v>
      </c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R536" s="168" t="s">
        <v>402</v>
      </c>
      <c r="AT536" s="168" t="s">
        <v>245</v>
      </c>
      <c r="AU536" s="168" t="s">
        <v>88</v>
      </c>
      <c r="AY536" s="17" t="s">
        <v>242</v>
      </c>
      <c r="BE536" s="169">
        <f>IF(N536="základná",J536,0)</f>
        <v>0</v>
      </c>
      <c r="BF536" s="169">
        <f>IF(N536="znížená",J536,0)</f>
        <v>45.77</v>
      </c>
      <c r="BG536" s="169">
        <f>IF(N536="zákl. prenesená",J536,0)</f>
        <v>0</v>
      </c>
      <c r="BH536" s="169">
        <f>IF(N536="zníž. prenesená",J536,0)</f>
        <v>0</v>
      </c>
      <c r="BI536" s="169">
        <f>IF(N536="nulová",J536,0)</f>
        <v>0</v>
      </c>
      <c r="BJ536" s="17" t="s">
        <v>88</v>
      </c>
      <c r="BK536" s="169">
        <f>ROUND(I536*H536,2)</f>
        <v>45.77</v>
      </c>
      <c r="BL536" s="17" t="s">
        <v>402</v>
      </c>
      <c r="BM536" s="168" t="s">
        <v>1888</v>
      </c>
    </row>
    <row r="537" spans="1:65" s="13" customFormat="1">
      <c r="B537" s="178"/>
      <c r="D537" s="171" t="s">
        <v>251</v>
      </c>
      <c r="E537" s="179"/>
      <c r="F537" s="180" t="s">
        <v>1889</v>
      </c>
      <c r="H537" s="181">
        <v>99.5</v>
      </c>
      <c r="I537" s="182"/>
      <c r="L537" s="178"/>
      <c r="M537" s="183"/>
      <c r="N537" s="184"/>
      <c r="O537" s="184"/>
      <c r="P537" s="184"/>
      <c r="Q537" s="184"/>
      <c r="R537" s="184"/>
      <c r="S537" s="184"/>
      <c r="T537" s="185"/>
      <c r="AT537" s="179" t="s">
        <v>251</v>
      </c>
      <c r="AU537" s="179" t="s">
        <v>88</v>
      </c>
      <c r="AV537" s="13" t="s">
        <v>88</v>
      </c>
      <c r="AW537" s="13" t="s">
        <v>32</v>
      </c>
      <c r="AX537" s="13" t="s">
        <v>83</v>
      </c>
      <c r="AY537" s="179" t="s">
        <v>242</v>
      </c>
    </row>
    <row r="538" spans="1:65" s="1" customFormat="1" ht="49.15" customHeight="1">
      <c r="A538" s="30"/>
      <c r="B538" s="155"/>
      <c r="C538" s="194" t="s">
        <v>1890</v>
      </c>
      <c r="D538" s="194" t="s">
        <v>245</v>
      </c>
      <c r="E538" s="195" t="s">
        <v>1891</v>
      </c>
      <c r="F538" s="196" t="s">
        <v>1892</v>
      </c>
      <c r="G538" s="197" t="s">
        <v>297</v>
      </c>
      <c r="H538" s="198">
        <v>27</v>
      </c>
      <c r="I538" s="161">
        <v>49.28</v>
      </c>
      <c r="J538" s="162">
        <f>ROUND(I538*H538,2)</f>
        <v>1330.56</v>
      </c>
      <c r="K538" s="163"/>
      <c r="L538" s="31"/>
      <c r="M538" s="164"/>
      <c r="N538" s="165" t="s">
        <v>42</v>
      </c>
      <c r="O538" s="57"/>
      <c r="P538" s="166">
        <f>O538*H538</f>
        <v>0</v>
      </c>
      <c r="Q538" s="166">
        <v>9.7000000000000005E-4</v>
      </c>
      <c r="R538" s="166">
        <f>Q538*H538</f>
        <v>2.6190000000000001E-2</v>
      </c>
      <c r="S538" s="166">
        <v>0</v>
      </c>
      <c r="T538" s="167">
        <f>S538*H538</f>
        <v>0</v>
      </c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R538" s="168" t="s">
        <v>402</v>
      </c>
      <c r="AT538" s="168" t="s">
        <v>245</v>
      </c>
      <c r="AU538" s="168" t="s">
        <v>88</v>
      </c>
      <c r="AY538" s="17" t="s">
        <v>242</v>
      </c>
      <c r="BE538" s="169">
        <f>IF(N538="základná",J538,0)</f>
        <v>0</v>
      </c>
      <c r="BF538" s="169">
        <f>IF(N538="znížená",J538,0)</f>
        <v>1330.56</v>
      </c>
      <c r="BG538" s="169">
        <f>IF(N538="zákl. prenesená",J538,0)</f>
        <v>0</v>
      </c>
      <c r="BH538" s="169">
        <f>IF(N538="zníž. prenesená",J538,0)</f>
        <v>0</v>
      </c>
      <c r="BI538" s="169">
        <f>IF(N538="nulová",J538,0)</f>
        <v>0</v>
      </c>
      <c r="BJ538" s="17" t="s">
        <v>88</v>
      </c>
      <c r="BK538" s="169">
        <f>ROUND(I538*H538,2)</f>
        <v>1330.56</v>
      </c>
      <c r="BL538" s="17" t="s">
        <v>402</v>
      </c>
      <c r="BM538" s="168" t="s">
        <v>1893</v>
      </c>
    </row>
    <row r="539" spans="1:65" s="1" customFormat="1" ht="44.25" customHeight="1">
      <c r="A539" s="30"/>
      <c r="B539" s="155"/>
      <c r="C539" s="194" t="s">
        <v>1894</v>
      </c>
      <c r="D539" s="194" t="s">
        <v>245</v>
      </c>
      <c r="E539" s="195" t="s">
        <v>1895</v>
      </c>
      <c r="F539" s="196" t="s">
        <v>1896</v>
      </c>
      <c r="G539" s="197" t="s">
        <v>297</v>
      </c>
      <c r="H539" s="198">
        <v>27</v>
      </c>
      <c r="I539" s="161">
        <v>63.38</v>
      </c>
      <c r="J539" s="162">
        <f>ROUND(I539*H539,2)</f>
        <v>1711.26</v>
      </c>
      <c r="K539" s="163"/>
      <c r="L539" s="31"/>
      <c r="M539" s="164"/>
      <c r="N539" s="165" t="s">
        <v>42</v>
      </c>
      <c r="O539" s="57"/>
      <c r="P539" s="166">
        <f>O539*H539</f>
        <v>0</v>
      </c>
      <c r="Q539" s="166">
        <v>9.7000000000000005E-4</v>
      </c>
      <c r="R539" s="166">
        <f>Q539*H539</f>
        <v>2.6190000000000001E-2</v>
      </c>
      <c r="S539" s="166">
        <v>0</v>
      </c>
      <c r="T539" s="167">
        <f>S539*H539</f>
        <v>0</v>
      </c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R539" s="168" t="s">
        <v>402</v>
      </c>
      <c r="AT539" s="168" t="s">
        <v>245</v>
      </c>
      <c r="AU539" s="168" t="s">
        <v>88</v>
      </c>
      <c r="AY539" s="17" t="s">
        <v>242</v>
      </c>
      <c r="BE539" s="169">
        <f>IF(N539="základná",J539,0)</f>
        <v>0</v>
      </c>
      <c r="BF539" s="169">
        <f>IF(N539="znížená",J539,0)</f>
        <v>1711.26</v>
      </c>
      <c r="BG539" s="169">
        <f>IF(N539="zákl. prenesená",J539,0)</f>
        <v>0</v>
      </c>
      <c r="BH539" s="169">
        <f>IF(N539="zníž. prenesená",J539,0)</f>
        <v>0</v>
      </c>
      <c r="BI539" s="169">
        <f>IF(N539="nulová",J539,0)</f>
        <v>0</v>
      </c>
      <c r="BJ539" s="17" t="s">
        <v>88</v>
      </c>
      <c r="BK539" s="169">
        <f>ROUND(I539*H539,2)</f>
        <v>1711.26</v>
      </c>
      <c r="BL539" s="17" t="s">
        <v>402</v>
      </c>
      <c r="BM539" s="168" t="s">
        <v>1897</v>
      </c>
    </row>
    <row r="540" spans="1:65" s="13" customFormat="1">
      <c r="B540" s="178"/>
      <c r="D540" s="171" t="s">
        <v>251</v>
      </c>
      <c r="E540" s="179"/>
      <c r="F540" s="180" t="s">
        <v>1898</v>
      </c>
      <c r="H540" s="181">
        <v>27</v>
      </c>
      <c r="I540" s="182"/>
      <c r="L540" s="178"/>
      <c r="M540" s="183"/>
      <c r="N540" s="184"/>
      <c r="O540" s="184"/>
      <c r="P540" s="184"/>
      <c r="Q540" s="184"/>
      <c r="R540" s="184"/>
      <c r="S540" s="184"/>
      <c r="T540" s="185"/>
      <c r="AT540" s="179" t="s">
        <v>251</v>
      </c>
      <c r="AU540" s="179" t="s">
        <v>88</v>
      </c>
      <c r="AV540" s="13" t="s">
        <v>88</v>
      </c>
      <c r="AW540" s="13" t="s">
        <v>32</v>
      </c>
      <c r="AX540" s="13" t="s">
        <v>83</v>
      </c>
      <c r="AY540" s="179" t="s">
        <v>242</v>
      </c>
    </row>
    <row r="541" spans="1:65" s="1" customFormat="1" ht="37.9" customHeight="1">
      <c r="A541" s="30"/>
      <c r="B541" s="155"/>
      <c r="C541" s="194" t="s">
        <v>1899</v>
      </c>
      <c r="D541" s="194" t="s">
        <v>245</v>
      </c>
      <c r="E541" s="195" t="s">
        <v>1900</v>
      </c>
      <c r="F541" s="196" t="s">
        <v>1901</v>
      </c>
      <c r="G541" s="197" t="s">
        <v>297</v>
      </c>
      <c r="H541" s="198">
        <v>2</v>
      </c>
      <c r="I541" s="161">
        <v>43.28</v>
      </c>
      <c r="J541" s="162">
        <f>ROUND(I541*H541,2)</f>
        <v>86.56</v>
      </c>
      <c r="K541" s="163"/>
      <c r="L541" s="31"/>
      <c r="M541" s="164"/>
      <c r="N541" s="165" t="s">
        <v>42</v>
      </c>
      <c r="O541" s="57"/>
      <c r="P541" s="166">
        <f>O541*H541</f>
        <v>0</v>
      </c>
      <c r="Q541" s="166">
        <v>9.7000000000000005E-4</v>
      </c>
      <c r="R541" s="166">
        <f>Q541*H541</f>
        <v>1.9400000000000001E-3</v>
      </c>
      <c r="S541" s="166">
        <v>0</v>
      </c>
      <c r="T541" s="167">
        <f>S541*H541</f>
        <v>0</v>
      </c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R541" s="168" t="s">
        <v>402</v>
      </c>
      <c r="AT541" s="168" t="s">
        <v>245</v>
      </c>
      <c r="AU541" s="168" t="s">
        <v>88</v>
      </c>
      <c r="AY541" s="17" t="s">
        <v>242</v>
      </c>
      <c r="BE541" s="169">
        <f>IF(N541="základná",J541,0)</f>
        <v>0</v>
      </c>
      <c r="BF541" s="169">
        <f>IF(N541="znížená",J541,0)</f>
        <v>86.56</v>
      </c>
      <c r="BG541" s="169">
        <f>IF(N541="zákl. prenesená",J541,0)</f>
        <v>0</v>
      </c>
      <c r="BH541" s="169">
        <f>IF(N541="zníž. prenesená",J541,0)</f>
        <v>0</v>
      </c>
      <c r="BI541" s="169">
        <f>IF(N541="nulová",J541,0)</f>
        <v>0</v>
      </c>
      <c r="BJ541" s="17" t="s">
        <v>88</v>
      </c>
      <c r="BK541" s="169">
        <f>ROUND(I541*H541,2)</f>
        <v>86.56</v>
      </c>
      <c r="BL541" s="17" t="s">
        <v>402</v>
      </c>
      <c r="BM541" s="168" t="s">
        <v>1902</v>
      </c>
    </row>
    <row r="542" spans="1:65" s="13" customFormat="1">
      <c r="B542" s="178"/>
      <c r="D542" s="171" t="s">
        <v>251</v>
      </c>
      <c r="E542" s="179"/>
      <c r="F542" s="180" t="s">
        <v>88</v>
      </c>
      <c r="H542" s="181">
        <v>2</v>
      </c>
      <c r="I542" s="182"/>
      <c r="L542" s="178"/>
      <c r="M542" s="183"/>
      <c r="N542" s="184"/>
      <c r="O542" s="184"/>
      <c r="P542" s="184"/>
      <c r="Q542" s="184"/>
      <c r="R542" s="184"/>
      <c r="S542" s="184"/>
      <c r="T542" s="185"/>
      <c r="AT542" s="179" t="s">
        <v>251</v>
      </c>
      <c r="AU542" s="179" t="s">
        <v>88</v>
      </c>
      <c r="AV542" s="13" t="s">
        <v>88</v>
      </c>
      <c r="AW542" s="13" t="s">
        <v>32</v>
      </c>
      <c r="AX542" s="13" t="s">
        <v>83</v>
      </c>
      <c r="AY542" s="179" t="s">
        <v>242</v>
      </c>
    </row>
    <row r="543" spans="1:65" s="1" customFormat="1" ht="37.9" customHeight="1">
      <c r="A543" s="30"/>
      <c r="B543" s="155"/>
      <c r="C543" s="194" t="s">
        <v>1903</v>
      </c>
      <c r="D543" s="194" t="s">
        <v>245</v>
      </c>
      <c r="E543" s="195" t="s">
        <v>1904</v>
      </c>
      <c r="F543" s="196" t="s">
        <v>1905</v>
      </c>
      <c r="G543" s="197" t="s">
        <v>297</v>
      </c>
      <c r="H543" s="198">
        <v>3.2</v>
      </c>
      <c r="I543" s="161">
        <v>115.62</v>
      </c>
      <c r="J543" s="162">
        <f>ROUND(I543*H543,2)</f>
        <v>369.98</v>
      </c>
      <c r="K543" s="163"/>
      <c r="L543" s="31"/>
      <c r="M543" s="164"/>
      <c r="N543" s="165" t="s">
        <v>42</v>
      </c>
      <c r="O543" s="57"/>
      <c r="P543" s="166">
        <f>O543*H543</f>
        <v>0</v>
      </c>
      <c r="Q543" s="166">
        <v>9.2000000000000003E-4</v>
      </c>
      <c r="R543" s="166">
        <f>Q543*H543</f>
        <v>2.9440000000000004E-3</v>
      </c>
      <c r="S543" s="166">
        <v>0</v>
      </c>
      <c r="T543" s="167">
        <f>S543*H543</f>
        <v>0</v>
      </c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R543" s="168" t="s">
        <v>402</v>
      </c>
      <c r="AT543" s="168" t="s">
        <v>245</v>
      </c>
      <c r="AU543" s="168" t="s">
        <v>88</v>
      </c>
      <c r="AY543" s="17" t="s">
        <v>242</v>
      </c>
      <c r="BE543" s="169">
        <f>IF(N543="základná",J543,0)</f>
        <v>0</v>
      </c>
      <c r="BF543" s="169">
        <f>IF(N543="znížená",J543,0)</f>
        <v>369.98</v>
      </c>
      <c r="BG543" s="169">
        <f>IF(N543="zákl. prenesená",J543,0)</f>
        <v>0</v>
      </c>
      <c r="BH543" s="169">
        <f>IF(N543="zníž. prenesená",J543,0)</f>
        <v>0</v>
      </c>
      <c r="BI543" s="169">
        <f>IF(N543="nulová",J543,0)</f>
        <v>0</v>
      </c>
      <c r="BJ543" s="17" t="s">
        <v>88</v>
      </c>
      <c r="BK543" s="169">
        <f>ROUND(I543*H543,2)</f>
        <v>369.98</v>
      </c>
      <c r="BL543" s="17" t="s">
        <v>402</v>
      </c>
      <c r="BM543" s="168" t="s">
        <v>1906</v>
      </c>
    </row>
    <row r="544" spans="1:65" s="13" customFormat="1">
      <c r="B544" s="178"/>
      <c r="D544" s="171" t="s">
        <v>251</v>
      </c>
      <c r="E544" s="179"/>
      <c r="F544" s="180" t="s">
        <v>1907</v>
      </c>
      <c r="H544" s="181">
        <v>3.2</v>
      </c>
      <c r="I544" s="182"/>
      <c r="L544" s="178"/>
      <c r="M544" s="183"/>
      <c r="N544" s="184"/>
      <c r="O544" s="184"/>
      <c r="P544" s="184"/>
      <c r="Q544" s="184"/>
      <c r="R544" s="184"/>
      <c r="S544" s="184"/>
      <c r="T544" s="185"/>
      <c r="AT544" s="179" t="s">
        <v>251</v>
      </c>
      <c r="AU544" s="179" t="s">
        <v>88</v>
      </c>
      <c r="AV544" s="13" t="s">
        <v>88</v>
      </c>
      <c r="AW544" s="13" t="s">
        <v>32</v>
      </c>
      <c r="AX544" s="13" t="s">
        <v>83</v>
      </c>
      <c r="AY544" s="179" t="s">
        <v>242</v>
      </c>
    </row>
    <row r="545" spans="1:65" s="1" customFormat="1" ht="37.9" customHeight="1">
      <c r="A545" s="30"/>
      <c r="B545" s="155"/>
      <c r="C545" s="194" t="s">
        <v>1908</v>
      </c>
      <c r="D545" s="194" t="s">
        <v>245</v>
      </c>
      <c r="E545" s="195" t="s">
        <v>1909</v>
      </c>
      <c r="F545" s="196" t="s">
        <v>1910</v>
      </c>
      <c r="G545" s="197" t="s">
        <v>297</v>
      </c>
      <c r="H545" s="198">
        <v>146.1</v>
      </c>
      <c r="I545" s="161">
        <v>40.22</v>
      </c>
      <c r="J545" s="162">
        <f>ROUND(I545*H545,2)</f>
        <v>5876.14</v>
      </c>
      <c r="K545" s="163"/>
      <c r="L545" s="31"/>
      <c r="M545" s="164"/>
      <c r="N545" s="165" t="s">
        <v>42</v>
      </c>
      <c r="O545" s="57"/>
      <c r="P545" s="166">
        <f>O545*H545</f>
        <v>0</v>
      </c>
      <c r="Q545" s="166">
        <v>8.9999999999999998E-4</v>
      </c>
      <c r="R545" s="166">
        <f>Q545*H545</f>
        <v>0.13149</v>
      </c>
      <c r="S545" s="166">
        <v>0</v>
      </c>
      <c r="T545" s="167">
        <f>S545*H545</f>
        <v>0</v>
      </c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R545" s="168" t="s">
        <v>402</v>
      </c>
      <c r="AT545" s="168" t="s">
        <v>245</v>
      </c>
      <c r="AU545" s="168" t="s">
        <v>88</v>
      </c>
      <c r="AY545" s="17" t="s">
        <v>242</v>
      </c>
      <c r="BE545" s="169">
        <f>IF(N545="základná",J545,0)</f>
        <v>0</v>
      </c>
      <c r="BF545" s="169">
        <f>IF(N545="znížená",J545,0)</f>
        <v>5876.14</v>
      </c>
      <c r="BG545" s="169">
        <f>IF(N545="zákl. prenesená",J545,0)</f>
        <v>0</v>
      </c>
      <c r="BH545" s="169">
        <f>IF(N545="zníž. prenesená",J545,0)</f>
        <v>0</v>
      </c>
      <c r="BI545" s="169">
        <f>IF(N545="nulová",J545,0)</f>
        <v>0</v>
      </c>
      <c r="BJ545" s="17" t="s">
        <v>88</v>
      </c>
      <c r="BK545" s="169">
        <f>ROUND(I545*H545,2)</f>
        <v>5876.14</v>
      </c>
      <c r="BL545" s="17" t="s">
        <v>402</v>
      </c>
      <c r="BM545" s="168" t="s">
        <v>1911</v>
      </c>
    </row>
    <row r="546" spans="1:65" s="13" customFormat="1">
      <c r="B546" s="178"/>
      <c r="D546" s="171" t="s">
        <v>251</v>
      </c>
      <c r="E546" s="179"/>
      <c r="F546" s="180" t="s">
        <v>1912</v>
      </c>
      <c r="H546" s="181">
        <v>140.4</v>
      </c>
      <c r="I546" s="182"/>
      <c r="L546" s="178"/>
      <c r="M546" s="183"/>
      <c r="N546" s="184"/>
      <c r="O546" s="184"/>
      <c r="P546" s="184"/>
      <c r="Q546" s="184"/>
      <c r="R546" s="184"/>
      <c r="S546" s="184"/>
      <c r="T546" s="185"/>
      <c r="AT546" s="179" t="s">
        <v>251</v>
      </c>
      <c r="AU546" s="179" t="s">
        <v>88</v>
      </c>
      <c r="AV546" s="13" t="s">
        <v>88</v>
      </c>
      <c r="AW546" s="13" t="s">
        <v>32</v>
      </c>
      <c r="AX546" s="13" t="s">
        <v>76</v>
      </c>
      <c r="AY546" s="179" t="s">
        <v>242</v>
      </c>
    </row>
    <row r="547" spans="1:65" s="13" customFormat="1">
      <c r="B547" s="178"/>
      <c r="D547" s="171" t="s">
        <v>251</v>
      </c>
      <c r="E547" s="179"/>
      <c r="F547" s="180" t="s">
        <v>1913</v>
      </c>
      <c r="H547" s="181">
        <v>0.9</v>
      </c>
      <c r="I547" s="182"/>
      <c r="L547" s="178"/>
      <c r="M547" s="183"/>
      <c r="N547" s="184"/>
      <c r="O547" s="184"/>
      <c r="P547" s="184"/>
      <c r="Q547" s="184"/>
      <c r="R547" s="184"/>
      <c r="S547" s="184"/>
      <c r="T547" s="185"/>
      <c r="AT547" s="179" t="s">
        <v>251</v>
      </c>
      <c r="AU547" s="179" t="s">
        <v>88</v>
      </c>
      <c r="AV547" s="13" t="s">
        <v>88</v>
      </c>
      <c r="AW547" s="13" t="s">
        <v>32</v>
      </c>
      <c r="AX547" s="13" t="s">
        <v>76</v>
      </c>
      <c r="AY547" s="179" t="s">
        <v>242</v>
      </c>
    </row>
    <row r="548" spans="1:65" s="13" customFormat="1">
      <c r="B548" s="178"/>
      <c r="D548" s="171" t="s">
        <v>251</v>
      </c>
      <c r="E548" s="179"/>
      <c r="F548" s="180" t="s">
        <v>1914</v>
      </c>
      <c r="H548" s="181">
        <v>4.8</v>
      </c>
      <c r="I548" s="182"/>
      <c r="L548" s="178"/>
      <c r="M548" s="183"/>
      <c r="N548" s="184"/>
      <c r="O548" s="184"/>
      <c r="P548" s="184"/>
      <c r="Q548" s="184"/>
      <c r="R548" s="184"/>
      <c r="S548" s="184"/>
      <c r="T548" s="185"/>
      <c r="AT548" s="179" t="s">
        <v>251</v>
      </c>
      <c r="AU548" s="179" t="s">
        <v>88</v>
      </c>
      <c r="AV548" s="13" t="s">
        <v>88</v>
      </c>
      <c r="AW548" s="13" t="s">
        <v>32</v>
      </c>
      <c r="AX548" s="13" t="s">
        <v>76</v>
      </c>
      <c r="AY548" s="179" t="s">
        <v>242</v>
      </c>
    </row>
    <row r="549" spans="1:65" s="14" customFormat="1">
      <c r="B549" s="186"/>
      <c r="D549" s="171" t="s">
        <v>251</v>
      </c>
      <c r="E549" s="187"/>
      <c r="F549" s="188" t="s">
        <v>254</v>
      </c>
      <c r="H549" s="189">
        <v>146.1</v>
      </c>
      <c r="I549" s="190"/>
      <c r="L549" s="186"/>
      <c r="M549" s="191"/>
      <c r="N549" s="192"/>
      <c r="O549" s="192"/>
      <c r="P549" s="192"/>
      <c r="Q549" s="192"/>
      <c r="R549" s="192"/>
      <c r="S549" s="192"/>
      <c r="T549" s="193"/>
      <c r="AT549" s="187" t="s">
        <v>251</v>
      </c>
      <c r="AU549" s="187" t="s">
        <v>88</v>
      </c>
      <c r="AV549" s="14" t="s">
        <v>249</v>
      </c>
      <c r="AW549" s="14" t="s">
        <v>32</v>
      </c>
      <c r="AX549" s="14" t="s">
        <v>83</v>
      </c>
      <c r="AY549" s="187" t="s">
        <v>242</v>
      </c>
    </row>
    <row r="550" spans="1:65" s="1" customFormat="1" ht="24.2" customHeight="1">
      <c r="A550" s="30"/>
      <c r="B550" s="155"/>
      <c r="C550" s="194" t="s">
        <v>1915</v>
      </c>
      <c r="D550" s="194" t="s">
        <v>245</v>
      </c>
      <c r="E550" s="195" t="s">
        <v>1916</v>
      </c>
      <c r="F550" s="196" t="s">
        <v>1917</v>
      </c>
      <c r="G550" s="197" t="s">
        <v>297</v>
      </c>
      <c r="H550" s="198">
        <v>27.6</v>
      </c>
      <c r="I550" s="161">
        <v>0.84</v>
      </c>
      <c r="J550" s="162">
        <f>ROUND(I550*H550,2)</f>
        <v>23.18</v>
      </c>
      <c r="K550" s="163"/>
      <c r="L550" s="31"/>
      <c r="M550" s="164"/>
      <c r="N550" s="165" t="s">
        <v>42</v>
      </c>
      <c r="O550" s="57"/>
      <c r="P550" s="166">
        <f>O550*H550</f>
        <v>0</v>
      </c>
      <c r="Q550" s="166">
        <v>0</v>
      </c>
      <c r="R550" s="166">
        <f>Q550*H550</f>
        <v>0</v>
      </c>
      <c r="S550" s="166">
        <v>1.3500000000000001E-3</v>
      </c>
      <c r="T550" s="167">
        <f>S550*H550</f>
        <v>3.7260000000000001E-2</v>
      </c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R550" s="168" t="s">
        <v>402</v>
      </c>
      <c r="AT550" s="168" t="s">
        <v>245</v>
      </c>
      <c r="AU550" s="168" t="s">
        <v>88</v>
      </c>
      <c r="AY550" s="17" t="s">
        <v>242</v>
      </c>
      <c r="BE550" s="169">
        <f>IF(N550="základná",J550,0)</f>
        <v>0</v>
      </c>
      <c r="BF550" s="169">
        <f>IF(N550="znížená",J550,0)</f>
        <v>23.18</v>
      </c>
      <c r="BG550" s="169">
        <f>IF(N550="zákl. prenesená",J550,0)</f>
        <v>0</v>
      </c>
      <c r="BH550" s="169">
        <f>IF(N550="zníž. prenesená",J550,0)</f>
        <v>0</v>
      </c>
      <c r="BI550" s="169">
        <f>IF(N550="nulová",J550,0)</f>
        <v>0</v>
      </c>
      <c r="BJ550" s="17" t="s">
        <v>88</v>
      </c>
      <c r="BK550" s="169">
        <f>ROUND(I550*H550,2)</f>
        <v>23.18</v>
      </c>
      <c r="BL550" s="17" t="s">
        <v>402</v>
      </c>
      <c r="BM550" s="168" t="s">
        <v>1918</v>
      </c>
    </row>
    <row r="551" spans="1:65" s="13" customFormat="1">
      <c r="B551" s="178"/>
      <c r="D551" s="171" t="s">
        <v>251</v>
      </c>
      <c r="E551" s="179"/>
      <c r="F551" s="180" t="s">
        <v>1919</v>
      </c>
      <c r="H551" s="181">
        <v>10.8</v>
      </c>
      <c r="I551" s="182"/>
      <c r="L551" s="178"/>
      <c r="M551" s="183"/>
      <c r="N551" s="184"/>
      <c r="O551" s="184"/>
      <c r="P551" s="184"/>
      <c r="Q551" s="184"/>
      <c r="R551" s="184"/>
      <c r="S551" s="184"/>
      <c r="T551" s="185"/>
      <c r="AT551" s="179" t="s">
        <v>251</v>
      </c>
      <c r="AU551" s="179" t="s">
        <v>88</v>
      </c>
      <c r="AV551" s="13" t="s">
        <v>88</v>
      </c>
      <c r="AW551" s="13" t="s">
        <v>32</v>
      </c>
      <c r="AX551" s="13" t="s">
        <v>76</v>
      </c>
      <c r="AY551" s="179" t="s">
        <v>242</v>
      </c>
    </row>
    <row r="552" spans="1:65" s="13" customFormat="1">
      <c r="B552" s="178"/>
      <c r="D552" s="171" t="s">
        <v>251</v>
      </c>
      <c r="E552" s="179"/>
      <c r="F552" s="180" t="s">
        <v>1920</v>
      </c>
      <c r="H552" s="181">
        <v>15.6</v>
      </c>
      <c r="I552" s="182"/>
      <c r="L552" s="178"/>
      <c r="M552" s="183"/>
      <c r="N552" s="184"/>
      <c r="O552" s="184"/>
      <c r="P552" s="184"/>
      <c r="Q552" s="184"/>
      <c r="R552" s="184"/>
      <c r="S552" s="184"/>
      <c r="T552" s="185"/>
      <c r="AT552" s="179" t="s">
        <v>251</v>
      </c>
      <c r="AU552" s="179" t="s">
        <v>88</v>
      </c>
      <c r="AV552" s="13" t="s">
        <v>88</v>
      </c>
      <c r="AW552" s="13" t="s">
        <v>32</v>
      </c>
      <c r="AX552" s="13" t="s">
        <v>76</v>
      </c>
      <c r="AY552" s="179" t="s">
        <v>242</v>
      </c>
    </row>
    <row r="553" spans="1:65" s="13" customFormat="1">
      <c r="B553" s="178"/>
      <c r="D553" s="171" t="s">
        <v>251</v>
      </c>
      <c r="E553" s="179"/>
      <c r="F553" s="180" t="s">
        <v>1921</v>
      </c>
      <c r="H553" s="181">
        <v>1.2</v>
      </c>
      <c r="I553" s="182"/>
      <c r="L553" s="178"/>
      <c r="M553" s="183"/>
      <c r="N553" s="184"/>
      <c r="O553" s="184"/>
      <c r="P553" s="184"/>
      <c r="Q553" s="184"/>
      <c r="R553" s="184"/>
      <c r="S553" s="184"/>
      <c r="T553" s="185"/>
      <c r="AT553" s="179" t="s">
        <v>251</v>
      </c>
      <c r="AU553" s="179" t="s">
        <v>88</v>
      </c>
      <c r="AV553" s="13" t="s">
        <v>88</v>
      </c>
      <c r="AW553" s="13" t="s">
        <v>32</v>
      </c>
      <c r="AX553" s="13" t="s">
        <v>76</v>
      </c>
      <c r="AY553" s="179" t="s">
        <v>242</v>
      </c>
    </row>
    <row r="554" spans="1:65" s="14" customFormat="1">
      <c r="B554" s="186"/>
      <c r="D554" s="171" t="s">
        <v>251</v>
      </c>
      <c r="E554" s="187"/>
      <c r="F554" s="188" t="s">
        <v>254</v>
      </c>
      <c r="H554" s="189">
        <v>27.6</v>
      </c>
      <c r="I554" s="190"/>
      <c r="L554" s="186"/>
      <c r="M554" s="191"/>
      <c r="N554" s="192"/>
      <c r="O554" s="192"/>
      <c r="P554" s="192"/>
      <c r="Q554" s="192"/>
      <c r="R554" s="192"/>
      <c r="S554" s="192"/>
      <c r="T554" s="193"/>
      <c r="AT554" s="187" t="s">
        <v>251</v>
      </c>
      <c r="AU554" s="187" t="s">
        <v>88</v>
      </c>
      <c r="AV554" s="14" t="s">
        <v>249</v>
      </c>
      <c r="AW554" s="14" t="s">
        <v>32</v>
      </c>
      <c r="AX554" s="14" t="s">
        <v>83</v>
      </c>
      <c r="AY554" s="187" t="s">
        <v>242</v>
      </c>
    </row>
    <row r="555" spans="1:65" s="1" customFormat="1" ht="24.2" customHeight="1">
      <c r="A555" s="30"/>
      <c r="B555" s="155"/>
      <c r="C555" s="194" t="s">
        <v>1922</v>
      </c>
      <c r="D555" s="194" t="s">
        <v>245</v>
      </c>
      <c r="E555" s="195" t="s">
        <v>1923</v>
      </c>
      <c r="F555" s="196" t="s">
        <v>1924</v>
      </c>
      <c r="G555" s="197" t="s">
        <v>297</v>
      </c>
      <c r="H555" s="198">
        <v>173.55</v>
      </c>
      <c r="I555" s="161">
        <v>0.84</v>
      </c>
      <c r="J555" s="162">
        <f>ROUND(I555*H555,2)</f>
        <v>145.78</v>
      </c>
      <c r="K555" s="163"/>
      <c r="L555" s="31"/>
      <c r="M555" s="164"/>
      <c r="N555" s="165" t="s">
        <v>42</v>
      </c>
      <c r="O555" s="57"/>
      <c r="P555" s="166">
        <f>O555*H555</f>
        <v>0</v>
      </c>
      <c r="Q555" s="166">
        <v>0</v>
      </c>
      <c r="R555" s="166">
        <f>Q555*H555</f>
        <v>0</v>
      </c>
      <c r="S555" s="166">
        <v>2.3E-3</v>
      </c>
      <c r="T555" s="167">
        <f>S555*H555</f>
        <v>0.39916499999999999</v>
      </c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R555" s="168" t="s">
        <v>402</v>
      </c>
      <c r="AT555" s="168" t="s">
        <v>245</v>
      </c>
      <c r="AU555" s="168" t="s">
        <v>88</v>
      </c>
      <c r="AY555" s="17" t="s">
        <v>242</v>
      </c>
      <c r="BE555" s="169">
        <f>IF(N555="základná",J555,0)</f>
        <v>0</v>
      </c>
      <c r="BF555" s="169">
        <f>IF(N555="znížená",J555,0)</f>
        <v>145.78</v>
      </c>
      <c r="BG555" s="169">
        <f>IF(N555="zákl. prenesená",J555,0)</f>
        <v>0</v>
      </c>
      <c r="BH555" s="169">
        <f>IF(N555="zníž. prenesená",J555,0)</f>
        <v>0</v>
      </c>
      <c r="BI555" s="169">
        <f>IF(N555="nulová",J555,0)</f>
        <v>0</v>
      </c>
      <c r="BJ555" s="17" t="s">
        <v>88</v>
      </c>
      <c r="BK555" s="169">
        <f>ROUND(I555*H555,2)</f>
        <v>145.78</v>
      </c>
      <c r="BL555" s="17" t="s">
        <v>402</v>
      </c>
      <c r="BM555" s="168" t="s">
        <v>1925</v>
      </c>
    </row>
    <row r="556" spans="1:65" s="13" customFormat="1">
      <c r="B556" s="178"/>
      <c r="D556" s="171" t="s">
        <v>251</v>
      </c>
      <c r="E556" s="179"/>
      <c r="F556" s="180" t="s">
        <v>1926</v>
      </c>
      <c r="H556" s="181">
        <v>61.7</v>
      </c>
      <c r="I556" s="182"/>
      <c r="L556" s="178"/>
      <c r="M556" s="183"/>
      <c r="N556" s="184"/>
      <c r="O556" s="184"/>
      <c r="P556" s="184"/>
      <c r="Q556" s="184"/>
      <c r="R556" s="184"/>
      <c r="S556" s="184"/>
      <c r="T556" s="185"/>
      <c r="AT556" s="179" t="s">
        <v>251</v>
      </c>
      <c r="AU556" s="179" t="s">
        <v>88</v>
      </c>
      <c r="AV556" s="13" t="s">
        <v>88</v>
      </c>
      <c r="AW556" s="13" t="s">
        <v>32</v>
      </c>
      <c r="AX556" s="13" t="s">
        <v>76</v>
      </c>
      <c r="AY556" s="179" t="s">
        <v>242</v>
      </c>
    </row>
    <row r="557" spans="1:65" s="13" customFormat="1">
      <c r="B557" s="178"/>
      <c r="D557" s="171" t="s">
        <v>251</v>
      </c>
      <c r="E557" s="179"/>
      <c r="F557" s="180" t="s">
        <v>1927</v>
      </c>
      <c r="H557" s="181">
        <v>111.85</v>
      </c>
      <c r="I557" s="182"/>
      <c r="L557" s="178"/>
      <c r="M557" s="183"/>
      <c r="N557" s="184"/>
      <c r="O557" s="184"/>
      <c r="P557" s="184"/>
      <c r="Q557" s="184"/>
      <c r="R557" s="184"/>
      <c r="S557" s="184"/>
      <c r="T557" s="185"/>
      <c r="AT557" s="179" t="s">
        <v>251</v>
      </c>
      <c r="AU557" s="179" t="s">
        <v>88</v>
      </c>
      <c r="AV557" s="13" t="s">
        <v>88</v>
      </c>
      <c r="AW557" s="13" t="s">
        <v>32</v>
      </c>
      <c r="AX557" s="13" t="s">
        <v>76</v>
      </c>
      <c r="AY557" s="179" t="s">
        <v>242</v>
      </c>
    </row>
    <row r="558" spans="1:65" s="14" customFormat="1">
      <c r="B558" s="186"/>
      <c r="D558" s="171" t="s">
        <v>251</v>
      </c>
      <c r="E558" s="187"/>
      <c r="F558" s="188" t="s">
        <v>254</v>
      </c>
      <c r="H558" s="189">
        <v>173.55</v>
      </c>
      <c r="I558" s="190"/>
      <c r="L558" s="186"/>
      <c r="M558" s="191"/>
      <c r="N558" s="192"/>
      <c r="O558" s="192"/>
      <c r="P558" s="192"/>
      <c r="Q558" s="192"/>
      <c r="R558" s="192"/>
      <c r="S558" s="192"/>
      <c r="T558" s="193"/>
      <c r="AT558" s="187" t="s">
        <v>251</v>
      </c>
      <c r="AU558" s="187" t="s">
        <v>88</v>
      </c>
      <c r="AV558" s="14" t="s">
        <v>249</v>
      </c>
      <c r="AW558" s="14" t="s">
        <v>32</v>
      </c>
      <c r="AX558" s="14" t="s">
        <v>83</v>
      </c>
      <c r="AY558" s="187" t="s">
        <v>242</v>
      </c>
    </row>
    <row r="559" spans="1:65" s="1" customFormat="1" ht="24.2" customHeight="1">
      <c r="A559" s="30"/>
      <c r="B559" s="155"/>
      <c r="C559" s="194" t="s">
        <v>1928</v>
      </c>
      <c r="D559" s="194" t="s">
        <v>245</v>
      </c>
      <c r="E559" s="195" t="s">
        <v>1929</v>
      </c>
      <c r="F559" s="196" t="s">
        <v>1930</v>
      </c>
      <c r="G559" s="197" t="s">
        <v>297</v>
      </c>
      <c r="H559" s="198">
        <v>25.7</v>
      </c>
      <c r="I559" s="161">
        <v>16.77</v>
      </c>
      <c r="J559" s="162">
        <f>ROUND(I559*H559,2)</f>
        <v>430.99</v>
      </c>
      <c r="K559" s="163"/>
      <c r="L559" s="31"/>
      <c r="M559" s="164"/>
      <c r="N559" s="165" t="s">
        <v>42</v>
      </c>
      <c r="O559" s="57"/>
      <c r="P559" s="166">
        <f>O559*H559</f>
        <v>0</v>
      </c>
      <c r="Q559" s="166">
        <v>2.8800000000000002E-3</v>
      </c>
      <c r="R559" s="166">
        <f>Q559*H559</f>
        <v>7.4015999999999998E-2</v>
      </c>
      <c r="S559" s="166">
        <v>0</v>
      </c>
      <c r="T559" s="167">
        <f>S559*H559</f>
        <v>0</v>
      </c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R559" s="168" t="s">
        <v>402</v>
      </c>
      <c r="AT559" s="168" t="s">
        <v>245</v>
      </c>
      <c r="AU559" s="168" t="s">
        <v>88</v>
      </c>
      <c r="AY559" s="17" t="s">
        <v>242</v>
      </c>
      <c r="BE559" s="169">
        <f>IF(N559="základná",J559,0)</f>
        <v>0</v>
      </c>
      <c r="BF559" s="169">
        <f>IF(N559="znížená",J559,0)</f>
        <v>430.99</v>
      </c>
      <c r="BG559" s="169">
        <f>IF(N559="zákl. prenesená",J559,0)</f>
        <v>0</v>
      </c>
      <c r="BH559" s="169">
        <f>IF(N559="zníž. prenesená",J559,0)</f>
        <v>0</v>
      </c>
      <c r="BI559" s="169">
        <f>IF(N559="nulová",J559,0)</f>
        <v>0</v>
      </c>
      <c r="BJ559" s="17" t="s">
        <v>88</v>
      </c>
      <c r="BK559" s="169">
        <f>ROUND(I559*H559,2)</f>
        <v>430.99</v>
      </c>
      <c r="BL559" s="17" t="s">
        <v>402</v>
      </c>
      <c r="BM559" s="168" t="s">
        <v>1931</v>
      </c>
    </row>
    <row r="560" spans="1:65" s="13" customFormat="1">
      <c r="B560" s="178"/>
      <c r="D560" s="171" t="s">
        <v>251</v>
      </c>
      <c r="E560" s="179"/>
      <c r="F560" s="180" t="s">
        <v>1932</v>
      </c>
      <c r="H560" s="181">
        <v>25.7</v>
      </c>
      <c r="I560" s="182"/>
      <c r="L560" s="178"/>
      <c r="M560" s="183"/>
      <c r="N560" s="184"/>
      <c r="O560" s="184"/>
      <c r="P560" s="184"/>
      <c r="Q560" s="184"/>
      <c r="R560" s="184"/>
      <c r="S560" s="184"/>
      <c r="T560" s="185"/>
      <c r="AT560" s="179" t="s">
        <v>251</v>
      </c>
      <c r="AU560" s="179" t="s">
        <v>88</v>
      </c>
      <c r="AV560" s="13" t="s">
        <v>88</v>
      </c>
      <c r="AW560" s="13" t="s">
        <v>32</v>
      </c>
      <c r="AX560" s="13" t="s">
        <v>83</v>
      </c>
      <c r="AY560" s="179" t="s">
        <v>242</v>
      </c>
    </row>
    <row r="561" spans="1:65" s="1" customFormat="1" ht="24.2" customHeight="1">
      <c r="A561" s="30"/>
      <c r="B561" s="155"/>
      <c r="C561" s="223" t="s">
        <v>1933</v>
      </c>
      <c r="D561" s="223" t="s">
        <v>245</v>
      </c>
      <c r="E561" s="224" t="s">
        <v>1934</v>
      </c>
      <c r="F561" s="225" t="s">
        <v>1935</v>
      </c>
      <c r="G561" s="226" t="s">
        <v>297</v>
      </c>
      <c r="H561" s="227">
        <v>48</v>
      </c>
      <c r="I561" s="161">
        <v>42.39</v>
      </c>
      <c r="J561" s="162">
        <f>ROUND(I561*H561,2)</f>
        <v>2034.72</v>
      </c>
      <c r="K561" s="163"/>
      <c r="L561" s="31"/>
      <c r="M561" s="164"/>
      <c r="N561" s="165" t="s">
        <v>42</v>
      </c>
      <c r="O561" s="57"/>
      <c r="P561" s="166">
        <f>O561*H561</f>
        <v>0</v>
      </c>
      <c r="Q561" s="166">
        <v>2.7299999999999998E-3</v>
      </c>
      <c r="R561" s="166">
        <f>Q561*H561</f>
        <v>0.13103999999999999</v>
      </c>
      <c r="S561" s="166">
        <v>0</v>
      </c>
      <c r="T561" s="167">
        <f>S561*H561</f>
        <v>0</v>
      </c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R561" s="168" t="s">
        <v>402</v>
      </c>
      <c r="AT561" s="168" t="s">
        <v>245</v>
      </c>
      <c r="AU561" s="168" t="s">
        <v>88</v>
      </c>
      <c r="AY561" s="17" t="s">
        <v>242</v>
      </c>
      <c r="BE561" s="169">
        <f>IF(N561="základná",J561,0)</f>
        <v>0</v>
      </c>
      <c r="BF561" s="169">
        <f>IF(N561="znížená",J561,0)</f>
        <v>2034.72</v>
      </c>
      <c r="BG561" s="169">
        <f>IF(N561="zákl. prenesená",J561,0)</f>
        <v>0</v>
      </c>
      <c r="BH561" s="169">
        <f>IF(N561="zníž. prenesená",J561,0)</f>
        <v>0</v>
      </c>
      <c r="BI561" s="169">
        <f>IF(N561="nulová",J561,0)</f>
        <v>0</v>
      </c>
      <c r="BJ561" s="17" t="s">
        <v>88</v>
      </c>
      <c r="BK561" s="169">
        <f>ROUND(I561*H561,2)</f>
        <v>2034.72</v>
      </c>
      <c r="BL561" s="17" t="s">
        <v>402</v>
      </c>
      <c r="BM561" s="168" t="s">
        <v>1936</v>
      </c>
    </row>
    <row r="562" spans="1:65" s="13" customFormat="1">
      <c r="B562" s="178"/>
      <c r="D562" s="171" t="s">
        <v>251</v>
      </c>
      <c r="E562" s="179"/>
      <c r="F562" s="180" t="s">
        <v>1937</v>
      </c>
      <c r="H562" s="181">
        <v>48</v>
      </c>
      <c r="I562" s="182"/>
      <c r="L562" s="178"/>
      <c r="M562" s="183"/>
      <c r="N562" s="184"/>
      <c r="O562" s="184"/>
      <c r="P562" s="184"/>
      <c r="Q562" s="184"/>
      <c r="R562" s="184"/>
      <c r="S562" s="184"/>
      <c r="T562" s="185"/>
      <c r="AT562" s="179" t="s">
        <v>251</v>
      </c>
      <c r="AU562" s="179" t="s">
        <v>88</v>
      </c>
      <c r="AV562" s="13" t="s">
        <v>88</v>
      </c>
      <c r="AW562" s="13" t="s">
        <v>32</v>
      </c>
      <c r="AX562" s="13" t="s">
        <v>83</v>
      </c>
      <c r="AY562" s="179" t="s">
        <v>242</v>
      </c>
    </row>
    <row r="563" spans="1:65" s="1" customFormat="1" ht="24.2" customHeight="1">
      <c r="A563" s="30"/>
      <c r="B563" s="155"/>
      <c r="C563" s="194" t="s">
        <v>1938</v>
      </c>
      <c r="D563" s="194" t="s">
        <v>245</v>
      </c>
      <c r="E563" s="195" t="s">
        <v>1939</v>
      </c>
      <c r="F563" s="196" t="s">
        <v>1940</v>
      </c>
      <c r="G563" s="197" t="s">
        <v>310</v>
      </c>
      <c r="H563" s="198">
        <v>1</v>
      </c>
      <c r="I563" s="161">
        <v>31.76</v>
      </c>
      <c r="J563" s="162">
        <f>ROUND(I563*H563,2)</f>
        <v>31.76</v>
      </c>
      <c r="K563" s="163"/>
      <c r="L563" s="31"/>
      <c r="M563" s="164"/>
      <c r="N563" s="165" t="s">
        <v>42</v>
      </c>
      <c r="O563" s="57"/>
      <c r="P563" s="166">
        <f>O563*H563</f>
        <v>0</v>
      </c>
      <c r="Q563" s="166">
        <v>3.8999999999999999E-4</v>
      </c>
      <c r="R563" s="166">
        <f>Q563*H563</f>
        <v>3.8999999999999999E-4</v>
      </c>
      <c r="S563" s="166">
        <v>0</v>
      </c>
      <c r="T563" s="167">
        <f>S563*H563</f>
        <v>0</v>
      </c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R563" s="168" t="s">
        <v>402</v>
      </c>
      <c r="AT563" s="168" t="s">
        <v>245</v>
      </c>
      <c r="AU563" s="168" t="s">
        <v>88</v>
      </c>
      <c r="AY563" s="17" t="s">
        <v>242</v>
      </c>
      <c r="BE563" s="169">
        <f>IF(N563="základná",J563,0)</f>
        <v>0</v>
      </c>
      <c r="BF563" s="169">
        <f>IF(N563="znížená",J563,0)</f>
        <v>31.76</v>
      </c>
      <c r="BG563" s="169">
        <f>IF(N563="zákl. prenesená",J563,0)</f>
        <v>0</v>
      </c>
      <c r="BH563" s="169">
        <f>IF(N563="zníž. prenesená",J563,0)</f>
        <v>0</v>
      </c>
      <c r="BI563" s="169">
        <f>IF(N563="nulová",J563,0)</f>
        <v>0</v>
      </c>
      <c r="BJ563" s="17" t="s">
        <v>88</v>
      </c>
      <c r="BK563" s="169">
        <f>ROUND(I563*H563,2)</f>
        <v>31.76</v>
      </c>
      <c r="BL563" s="17" t="s">
        <v>402</v>
      </c>
      <c r="BM563" s="168" t="s">
        <v>1941</v>
      </c>
    </row>
    <row r="564" spans="1:65" s="13" customFormat="1">
      <c r="B564" s="178"/>
      <c r="D564" s="171" t="s">
        <v>251</v>
      </c>
      <c r="E564" s="179"/>
      <c r="F564" s="180" t="s">
        <v>1942</v>
      </c>
      <c r="H564" s="181">
        <v>1</v>
      </c>
      <c r="I564" s="182"/>
      <c r="L564" s="178"/>
      <c r="M564" s="183"/>
      <c r="N564" s="184"/>
      <c r="O564" s="184"/>
      <c r="P564" s="184"/>
      <c r="Q564" s="184"/>
      <c r="R564" s="184"/>
      <c r="S564" s="184"/>
      <c r="T564" s="185"/>
      <c r="AT564" s="179" t="s">
        <v>251</v>
      </c>
      <c r="AU564" s="179" t="s">
        <v>88</v>
      </c>
      <c r="AV564" s="13" t="s">
        <v>88</v>
      </c>
      <c r="AW564" s="13" t="s">
        <v>32</v>
      </c>
      <c r="AX564" s="13" t="s">
        <v>83</v>
      </c>
      <c r="AY564" s="179" t="s">
        <v>242</v>
      </c>
    </row>
    <row r="565" spans="1:65" s="1" customFormat="1" ht="21.75" customHeight="1">
      <c r="A565" s="30"/>
      <c r="B565" s="155"/>
      <c r="C565" s="194" t="s">
        <v>1943</v>
      </c>
      <c r="D565" s="194" t="s">
        <v>245</v>
      </c>
      <c r="E565" s="195" t="s">
        <v>1944</v>
      </c>
      <c r="F565" s="196" t="s">
        <v>1945</v>
      </c>
      <c r="G565" s="197" t="s">
        <v>310</v>
      </c>
      <c r="H565" s="198">
        <v>1</v>
      </c>
      <c r="I565" s="161">
        <v>56.35</v>
      </c>
      <c r="J565" s="162">
        <f>ROUND(I565*H565,2)</f>
        <v>56.35</v>
      </c>
      <c r="K565" s="163"/>
      <c r="L565" s="31"/>
      <c r="M565" s="164"/>
      <c r="N565" s="165" t="s">
        <v>42</v>
      </c>
      <c r="O565" s="57"/>
      <c r="P565" s="166">
        <f>O565*H565</f>
        <v>0</v>
      </c>
      <c r="Q565" s="166">
        <v>4.2000000000000002E-4</v>
      </c>
      <c r="R565" s="166">
        <f>Q565*H565</f>
        <v>4.2000000000000002E-4</v>
      </c>
      <c r="S565" s="166">
        <v>0</v>
      </c>
      <c r="T565" s="167">
        <f>S565*H565</f>
        <v>0</v>
      </c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R565" s="168" t="s">
        <v>402</v>
      </c>
      <c r="AT565" s="168" t="s">
        <v>245</v>
      </c>
      <c r="AU565" s="168" t="s">
        <v>88</v>
      </c>
      <c r="AY565" s="17" t="s">
        <v>242</v>
      </c>
      <c r="BE565" s="169">
        <f>IF(N565="základná",J565,0)</f>
        <v>0</v>
      </c>
      <c r="BF565" s="169">
        <f>IF(N565="znížená",J565,0)</f>
        <v>56.35</v>
      </c>
      <c r="BG565" s="169">
        <f>IF(N565="zákl. prenesená",J565,0)</f>
        <v>0</v>
      </c>
      <c r="BH565" s="169">
        <f>IF(N565="zníž. prenesená",J565,0)</f>
        <v>0</v>
      </c>
      <c r="BI565" s="169">
        <f>IF(N565="nulová",J565,0)</f>
        <v>0</v>
      </c>
      <c r="BJ565" s="17" t="s">
        <v>88</v>
      </c>
      <c r="BK565" s="169">
        <f>ROUND(I565*H565,2)</f>
        <v>56.35</v>
      </c>
      <c r="BL565" s="17" t="s">
        <v>402</v>
      </c>
      <c r="BM565" s="168" t="s">
        <v>1946</v>
      </c>
    </row>
    <row r="566" spans="1:65" s="13" customFormat="1">
      <c r="B566" s="178"/>
      <c r="D566" s="171" t="s">
        <v>251</v>
      </c>
      <c r="E566" s="179"/>
      <c r="F566" s="180" t="s">
        <v>1947</v>
      </c>
      <c r="H566" s="181">
        <v>1</v>
      </c>
      <c r="I566" s="182"/>
      <c r="L566" s="178"/>
      <c r="M566" s="183"/>
      <c r="N566" s="184"/>
      <c r="O566" s="184"/>
      <c r="P566" s="184"/>
      <c r="Q566" s="184"/>
      <c r="R566" s="184"/>
      <c r="S566" s="184"/>
      <c r="T566" s="185"/>
      <c r="AT566" s="179" t="s">
        <v>251</v>
      </c>
      <c r="AU566" s="179" t="s">
        <v>88</v>
      </c>
      <c r="AV566" s="13" t="s">
        <v>88</v>
      </c>
      <c r="AW566" s="13" t="s">
        <v>32</v>
      </c>
      <c r="AX566" s="13" t="s">
        <v>83</v>
      </c>
      <c r="AY566" s="179" t="s">
        <v>242</v>
      </c>
    </row>
    <row r="567" spans="1:65" s="1" customFormat="1" ht="24.2" customHeight="1">
      <c r="A567" s="30"/>
      <c r="B567" s="155"/>
      <c r="C567" s="194" t="s">
        <v>1948</v>
      </c>
      <c r="D567" s="194" t="s">
        <v>245</v>
      </c>
      <c r="E567" s="195" t="s">
        <v>1949</v>
      </c>
      <c r="F567" s="196" t="s">
        <v>1950</v>
      </c>
      <c r="G567" s="197" t="s">
        <v>310</v>
      </c>
      <c r="H567" s="198">
        <v>7</v>
      </c>
      <c r="I567" s="161">
        <v>33.14</v>
      </c>
      <c r="J567" s="162">
        <f>ROUND(I567*H567,2)</f>
        <v>231.98</v>
      </c>
      <c r="K567" s="163"/>
      <c r="L567" s="31"/>
      <c r="M567" s="164"/>
      <c r="N567" s="165" t="s">
        <v>42</v>
      </c>
      <c r="O567" s="57"/>
      <c r="P567" s="166">
        <f>O567*H567</f>
        <v>0</v>
      </c>
      <c r="Q567" s="166">
        <v>3.6000000000000002E-4</v>
      </c>
      <c r="R567" s="166">
        <f>Q567*H567</f>
        <v>2.5200000000000001E-3</v>
      </c>
      <c r="S567" s="166">
        <v>0</v>
      </c>
      <c r="T567" s="167">
        <f>S567*H567</f>
        <v>0</v>
      </c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R567" s="168" t="s">
        <v>249</v>
      </c>
      <c r="AT567" s="168" t="s">
        <v>245</v>
      </c>
      <c r="AU567" s="168" t="s">
        <v>88</v>
      </c>
      <c r="AY567" s="17" t="s">
        <v>242</v>
      </c>
      <c r="BE567" s="169">
        <f>IF(N567="základná",J567,0)</f>
        <v>0</v>
      </c>
      <c r="BF567" s="169">
        <f>IF(N567="znížená",J567,0)</f>
        <v>231.98</v>
      </c>
      <c r="BG567" s="169">
        <f>IF(N567="zákl. prenesená",J567,0)</f>
        <v>0</v>
      </c>
      <c r="BH567" s="169">
        <f>IF(N567="zníž. prenesená",J567,0)</f>
        <v>0</v>
      </c>
      <c r="BI567" s="169">
        <f>IF(N567="nulová",J567,0)</f>
        <v>0</v>
      </c>
      <c r="BJ567" s="17" t="s">
        <v>88</v>
      </c>
      <c r="BK567" s="169">
        <f>ROUND(I567*H567,2)</f>
        <v>231.98</v>
      </c>
      <c r="BL567" s="17" t="s">
        <v>249</v>
      </c>
      <c r="BM567" s="168" t="s">
        <v>1951</v>
      </c>
    </row>
    <row r="568" spans="1:65" s="13" customFormat="1">
      <c r="B568" s="178"/>
      <c r="D568" s="171" t="s">
        <v>251</v>
      </c>
      <c r="E568" s="179"/>
      <c r="F568" s="180" t="s">
        <v>1952</v>
      </c>
      <c r="H568" s="181">
        <v>7</v>
      </c>
      <c r="I568" s="182"/>
      <c r="L568" s="178"/>
      <c r="M568" s="183"/>
      <c r="N568" s="184"/>
      <c r="O568" s="184"/>
      <c r="P568" s="184"/>
      <c r="Q568" s="184"/>
      <c r="R568" s="184"/>
      <c r="S568" s="184"/>
      <c r="T568" s="185"/>
      <c r="AT568" s="179" t="s">
        <v>251</v>
      </c>
      <c r="AU568" s="179" t="s">
        <v>88</v>
      </c>
      <c r="AV568" s="13" t="s">
        <v>88</v>
      </c>
      <c r="AW568" s="13" t="s">
        <v>32</v>
      </c>
      <c r="AX568" s="13" t="s">
        <v>83</v>
      </c>
      <c r="AY568" s="179" t="s">
        <v>242</v>
      </c>
    </row>
    <row r="569" spans="1:65" s="1" customFormat="1" ht="24.2" customHeight="1">
      <c r="A569" s="30"/>
      <c r="B569" s="155"/>
      <c r="C569" s="194" t="s">
        <v>1953</v>
      </c>
      <c r="D569" s="194" t="s">
        <v>245</v>
      </c>
      <c r="E569" s="195" t="s">
        <v>814</v>
      </c>
      <c r="F569" s="196" t="s">
        <v>815</v>
      </c>
      <c r="G569" s="197" t="s">
        <v>718</v>
      </c>
      <c r="H569" s="237">
        <v>124.38200000000001</v>
      </c>
      <c r="I569" s="161">
        <v>1.9</v>
      </c>
      <c r="J569" s="162">
        <f>ROUND(I569*H569,2)</f>
        <v>236.33</v>
      </c>
      <c r="K569" s="163"/>
      <c r="L569" s="31"/>
      <c r="M569" s="164"/>
      <c r="N569" s="165" t="s">
        <v>42</v>
      </c>
      <c r="O569" s="57"/>
      <c r="P569" s="166">
        <f>O569*H569</f>
        <v>0</v>
      </c>
      <c r="Q569" s="166">
        <v>0</v>
      </c>
      <c r="R569" s="166">
        <f>Q569*H569</f>
        <v>0</v>
      </c>
      <c r="S569" s="166">
        <v>0</v>
      </c>
      <c r="T569" s="167">
        <f>S569*H569</f>
        <v>0</v>
      </c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R569" s="168" t="s">
        <v>402</v>
      </c>
      <c r="AT569" s="168" t="s">
        <v>245</v>
      </c>
      <c r="AU569" s="168" t="s">
        <v>88</v>
      </c>
      <c r="AY569" s="17" t="s">
        <v>242</v>
      </c>
      <c r="BE569" s="169">
        <f>IF(N569="základná",J569,0)</f>
        <v>0</v>
      </c>
      <c r="BF569" s="169">
        <f>IF(N569="znížená",J569,0)</f>
        <v>236.33</v>
      </c>
      <c r="BG569" s="169">
        <f>IF(N569="zákl. prenesená",J569,0)</f>
        <v>0</v>
      </c>
      <c r="BH569" s="169">
        <f>IF(N569="zníž. prenesená",J569,0)</f>
        <v>0</v>
      </c>
      <c r="BI569" s="169">
        <f>IF(N569="nulová",J569,0)</f>
        <v>0</v>
      </c>
      <c r="BJ569" s="17" t="s">
        <v>88</v>
      </c>
      <c r="BK569" s="169">
        <f>ROUND(I569*H569,2)</f>
        <v>236.33</v>
      </c>
      <c r="BL569" s="17" t="s">
        <v>402</v>
      </c>
      <c r="BM569" s="168" t="s">
        <v>1954</v>
      </c>
    </row>
    <row r="570" spans="1:65" s="11" customFormat="1" ht="22.9" customHeight="1">
      <c r="B570" s="142"/>
      <c r="D570" s="143" t="s">
        <v>75</v>
      </c>
      <c r="E570" s="153" t="s">
        <v>817</v>
      </c>
      <c r="F570" s="153" t="s">
        <v>818</v>
      </c>
      <c r="I570" s="145"/>
      <c r="J570" s="154">
        <f>SUBTOTAL(9,J571:J575)</f>
        <v>19.27</v>
      </c>
      <c r="L570" s="142"/>
      <c r="M570" s="147"/>
      <c r="N570" s="148"/>
      <c r="O570" s="148"/>
      <c r="P570" s="149">
        <f>SUM(P571:P576)</f>
        <v>0</v>
      </c>
      <c r="Q570" s="148"/>
      <c r="R570" s="149">
        <f>SUM(R571:R576)</f>
        <v>0</v>
      </c>
      <c r="S570" s="148"/>
      <c r="T570" s="150">
        <f>SUM(T571:T576)</f>
        <v>7.2000000000000008E-2</v>
      </c>
      <c r="AR570" s="143" t="s">
        <v>88</v>
      </c>
      <c r="AT570" s="151" t="s">
        <v>75</v>
      </c>
      <c r="AU570" s="151" t="s">
        <v>83</v>
      </c>
      <c r="AY570" s="143" t="s">
        <v>242</v>
      </c>
      <c r="BK570" s="152">
        <f>SUM(BK571:BK576)</f>
        <v>19.27</v>
      </c>
    </row>
    <row r="571" spans="1:65" s="1" customFormat="1" ht="24.2" customHeight="1">
      <c r="A571" s="30"/>
      <c r="B571" s="155"/>
      <c r="C571" s="194" t="s">
        <v>1955</v>
      </c>
      <c r="D571" s="194" t="s">
        <v>245</v>
      </c>
      <c r="E571" s="195" t="s">
        <v>1956</v>
      </c>
      <c r="F571" s="196" t="s">
        <v>1957</v>
      </c>
      <c r="G571" s="197" t="s">
        <v>310</v>
      </c>
      <c r="H571" s="198">
        <v>22</v>
      </c>
      <c r="I571" s="161">
        <v>0.82</v>
      </c>
      <c r="J571" s="162">
        <f>ROUND(I571*H571,2)</f>
        <v>18.04</v>
      </c>
      <c r="K571" s="163"/>
      <c r="L571" s="31"/>
      <c r="M571" s="164"/>
      <c r="N571" s="165" t="s">
        <v>42</v>
      </c>
      <c r="O571" s="57"/>
      <c r="P571" s="166">
        <f>O571*H571</f>
        <v>0</v>
      </c>
      <c r="Q571" s="166">
        <v>0</v>
      </c>
      <c r="R571" s="166">
        <f>Q571*H571</f>
        <v>0</v>
      </c>
      <c r="S571" s="166">
        <v>3.0000000000000001E-3</v>
      </c>
      <c r="T571" s="167">
        <f>S571*H571</f>
        <v>6.6000000000000003E-2</v>
      </c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R571" s="168" t="s">
        <v>402</v>
      </c>
      <c r="AT571" s="168" t="s">
        <v>245</v>
      </c>
      <c r="AU571" s="168" t="s">
        <v>88</v>
      </c>
      <c r="AY571" s="17" t="s">
        <v>242</v>
      </c>
      <c r="BE571" s="169">
        <f>IF(N571="základná",J571,0)</f>
        <v>0</v>
      </c>
      <c r="BF571" s="169">
        <f>IF(N571="znížená",J571,0)</f>
        <v>18.04</v>
      </c>
      <c r="BG571" s="169">
        <f>IF(N571="zákl. prenesená",J571,0)</f>
        <v>0</v>
      </c>
      <c r="BH571" s="169">
        <f>IF(N571="zníž. prenesená",J571,0)</f>
        <v>0</v>
      </c>
      <c r="BI571" s="169">
        <f>IF(N571="nulová",J571,0)</f>
        <v>0</v>
      </c>
      <c r="BJ571" s="17" t="s">
        <v>88</v>
      </c>
      <c r="BK571" s="169">
        <f>ROUND(I571*H571,2)</f>
        <v>18.04</v>
      </c>
      <c r="BL571" s="17" t="s">
        <v>402</v>
      </c>
      <c r="BM571" s="168" t="s">
        <v>1958</v>
      </c>
    </row>
    <row r="572" spans="1:65" s="13" customFormat="1">
      <c r="B572" s="178"/>
      <c r="D572" s="171" t="s">
        <v>251</v>
      </c>
      <c r="E572" s="179"/>
      <c r="F572" s="180" t="s">
        <v>1959</v>
      </c>
      <c r="H572" s="181">
        <v>9</v>
      </c>
      <c r="I572" s="182"/>
      <c r="L572" s="178"/>
      <c r="M572" s="183"/>
      <c r="N572" s="184"/>
      <c r="O572" s="184"/>
      <c r="P572" s="184"/>
      <c r="Q572" s="184"/>
      <c r="R572" s="184"/>
      <c r="S572" s="184"/>
      <c r="T572" s="185"/>
      <c r="AT572" s="179" t="s">
        <v>251</v>
      </c>
      <c r="AU572" s="179" t="s">
        <v>88</v>
      </c>
      <c r="AV572" s="13" t="s">
        <v>88</v>
      </c>
      <c r="AW572" s="13" t="s">
        <v>32</v>
      </c>
      <c r="AX572" s="13" t="s">
        <v>76</v>
      </c>
      <c r="AY572" s="179" t="s">
        <v>242</v>
      </c>
    </row>
    <row r="573" spans="1:65" s="13" customFormat="1">
      <c r="B573" s="178"/>
      <c r="D573" s="171" t="s">
        <v>251</v>
      </c>
      <c r="E573" s="179"/>
      <c r="F573" s="180" t="s">
        <v>1960</v>
      </c>
      <c r="H573" s="181">
        <v>13</v>
      </c>
      <c r="I573" s="182"/>
      <c r="L573" s="178"/>
      <c r="M573" s="183"/>
      <c r="N573" s="184"/>
      <c r="O573" s="184"/>
      <c r="P573" s="184"/>
      <c r="Q573" s="184"/>
      <c r="R573" s="184"/>
      <c r="S573" s="184"/>
      <c r="T573" s="185"/>
      <c r="AT573" s="179" t="s">
        <v>251</v>
      </c>
      <c r="AU573" s="179" t="s">
        <v>88</v>
      </c>
      <c r="AV573" s="13" t="s">
        <v>88</v>
      </c>
      <c r="AW573" s="13" t="s">
        <v>32</v>
      </c>
      <c r="AX573" s="13" t="s">
        <v>76</v>
      </c>
      <c r="AY573" s="179" t="s">
        <v>242</v>
      </c>
    </row>
    <row r="574" spans="1:65" s="14" customFormat="1">
      <c r="B574" s="186"/>
      <c r="D574" s="171" t="s">
        <v>251</v>
      </c>
      <c r="E574" s="187"/>
      <c r="F574" s="188" t="s">
        <v>254</v>
      </c>
      <c r="H574" s="189">
        <v>22</v>
      </c>
      <c r="I574" s="190"/>
      <c r="L574" s="186"/>
      <c r="M574" s="191"/>
      <c r="N574" s="192"/>
      <c r="O574" s="192"/>
      <c r="P574" s="192"/>
      <c r="Q574" s="192"/>
      <c r="R574" s="192"/>
      <c r="S574" s="192"/>
      <c r="T574" s="193"/>
      <c r="AT574" s="187" t="s">
        <v>251</v>
      </c>
      <c r="AU574" s="187" t="s">
        <v>88</v>
      </c>
      <c r="AV574" s="14" t="s">
        <v>249</v>
      </c>
      <c r="AW574" s="14" t="s">
        <v>32</v>
      </c>
      <c r="AX574" s="14" t="s">
        <v>83</v>
      </c>
      <c r="AY574" s="187" t="s">
        <v>242</v>
      </c>
    </row>
    <row r="575" spans="1:65" s="1" customFormat="1" ht="24.2" customHeight="1">
      <c r="A575" s="30"/>
      <c r="B575" s="155"/>
      <c r="C575" s="194" t="s">
        <v>1961</v>
      </c>
      <c r="D575" s="194" t="s">
        <v>245</v>
      </c>
      <c r="E575" s="195" t="s">
        <v>1962</v>
      </c>
      <c r="F575" s="196" t="s">
        <v>1963</v>
      </c>
      <c r="G575" s="197" t="s">
        <v>310</v>
      </c>
      <c r="H575" s="198">
        <v>1</v>
      </c>
      <c r="I575" s="161">
        <v>1.23</v>
      </c>
      <c r="J575" s="162">
        <f>ROUND(I575*H575,2)</f>
        <v>1.23</v>
      </c>
      <c r="K575" s="163"/>
      <c r="L575" s="31"/>
      <c r="M575" s="164"/>
      <c r="N575" s="165" t="s">
        <v>42</v>
      </c>
      <c r="O575" s="57"/>
      <c r="P575" s="166">
        <f>O575*H575</f>
        <v>0</v>
      </c>
      <c r="Q575" s="166">
        <v>0</v>
      </c>
      <c r="R575" s="166">
        <f>Q575*H575</f>
        <v>0</v>
      </c>
      <c r="S575" s="166">
        <v>6.0000000000000001E-3</v>
      </c>
      <c r="T575" s="167">
        <f>S575*H575</f>
        <v>6.0000000000000001E-3</v>
      </c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R575" s="168" t="s">
        <v>402</v>
      </c>
      <c r="AT575" s="168" t="s">
        <v>245</v>
      </c>
      <c r="AU575" s="168" t="s">
        <v>88</v>
      </c>
      <c r="AY575" s="17" t="s">
        <v>242</v>
      </c>
      <c r="BE575" s="169">
        <f>IF(N575="základná",J575,0)</f>
        <v>0</v>
      </c>
      <c r="BF575" s="169">
        <f>IF(N575="znížená",J575,0)</f>
        <v>1.23</v>
      </c>
      <c r="BG575" s="169">
        <f>IF(N575="zákl. prenesená",J575,0)</f>
        <v>0</v>
      </c>
      <c r="BH575" s="169">
        <f>IF(N575="zníž. prenesená",J575,0)</f>
        <v>0</v>
      </c>
      <c r="BI575" s="169">
        <f>IF(N575="nulová",J575,0)</f>
        <v>0</v>
      </c>
      <c r="BJ575" s="17" t="s">
        <v>88</v>
      </c>
      <c r="BK575" s="169">
        <f>ROUND(I575*H575,2)</f>
        <v>1.23</v>
      </c>
      <c r="BL575" s="17" t="s">
        <v>402</v>
      </c>
      <c r="BM575" s="168" t="s">
        <v>1964</v>
      </c>
    </row>
    <row r="576" spans="1:65" s="13" customFormat="1">
      <c r="B576" s="178"/>
      <c r="D576" s="171" t="s">
        <v>251</v>
      </c>
      <c r="E576" s="179"/>
      <c r="F576" s="180" t="s">
        <v>1965</v>
      </c>
      <c r="H576" s="181">
        <v>1</v>
      </c>
      <c r="I576" s="182"/>
      <c r="L576" s="178"/>
      <c r="M576" s="183"/>
      <c r="N576" s="184"/>
      <c r="O576" s="184"/>
      <c r="P576" s="184"/>
      <c r="Q576" s="184"/>
      <c r="R576" s="184"/>
      <c r="S576" s="184"/>
      <c r="T576" s="185"/>
      <c r="AT576" s="179" t="s">
        <v>251</v>
      </c>
      <c r="AU576" s="179" t="s">
        <v>88</v>
      </c>
      <c r="AV576" s="13" t="s">
        <v>88</v>
      </c>
      <c r="AW576" s="13" t="s">
        <v>32</v>
      </c>
      <c r="AX576" s="13" t="s">
        <v>83</v>
      </c>
      <c r="AY576" s="179" t="s">
        <v>242</v>
      </c>
    </row>
    <row r="577" spans="1:65" s="11" customFormat="1" ht="22.9" customHeight="1">
      <c r="B577" s="142"/>
      <c r="D577" s="143" t="s">
        <v>75</v>
      </c>
      <c r="E577" s="153" t="s">
        <v>840</v>
      </c>
      <c r="F577" s="153" t="s">
        <v>841</v>
      </c>
      <c r="I577" s="145"/>
      <c r="J577" s="154">
        <f>SUBTOTAL(9,J578:K592)</f>
        <v>11991.419999999998</v>
      </c>
      <c r="L577" s="142"/>
      <c r="M577" s="147"/>
      <c r="N577" s="148"/>
      <c r="O577" s="148"/>
      <c r="P577" s="149">
        <f>SUM(P578:P592)</f>
        <v>0</v>
      </c>
      <c r="Q577" s="148"/>
      <c r="R577" s="149">
        <f>SUM(R578:R592)</f>
        <v>4.5317500000000002E-3</v>
      </c>
      <c r="S577" s="148"/>
      <c r="T577" s="150">
        <f>SUM(T578:T592)</f>
        <v>3.3079999999999998E-2</v>
      </c>
      <c r="AR577" s="143" t="s">
        <v>88</v>
      </c>
      <c r="AT577" s="151" t="s">
        <v>75</v>
      </c>
      <c r="AU577" s="151" t="s">
        <v>83</v>
      </c>
      <c r="AY577" s="143" t="s">
        <v>242</v>
      </c>
      <c r="BK577" s="152">
        <f>SUM(BK578:BK592)</f>
        <v>11991.419999999998</v>
      </c>
    </row>
    <row r="578" spans="1:65" s="1" customFormat="1" ht="24.2" customHeight="1">
      <c r="A578" s="30"/>
      <c r="B578" s="155"/>
      <c r="C578" s="194" t="s">
        <v>1966</v>
      </c>
      <c r="D578" s="194" t="s">
        <v>245</v>
      </c>
      <c r="E578" s="195" t="s">
        <v>1967</v>
      </c>
      <c r="F578" s="196" t="s">
        <v>1968</v>
      </c>
      <c r="G578" s="197" t="s">
        <v>281</v>
      </c>
      <c r="H578" s="198">
        <v>1.56</v>
      </c>
      <c r="I578" s="161">
        <v>7.52</v>
      </c>
      <c r="J578" s="162">
        <f>ROUND(I578*H578,2)</f>
        <v>11.73</v>
      </c>
      <c r="K578" s="163"/>
      <c r="L578" s="31"/>
      <c r="M578" s="164"/>
      <c r="N578" s="165" t="s">
        <v>42</v>
      </c>
      <c r="O578" s="57"/>
      <c r="P578" s="166">
        <f>O578*H578</f>
        <v>0</v>
      </c>
      <c r="Q578" s="166">
        <v>0</v>
      </c>
      <c r="R578" s="166">
        <f>Q578*H578</f>
        <v>0</v>
      </c>
      <c r="S578" s="166">
        <v>1.7999999999999999E-2</v>
      </c>
      <c r="T578" s="167">
        <f>S578*H578</f>
        <v>2.8079999999999997E-2</v>
      </c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R578" s="168" t="s">
        <v>402</v>
      </c>
      <c r="AT578" s="168" t="s">
        <v>245</v>
      </c>
      <c r="AU578" s="168" t="s">
        <v>88</v>
      </c>
      <c r="AY578" s="17" t="s">
        <v>242</v>
      </c>
      <c r="BE578" s="169">
        <f>IF(N578="základná",J578,0)</f>
        <v>0</v>
      </c>
      <c r="BF578" s="169">
        <f>IF(N578="znížená",J578,0)</f>
        <v>11.73</v>
      </c>
      <c r="BG578" s="169">
        <f>IF(N578="zákl. prenesená",J578,0)</f>
        <v>0</v>
      </c>
      <c r="BH578" s="169">
        <f>IF(N578="zníž. prenesená",J578,0)</f>
        <v>0</v>
      </c>
      <c r="BI578" s="169">
        <f>IF(N578="nulová",J578,0)</f>
        <v>0</v>
      </c>
      <c r="BJ578" s="17" t="s">
        <v>88</v>
      </c>
      <c r="BK578" s="169">
        <f>ROUND(I578*H578,2)</f>
        <v>11.73</v>
      </c>
      <c r="BL578" s="17" t="s">
        <v>402</v>
      </c>
      <c r="BM578" s="168" t="s">
        <v>1969</v>
      </c>
    </row>
    <row r="579" spans="1:65" s="13" customFormat="1">
      <c r="B579" s="178"/>
      <c r="D579" s="171" t="s">
        <v>251</v>
      </c>
      <c r="E579" s="179"/>
      <c r="F579" s="180" t="s">
        <v>1970</v>
      </c>
      <c r="H579" s="181">
        <v>1.56</v>
      </c>
      <c r="I579" s="182"/>
      <c r="L579" s="178"/>
      <c r="M579" s="183"/>
      <c r="N579" s="184"/>
      <c r="O579" s="184"/>
      <c r="P579" s="184"/>
      <c r="Q579" s="184"/>
      <c r="R579" s="184"/>
      <c r="S579" s="184"/>
      <c r="T579" s="185"/>
      <c r="AT579" s="179" t="s">
        <v>251</v>
      </c>
      <c r="AU579" s="179" t="s">
        <v>88</v>
      </c>
      <c r="AV579" s="13" t="s">
        <v>88</v>
      </c>
      <c r="AW579" s="13" t="s">
        <v>32</v>
      </c>
      <c r="AX579" s="13" t="s">
        <v>83</v>
      </c>
      <c r="AY579" s="179" t="s">
        <v>242</v>
      </c>
    </row>
    <row r="580" spans="1:65" s="1" customFormat="1" ht="16.5" customHeight="1">
      <c r="A580" s="30"/>
      <c r="B580" s="155"/>
      <c r="C580" s="194" t="s">
        <v>1971</v>
      </c>
      <c r="D580" s="194" t="s">
        <v>245</v>
      </c>
      <c r="E580" s="195" t="s">
        <v>1972</v>
      </c>
      <c r="F580" s="196" t="s">
        <v>1973</v>
      </c>
      <c r="G580" s="197" t="s">
        <v>310</v>
      </c>
      <c r="H580" s="198">
        <v>5</v>
      </c>
      <c r="I580" s="161">
        <v>1.93</v>
      </c>
      <c r="J580" s="162">
        <f>ROUND(I580*H580,2)</f>
        <v>9.65</v>
      </c>
      <c r="K580" s="163"/>
      <c r="L580" s="31"/>
      <c r="M580" s="164"/>
      <c r="N580" s="165" t="s">
        <v>42</v>
      </c>
      <c r="O580" s="57"/>
      <c r="P580" s="166">
        <f>O580*H580</f>
        <v>0</v>
      </c>
      <c r="Q580" s="166">
        <v>0</v>
      </c>
      <c r="R580" s="166">
        <f>Q580*H580</f>
        <v>0</v>
      </c>
      <c r="S580" s="166">
        <v>1E-3</v>
      </c>
      <c r="T580" s="167">
        <f>S580*H580</f>
        <v>5.0000000000000001E-3</v>
      </c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R580" s="168" t="s">
        <v>402</v>
      </c>
      <c r="AT580" s="168" t="s">
        <v>245</v>
      </c>
      <c r="AU580" s="168" t="s">
        <v>88</v>
      </c>
      <c r="AY580" s="17" t="s">
        <v>242</v>
      </c>
      <c r="BE580" s="169">
        <f>IF(N580="základná",J580,0)</f>
        <v>0</v>
      </c>
      <c r="BF580" s="169">
        <f>IF(N580="znížená",J580,0)</f>
        <v>9.65</v>
      </c>
      <c r="BG580" s="169">
        <f>IF(N580="zákl. prenesená",J580,0)</f>
        <v>0</v>
      </c>
      <c r="BH580" s="169">
        <f>IF(N580="zníž. prenesená",J580,0)</f>
        <v>0</v>
      </c>
      <c r="BI580" s="169">
        <f>IF(N580="nulová",J580,0)</f>
        <v>0</v>
      </c>
      <c r="BJ580" s="17" t="s">
        <v>88</v>
      </c>
      <c r="BK580" s="169">
        <f>ROUND(I580*H580,2)</f>
        <v>9.65</v>
      </c>
      <c r="BL580" s="17" t="s">
        <v>402</v>
      </c>
      <c r="BM580" s="168" t="s">
        <v>1974</v>
      </c>
    </row>
    <row r="581" spans="1:65" s="13" customFormat="1">
      <c r="B581" s="178"/>
      <c r="D581" s="171" t="s">
        <v>251</v>
      </c>
      <c r="E581" s="179"/>
      <c r="F581" s="180" t="s">
        <v>1975</v>
      </c>
      <c r="H581" s="181">
        <v>1</v>
      </c>
      <c r="I581" s="182"/>
      <c r="L581" s="178"/>
      <c r="M581" s="183"/>
      <c r="N581" s="184"/>
      <c r="O581" s="184"/>
      <c r="P581" s="184"/>
      <c r="Q581" s="184"/>
      <c r="R581" s="184"/>
      <c r="S581" s="184"/>
      <c r="T581" s="185"/>
      <c r="AT581" s="179" t="s">
        <v>251</v>
      </c>
      <c r="AU581" s="179" t="s">
        <v>88</v>
      </c>
      <c r="AV581" s="13" t="s">
        <v>88</v>
      </c>
      <c r="AW581" s="13" t="s">
        <v>32</v>
      </c>
      <c r="AX581" s="13" t="s">
        <v>76</v>
      </c>
      <c r="AY581" s="179" t="s">
        <v>242</v>
      </c>
    </row>
    <row r="582" spans="1:65" s="13" customFormat="1">
      <c r="B582" s="178"/>
      <c r="D582" s="171" t="s">
        <v>251</v>
      </c>
      <c r="E582" s="179"/>
      <c r="F582" s="180" t="s">
        <v>1976</v>
      </c>
      <c r="H582" s="181">
        <v>4</v>
      </c>
      <c r="I582" s="182"/>
      <c r="L582" s="178"/>
      <c r="M582" s="183"/>
      <c r="N582" s="184"/>
      <c r="O582" s="184"/>
      <c r="P582" s="184"/>
      <c r="Q582" s="184"/>
      <c r="R582" s="184"/>
      <c r="S582" s="184"/>
      <c r="T582" s="185"/>
      <c r="AT582" s="179" t="s">
        <v>251</v>
      </c>
      <c r="AU582" s="179" t="s">
        <v>88</v>
      </c>
      <c r="AV582" s="13" t="s">
        <v>88</v>
      </c>
      <c r="AW582" s="13" t="s">
        <v>32</v>
      </c>
      <c r="AX582" s="13" t="s">
        <v>76</v>
      </c>
      <c r="AY582" s="179" t="s">
        <v>242</v>
      </c>
    </row>
    <row r="583" spans="1:65" s="14" customFormat="1">
      <c r="B583" s="186"/>
      <c r="D583" s="171" t="s">
        <v>251</v>
      </c>
      <c r="E583" s="187"/>
      <c r="F583" s="188" t="s">
        <v>254</v>
      </c>
      <c r="H583" s="189">
        <v>5</v>
      </c>
      <c r="I583" s="190"/>
      <c r="L583" s="186"/>
      <c r="M583" s="191"/>
      <c r="N583" s="192"/>
      <c r="O583" s="192"/>
      <c r="P583" s="192"/>
      <c r="Q583" s="192"/>
      <c r="R583" s="192"/>
      <c r="S583" s="192"/>
      <c r="T583" s="193"/>
      <c r="AT583" s="187" t="s">
        <v>251</v>
      </c>
      <c r="AU583" s="187" t="s">
        <v>88</v>
      </c>
      <c r="AV583" s="14" t="s">
        <v>249</v>
      </c>
      <c r="AW583" s="14" t="s">
        <v>32</v>
      </c>
      <c r="AX583" s="14" t="s">
        <v>83</v>
      </c>
      <c r="AY583" s="187" t="s">
        <v>242</v>
      </c>
    </row>
    <row r="584" spans="1:65" s="1" customFormat="1" ht="24.2" customHeight="1">
      <c r="A584" s="30"/>
      <c r="B584" s="155"/>
      <c r="C584" s="194" t="s">
        <v>1977</v>
      </c>
      <c r="D584" s="194" t="s">
        <v>245</v>
      </c>
      <c r="E584" s="195" t="s">
        <v>1978</v>
      </c>
      <c r="F584" s="196" t="s">
        <v>1979</v>
      </c>
      <c r="G584" s="197" t="s">
        <v>281</v>
      </c>
      <c r="H584" s="198">
        <v>54.875999999999998</v>
      </c>
      <c r="I584" s="161">
        <v>210.02</v>
      </c>
      <c r="J584" s="162">
        <f>ROUND(I584*H584,2)</f>
        <v>11525.06</v>
      </c>
      <c r="K584" s="163"/>
      <c r="L584" s="31"/>
      <c r="M584" s="164"/>
      <c r="N584" s="165" t="s">
        <v>42</v>
      </c>
      <c r="O584" s="57"/>
      <c r="P584" s="166">
        <f>O584*H584</f>
        <v>0</v>
      </c>
      <c r="Q584" s="166">
        <v>0</v>
      </c>
      <c r="R584" s="166">
        <f>Q584*H584</f>
        <v>0</v>
      </c>
      <c r="S584" s="166">
        <v>0</v>
      </c>
      <c r="T584" s="167">
        <f>S584*H584</f>
        <v>0</v>
      </c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R584" s="168" t="s">
        <v>402</v>
      </c>
      <c r="AT584" s="168" t="s">
        <v>245</v>
      </c>
      <c r="AU584" s="168" t="s">
        <v>88</v>
      </c>
      <c r="AY584" s="17" t="s">
        <v>242</v>
      </c>
      <c r="BE584" s="169">
        <f>IF(N584="základná",J584,0)</f>
        <v>0</v>
      </c>
      <c r="BF584" s="169">
        <f>IF(N584="znížená",J584,0)</f>
        <v>11525.06</v>
      </c>
      <c r="BG584" s="169">
        <f>IF(N584="zákl. prenesená",J584,0)</f>
        <v>0</v>
      </c>
      <c r="BH584" s="169">
        <f>IF(N584="zníž. prenesená",J584,0)</f>
        <v>0</v>
      </c>
      <c r="BI584" s="169">
        <f>IF(N584="nulová",J584,0)</f>
        <v>0</v>
      </c>
      <c r="BJ584" s="17" t="s">
        <v>88</v>
      </c>
      <c r="BK584" s="169">
        <f>ROUND(I584*H584,2)</f>
        <v>11525.06</v>
      </c>
      <c r="BL584" s="17" t="s">
        <v>402</v>
      </c>
      <c r="BM584" s="168" t="s">
        <v>1980</v>
      </c>
    </row>
    <row r="585" spans="1:65" s="13" customFormat="1">
      <c r="B585" s="178"/>
      <c r="D585" s="171" t="s">
        <v>251</v>
      </c>
      <c r="E585" s="179"/>
      <c r="F585" s="180" t="s">
        <v>1981</v>
      </c>
      <c r="H585" s="181">
        <v>43.415999999999997</v>
      </c>
      <c r="I585" s="182"/>
      <c r="L585" s="178"/>
      <c r="M585" s="183"/>
      <c r="N585" s="184"/>
      <c r="O585" s="184"/>
      <c r="P585" s="184"/>
      <c r="Q585" s="184"/>
      <c r="R585" s="184"/>
      <c r="S585" s="184"/>
      <c r="T585" s="185"/>
      <c r="AT585" s="179" t="s">
        <v>251</v>
      </c>
      <c r="AU585" s="179" t="s">
        <v>88</v>
      </c>
      <c r="AV585" s="13" t="s">
        <v>88</v>
      </c>
      <c r="AW585" s="13" t="s">
        <v>32</v>
      </c>
      <c r="AX585" s="13" t="s">
        <v>76</v>
      </c>
      <c r="AY585" s="179" t="s">
        <v>242</v>
      </c>
    </row>
    <row r="586" spans="1:65" s="13" customFormat="1">
      <c r="B586" s="178"/>
      <c r="D586" s="171" t="s">
        <v>251</v>
      </c>
      <c r="E586" s="179"/>
      <c r="F586" s="180" t="s">
        <v>1982</v>
      </c>
      <c r="H586" s="181">
        <v>5.76</v>
      </c>
      <c r="I586" s="182"/>
      <c r="L586" s="178"/>
      <c r="M586" s="183"/>
      <c r="N586" s="184"/>
      <c r="O586" s="184"/>
      <c r="P586" s="184"/>
      <c r="Q586" s="184"/>
      <c r="R586" s="184"/>
      <c r="S586" s="184"/>
      <c r="T586" s="185"/>
      <c r="AT586" s="179" t="s">
        <v>251</v>
      </c>
      <c r="AU586" s="179" t="s">
        <v>88</v>
      </c>
      <c r="AV586" s="13" t="s">
        <v>88</v>
      </c>
      <c r="AW586" s="13" t="s">
        <v>32</v>
      </c>
      <c r="AX586" s="13" t="s">
        <v>76</v>
      </c>
      <c r="AY586" s="179" t="s">
        <v>242</v>
      </c>
    </row>
    <row r="587" spans="1:65" s="13" customFormat="1">
      <c r="B587" s="178"/>
      <c r="D587" s="171" t="s">
        <v>251</v>
      </c>
      <c r="E587" s="179"/>
      <c r="F587" s="180" t="s">
        <v>1983</v>
      </c>
      <c r="H587" s="181">
        <v>5.7</v>
      </c>
      <c r="I587" s="182"/>
      <c r="L587" s="178"/>
      <c r="M587" s="183"/>
      <c r="N587" s="184"/>
      <c r="O587" s="184"/>
      <c r="P587" s="184"/>
      <c r="Q587" s="184"/>
      <c r="R587" s="184"/>
      <c r="S587" s="184"/>
      <c r="T587" s="185"/>
      <c r="AT587" s="179" t="s">
        <v>251</v>
      </c>
      <c r="AU587" s="179" t="s">
        <v>88</v>
      </c>
      <c r="AV587" s="13" t="s">
        <v>88</v>
      </c>
      <c r="AW587" s="13" t="s">
        <v>32</v>
      </c>
      <c r="AX587" s="13" t="s">
        <v>76</v>
      </c>
      <c r="AY587" s="179" t="s">
        <v>242</v>
      </c>
    </row>
    <row r="588" spans="1:65" s="14" customFormat="1">
      <c r="B588" s="186"/>
      <c r="D588" s="171" t="s">
        <v>251</v>
      </c>
      <c r="E588" s="187"/>
      <c r="F588" s="188" t="s">
        <v>254</v>
      </c>
      <c r="H588" s="189">
        <v>54.875999999999998</v>
      </c>
      <c r="I588" s="190"/>
      <c r="L588" s="186"/>
      <c r="M588" s="191"/>
      <c r="N588" s="192"/>
      <c r="O588" s="192"/>
      <c r="P588" s="192"/>
      <c r="Q588" s="192"/>
      <c r="R588" s="192"/>
      <c r="S588" s="192"/>
      <c r="T588" s="193"/>
      <c r="AT588" s="187" t="s">
        <v>251</v>
      </c>
      <c r="AU588" s="187" t="s">
        <v>88</v>
      </c>
      <c r="AV588" s="14" t="s">
        <v>249</v>
      </c>
      <c r="AW588" s="14" t="s">
        <v>32</v>
      </c>
      <c r="AX588" s="14" t="s">
        <v>83</v>
      </c>
      <c r="AY588" s="187" t="s">
        <v>242</v>
      </c>
    </row>
    <row r="589" spans="1:65" s="1" customFormat="1" ht="24.2" customHeight="1">
      <c r="A589" s="30"/>
      <c r="B589" s="155"/>
      <c r="C589" s="194" t="s">
        <v>1984</v>
      </c>
      <c r="D589" s="194" t="s">
        <v>245</v>
      </c>
      <c r="E589" s="195" t="s">
        <v>1985</v>
      </c>
      <c r="F589" s="196" t="s">
        <v>1986</v>
      </c>
      <c r="G589" s="197" t="s">
        <v>689</v>
      </c>
      <c r="H589" s="198">
        <v>90.635000000000005</v>
      </c>
      <c r="I589" s="161">
        <v>1.54</v>
      </c>
      <c r="J589" s="162">
        <f>ROUND(I589*H589,2)</f>
        <v>139.58000000000001</v>
      </c>
      <c r="K589" s="163"/>
      <c r="L589" s="31"/>
      <c r="M589" s="164"/>
      <c r="N589" s="165" t="s">
        <v>42</v>
      </c>
      <c r="O589" s="57"/>
      <c r="P589" s="166">
        <f>O589*H589</f>
        <v>0</v>
      </c>
      <c r="Q589" s="166">
        <v>5.0000000000000002E-5</v>
      </c>
      <c r="R589" s="166">
        <f>Q589*H589</f>
        <v>4.5317500000000002E-3</v>
      </c>
      <c r="S589" s="166">
        <v>0</v>
      </c>
      <c r="T589" s="167">
        <f>S589*H589</f>
        <v>0</v>
      </c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R589" s="168" t="s">
        <v>402</v>
      </c>
      <c r="AT589" s="168" t="s">
        <v>245</v>
      </c>
      <c r="AU589" s="168" t="s">
        <v>88</v>
      </c>
      <c r="AY589" s="17" t="s">
        <v>242</v>
      </c>
      <c r="BE589" s="169">
        <f>IF(N589="základná",J589,0)</f>
        <v>0</v>
      </c>
      <c r="BF589" s="169">
        <f>IF(N589="znížená",J589,0)</f>
        <v>139.58000000000001</v>
      </c>
      <c r="BG589" s="169">
        <f>IF(N589="zákl. prenesená",J589,0)</f>
        <v>0</v>
      </c>
      <c r="BH589" s="169">
        <f>IF(N589="zníž. prenesená",J589,0)</f>
        <v>0</v>
      </c>
      <c r="BI589" s="169">
        <f>IF(N589="nulová",J589,0)</f>
        <v>0</v>
      </c>
      <c r="BJ589" s="17" t="s">
        <v>88</v>
      </c>
      <c r="BK589" s="169">
        <f>ROUND(I589*H589,2)</f>
        <v>139.58000000000001</v>
      </c>
      <c r="BL589" s="17" t="s">
        <v>402</v>
      </c>
      <c r="BM589" s="168" t="s">
        <v>1987</v>
      </c>
    </row>
    <row r="590" spans="1:65" s="13" customFormat="1">
      <c r="B590" s="178"/>
      <c r="D590" s="171" t="s">
        <v>251</v>
      </c>
      <c r="E590" s="179"/>
      <c r="F590" s="180" t="s">
        <v>1988</v>
      </c>
      <c r="H590" s="181">
        <v>90.635000000000005</v>
      </c>
      <c r="I590" s="182"/>
      <c r="L590" s="178"/>
      <c r="M590" s="183"/>
      <c r="N590" s="184"/>
      <c r="O590" s="184"/>
      <c r="P590" s="184"/>
      <c r="Q590" s="184"/>
      <c r="R590" s="184"/>
      <c r="S590" s="184"/>
      <c r="T590" s="185"/>
      <c r="AT590" s="179" t="s">
        <v>251</v>
      </c>
      <c r="AU590" s="179" t="s">
        <v>88</v>
      </c>
      <c r="AV590" s="13" t="s">
        <v>88</v>
      </c>
      <c r="AW590" s="13" t="s">
        <v>32</v>
      </c>
      <c r="AX590" s="13" t="s">
        <v>83</v>
      </c>
      <c r="AY590" s="179" t="s">
        <v>242</v>
      </c>
    </row>
    <row r="591" spans="1:65" s="1" customFormat="1" ht="16.5" customHeight="1">
      <c r="A591" s="30"/>
      <c r="B591" s="155"/>
      <c r="C591" s="218" t="s">
        <v>1989</v>
      </c>
      <c r="D591" s="218" t="s">
        <v>313</v>
      </c>
      <c r="E591" s="219" t="s">
        <v>532</v>
      </c>
      <c r="F591" s="220" t="s">
        <v>1990</v>
      </c>
      <c r="G591" s="221" t="s">
        <v>689</v>
      </c>
      <c r="H591" s="222">
        <v>90.635000000000005</v>
      </c>
      <c r="I591" s="204">
        <v>1.93</v>
      </c>
      <c r="J591" s="205">
        <f>ROUND(I591*H591,2)</f>
        <v>174.93</v>
      </c>
      <c r="K591" s="206"/>
      <c r="L591" s="207"/>
      <c r="M591" s="208"/>
      <c r="N591" s="209" t="s">
        <v>42</v>
      </c>
      <c r="O591" s="57"/>
      <c r="P591" s="166">
        <f>O591*H591</f>
        <v>0</v>
      </c>
      <c r="Q591" s="166">
        <v>0</v>
      </c>
      <c r="R591" s="166">
        <f>Q591*H591</f>
        <v>0</v>
      </c>
      <c r="S591" s="166">
        <v>0</v>
      </c>
      <c r="T591" s="167">
        <f>S591*H591</f>
        <v>0</v>
      </c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R591" s="168" t="s">
        <v>500</v>
      </c>
      <c r="AT591" s="168" t="s">
        <v>313</v>
      </c>
      <c r="AU591" s="168" t="s">
        <v>88</v>
      </c>
      <c r="AY591" s="17" t="s">
        <v>242</v>
      </c>
      <c r="BE591" s="169">
        <f>IF(N591="základná",J591,0)</f>
        <v>0</v>
      </c>
      <c r="BF591" s="169">
        <f>IF(N591="znížená",J591,0)</f>
        <v>174.93</v>
      </c>
      <c r="BG591" s="169">
        <f>IF(N591="zákl. prenesená",J591,0)</f>
        <v>0</v>
      </c>
      <c r="BH591" s="169">
        <f>IF(N591="zníž. prenesená",J591,0)</f>
        <v>0</v>
      </c>
      <c r="BI591" s="169">
        <f>IF(N591="nulová",J591,0)</f>
        <v>0</v>
      </c>
      <c r="BJ591" s="17" t="s">
        <v>88</v>
      </c>
      <c r="BK591" s="169">
        <f>ROUND(I591*H591,2)</f>
        <v>174.93</v>
      </c>
      <c r="BL591" s="17" t="s">
        <v>402</v>
      </c>
      <c r="BM591" s="168" t="s">
        <v>1991</v>
      </c>
    </row>
    <row r="592" spans="1:65" s="1" customFormat="1" ht="24.2" customHeight="1">
      <c r="A592" s="30"/>
      <c r="B592" s="155"/>
      <c r="C592" s="194" t="s">
        <v>1992</v>
      </c>
      <c r="D592" s="194" t="s">
        <v>245</v>
      </c>
      <c r="E592" s="195" t="s">
        <v>867</v>
      </c>
      <c r="F592" s="196" t="s">
        <v>868</v>
      </c>
      <c r="G592" s="197" t="s">
        <v>718</v>
      </c>
      <c r="H592" s="237">
        <v>118.61</v>
      </c>
      <c r="I592" s="161">
        <v>1.1000000000000001</v>
      </c>
      <c r="J592" s="162">
        <f>ROUND(I592*H592,2)</f>
        <v>130.47</v>
      </c>
      <c r="K592" s="163"/>
      <c r="L592" s="31"/>
      <c r="M592" s="164"/>
      <c r="N592" s="165" t="s">
        <v>42</v>
      </c>
      <c r="O592" s="57"/>
      <c r="P592" s="166">
        <f>O592*H592</f>
        <v>0</v>
      </c>
      <c r="Q592" s="166">
        <v>0</v>
      </c>
      <c r="R592" s="166">
        <f>Q592*H592</f>
        <v>0</v>
      </c>
      <c r="S592" s="166">
        <v>0</v>
      </c>
      <c r="T592" s="167">
        <f>S592*H592</f>
        <v>0</v>
      </c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R592" s="168" t="s">
        <v>402</v>
      </c>
      <c r="AT592" s="168" t="s">
        <v>245</v>
      </c>
      <c r="AU592" s="168" t="s">
        <v>88</v>
      </c>
      <c r="AY592" s="17" t="s">
        <v>242</v>
      </c>
      <c r="BE592" s="169">
        <f>IF(N592="základná",J592,0)</f>
        <v>0</v>
      </c>
      <c r="BF592" s="169">
        <f>IF(N592="znížená",J592,0)</f>
        <v>130.47</v>
      </c>
      <c r="BG592" s="169">
        <f>IF(N592="zákl. prenesená",J592,0)</f>
        <v>0</v>
      </c>
      <c r="BH592" s="169">
        <f>IF(N592="zníž. prenesená",J592,0)</f>
        <v>0</v>
      </c>
      <c r="BI592" s="169">
        <f>IF(N592="nulová",J592,0)</f>
        <v>0</v>
      </c>
      <c r="BJ592" s="17" t="s">
        <v>88</v>
      </c>
      <c r="BK592" s="169">
        <f>ROUND(I592*H592,2)</f>
        <v>130.47</v>
      </c>
      <c r="BL592" s="17" t="s">
        <v>402</v>
      </c>
      <c r="BM592" s="168" t="s">
        <v>1993</v>
      </c>
    </row>
    <row r="593" spans="1:65" s="11" customFormat="1" ht="22.9" customHeight="1">
      <c r="B593" s="142"/>
      <c r="D593" s="143" t="s">
        <v>75</v>
      </c>
      <c r="E593" s="153" t="s">
        <v>1994</v>
      </c>
      <c r="F593" s="153" t="s">
        <v>1995</v>
      </c>
      <c r="I593" s="145"/>
      <c r="J593" s="154">
        <f>SUBTOTAL(9,J594)</f>
        <v>6.26</v>
      </c>
      <c r="L593" s="142"/>
      <c r="M593" s="147"/>
      <c r="N593" s="148"/>
      <c r="O593" s="148"/>
      <c r="P593" s="149">
        <f>SUM(P594:P595)</f>
        <v>0</v>
      </c>
      <c r="Q593" s="148"/>
      <c r="R593" s="149">
        <f>SUM(R594:R595)</f>
        <v>0</v>
      </c>
      <c r="S593" s="148"/>
      <c r="T593" s="150">
        <f>SUM(T594:T595)</f>
        <v>2.4000000000000001E-4</v>
      </c>
      <c r="AR593" s="143" t="s">
        <v>88</v>
      </c>
      <c r="AT593" s="151" t="s">
        <v>75</v>
      </c>
      <c r="AU593" s="151" t="s">
        <v>83</v>
      </c>
      <c r="AY593" s="143" t="s">
        <v>242</v>
      </c>
      <c r="BK593" s="152">
        <f>SUM(BK594:BK595)</f>
        <v>6.26</v>
      </c>
    </row>
    <row r="594" spans="1:65" s="1" customFormat="1" ht="24.2" customHeight="1">
      <c r="A594" s="30"/>
      <c r="B594" s="155"/>
      <c r="C594" s="194" t="s">
        <v>1996</v>
      </c>
      <c r="D594" s="194" t="s">
        <v>245</v>
      </c>
      <c r="E594" s="195" t="s">
        <v>1997</v>
      </c>
      <c r="F594" s="196" t="s">
        <v>1998</v>
      </c>
      <c r="G594" s="197" t="s">
        <v>310</v>
      </c>
      <c r="H594" s="198">
        <v>2</v>
      </c>
      <c r="I594" s="161">
        <v>3.13</v>
      </c>
      <c r="J594" s="162">
        <f>ROUND(I594*H594,2)</f>
        <v>6.26</v>
      </c>
      <c r="K594" s="163"/>
      <c r="L594" s="31"/>
      <c r="M594" s="164"/>
      <c r="N594" s="165" t="s">
        <v>42</v>
      </c>
      <c r="O594" s="57"/>
      <c r="P594" s="166">
        <f>O594*H594</f>
        <v>0</v>
      </c>
      <c r="Q594" s="166">
        <v>0</v>
      </c>
      <c r="R594" s="166">
        <f>Q594*H594</f>
        <v>0</v>
      </c>
      <c r="S594" s="166">
        <v>1.2E-4</v>
      </c>
      <c r="T594" s="167">
        <f>S594*H594</f>
        <v>2.4000000000000001E-4</v>
      </c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R594" s="168" t="s">
        <v>402</v>
      </c>
      <c r="AT594" s="168" t="s">
        <v>245</v>
      </c>
      <c r="AU594" s="168" t="s">
        <v>88</v>
      </c>
      <c r="AY594" s="17" t="s">
        <v>242</v>
      </c>
      <c r="BE594" s="169">
        <f>IF(N594="základná",J594,0)</f>
        <v>0</v>
      </c>
      <c r="BF594" s="169">
        <f>IF(N594="znížená",J594,0)</f>
        <v>6.26</v>
      </c>
      <c r="BG594" s="169">
        <f>IF(N594="zákl. prenesená",J594,0)</f>
        <v>0</v>
      </c>
      <c r="BH594" s="169">
        <f>IF(N594="zníž. prenesená",J594,0)</f>
        <v>0</v>
      </c>
      <c r="BI594" s="169">
        <f>IF(N594="nulová",J594,0)</f>
        <v>0</v>
      </c>
      <c r="BJ594" s="17" t="s">
        <v>88</v>
      </c>
      <c r="BK594" s="169">
        <f>ROUND(I594*H594,2)</f>
        <v>6.26</v>
      </c>
      <c r="BL594" s="17" t="s">
        <v>402</v>
      </c>
      <c r="BM594" s="168" t="s">
        <v>1999</v>
      </c>
    </row>
    <row r="595" spans="1:65" s="13" customFormat="1">
      <c r="B595" s="178"/>
      <c r="D595" s="171" t="s">
        <v>251</v>
      </c>
      <c r="E595" s="179"/>
      <c r="F595" s="180" t="s">
        <v>2000</v>
      </c>
      <c r="H595" s="181">
        <v>2</v>
      </c>
      <c r="I595" s="182"/>
      <c r="L595" s="178"/>
      <c r="M595" s="183"/>
      <c r="N595" s="184"/>
      <c r="O595" s="184"/>
      <c r="P595" s="184"/>
      <c r="Q595" s="184"/>
      <c r="R595" s="184"/>
      <c r="S595" s="184"/>
      <c r="T595" s="185"/>
      <c r="AT595" s="179" t="s">
        <v>251</v>
      </c>
      <c r="AU595" s="179" t="s">
        <v>88</v>
      </c>
      <c r="AV595" s="13" t="s">
        <v>88</v>
      </c>
      <c r="AW595" s="13" t="s">
        <v>32</v>
      </c>
      <c r="AX595" s="13" t="s">
        <v>83</v>
      </c>
      <c r="AY595" s="179" t="s">
        <v>242</v>
      </c>
    </row>
    <row r="596" spans="1:65" s="11" customFormat="1" ht="22.9" customHeight="1">
      <c r="B596" s="142"/>
      <c r="D596" s="143" t="s">
        <v>75</v>
      </c>
      <c r="E596" s="153" t="s">
        <v>2001</v>
      </c>
      <c r="F596" s="153" t="s">
        <v>2002</v>
      </c>
      <c r="I596" s="145"/>
      <c r="J596" s="154">
        <f>SUBTOTAL(9,J597:J617)</f>
        <v>1957.26</v>
      </c>
      <c r="L596" s="142"/>
      <c r="M596" s="147"/>
      <c r="N596" s="148"/>
      <c r="O596" s="148"/>
      <c r="P596" s="149">
        <f>SUM(P597:P617)</f>
        <v>0</v>
      </c>
      <c r="Q596" s="148"/>
      <c r="R596" s="149">
        <f>SUM(R597:R617)</f>
        <v>3.4660544999999998</v>
      </c>
      <c r="S596" s="148"/>
      <c r="T596" s="150">
        <f>SUM(T597:T617)</f>
        <v>0</v>
      </c>
      <c r="AR596" s="143" t="s">
        <v>88</v>
      </c>
      <c r="AT596" s="151" t="s">
        <v>75</v>
      </c>
      <c r="AU596" s="151" t="s">
        <v>83</v>
      </c>
      <c r="AY596" s="143" t="s">
        <v>242</v>
      </c>
      <c r="BK596" s="152">
        <f>SUM(BK597:BK617)</f>
        <v>1957.26</v>
      </c>
    </row>
    <row r="597" spans="1:65" s="1" customFormat="1" ht="16.5" customHeight="1">
      <c r="A597" s="30"/>
      <c r="B597" s="155"/>
      <c r="C597" s="194" t="s">
        <v>2003</v>
      </c>
      <c r="D597" s="194" t="s">
        <v>245</v>
      </c>
      <c r="E597" s="195" t="s">
        <v>2004</v>
      </c>
      <c r="F597" s="196" t="s">
        <v>2005</v>
      </c>
      <c r="G597" s="197" t="s">
        <v>297</v>
      </c>
      <c r="H597" s="198">
        <v>52.2</v>
      </c>
      <c r="I597" s="161">
        <v>3.17</v>
      </c>
      <c r="J597" s="162">
        <f>ROUND(I597*H597,2)</f>
        <v>165.47</v>
      </c>
      <c r="K597" s="163"/>
      <c r="L597" s="31"/>
      <c r="M597" s="164"/>
      <c r="N597" s="165" t="s">
        <v>42</v>
      </c>
      <c r="O597" s="57"/>
      <c r="P597" s="166">
        <f>O597*H597</f>
        <v>0</v>
      </c>
      <c r="Q597" s="166">
        <v>6.3000000000000003E-4</v>
      </c>
      <c r="R597" s="166">
        <f>Q597*H597</f>
        <v>3.2886000000000006E-2</v>
      </c>
      <c r="S597" s="166">
        <v>0</v>
      </c>
      <c r="T597" s="167">
        <f>S597*H597</f>
        <v>0</v>
      </c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R597" s="168" t="s">
        <v>402</v>
      </c>
      <c r="AT597" s="168" t="s">
        <v>245</v>
      </c>
      <c r="AU597" s="168" t="s">
        <v>88</v>
      </c>
      <c r="AY597" s="17" t="s">
        <v>242</v>
      </c>
      <c r="BE597" s="169">
        <f>IF(N597="základná",J597,0)</f>
        <v>0</v>
      </c>
      <c r="BF597" s="169">
        <f>IF(N597="znížená",J597,0)</f>
        <v>165.47</v>
      </c>
      <c r="BG597" s="169">
        <f>IF(N597="zákl. prenesená",J597,0)</f>
        <v>0</v>
      </c>
      <c r="BH597" s="169">
        <f>IF(N597="zníž. prenesená",J597,0)</f>
        <v>0</v>
      </c>
      <c r="BI597" s="169">
        <f>IF(N597="nulová",J597,0)</f>
        <v>0</v>
      </c>
      <c r="BJ597" s="17" t="s">
        <v>88</v>
      </c>
      <c r="BK597" s="169">
        <f>ROUND(I597*H597,2)</f>
        <v>165.47</v>
      </c>
      <c r="BL597" s="17" t="s">
        <v>402</v>
      </c>
      <c r="BM597" s="168" t="s">
        <v>2006</v>
      </c>
    </row>
    <row r="598" spans="1:65" s="13" customFormat="1">
      <c r="B598" s="178"/>
      <c r="D598" s="171" t="s">
        <v>251</v>
      </c>
      <c r="E598" s="179"/>
      <c r="F598" s="180" t="s">
        <v>2007</v>
      </c>
      <c r="H598" s="181">
        <v>52.2</v>
      </c>
      <c r="I598" s="182"/>
      <c r="L598" s="178"/>
      <c r="M598" s="183"/>
      <c r="N598" s="184"/>
      <c r="O598" s="184"/>
      <c r="P598" s="184"/>
      <c r="Q598" s="184"/>
      <c r="R598" s="184"/>
      <c r="S598" s="184"/>
      <c r="T598" s="185"/>
      <c r="AT598" s="179" t="s">
        <v>251</v>
      </c>
      <c r="AU598" s="179" t="s">
        <v>88</v>
      </c>
      <c r="AV598" s="13" t="s">
        <v>88</v>
      </c>
      <c r="AW598" s="13" t="s">
        <v>32</v>
      </c>
      <c r="AX598" s="13" t="s">
        <v>76</v>
      </c>
      <c r="AY598" s="179" t="s">
        <v>242</v>
      </c>
    </row>
    <row r="599" spans="1:65" s="14" customFormat="1">
      <c r="B599" s="186"/>
      <c r="D599" s="171" t="s">
        <v>251</v>
      </c>
      <c r="E599" s="187" t="s">
        <v>1319</v>
      </c>
      <c r="F599" s="188" t="s">
        <v>254</v>
      </c>
      <c r="H599" s="189">
        <v>52.2</v>
      </c>
      <c r="I599" s="190"/>
      <c r="L599" s="186"/>
      <c r="M599" s="191"/>
      <c r="N599" s="192"/>
      <c r="O599" s="192"/>
      <c r="P599" s="192"/>
      <c r="Q599" s="192"/>
      <c r="R599" s="192"/>
      <c r="S599" s="192"/>
      <c r="T599" s="193"/>
      <c r="AT599" s="187" t="s">
        <v>251</v>
      </c>
      <c r="AU599" s="187" t="s">
        <v>88</v>
      </c>
      <c r="AV599" s="14" t="s">
        <v>249</v>
      </c>
      <c r="AW599" s="14" t="s">
        <v>32</v>
      </c>
      <c r="AX599" s="14" t="s">
        <v>83</v>
      </c>
      <c r="AY599" s="187" t="s">
        <v>242</v>
      </c>
    </row>
    <row r="600" spans="1:65" s="1" customFormat="1" ht="16.5" customHeight="1">
      <c r="A600" s="30"/>
      <c r="B600" s="155"/>
      <c r="C600" s="218" t="s">
        <v>2008</v>
      </c>
      <c r="D600" s="218" t="s">
        <v>313</v>
      </c>
      <c r="E600" s="219" t="s">
        <v>2009</v>
      </c>
      <c r="F600" s="220" t="s">
        <v>2010</v>
      </c>
      <c r="G600" s="221" t="s">
        <v>297</v>
      </c>
      <c r="H600" s="222">
        <v>54.287999999999997</v>
      </c>
      <c r="I600" s="204">
        <v>2.89</v>
      </c>
      <c r="J600" s="205">
        <f>ROUND(I600*H600,2)</f>
        <v>156.88999999999999</v>
      </c>
      <c r="K600" s="206"/>
      <c r="L600" s="207"/>
      <c r="M600" s="208"/>
      <c r="N600" s="209" t="s">
        <v>42</v>
      </c>
      <c r="O600" s="57"/>
      <c r="P600" s="166">
        <f>O600*H600</f>
        <v>0</v>
      </c>
      <c r="Q600" s="166">
        <v>1.0500000000000001E-2</v>
      </c>
      <c r="R600" s="166">
        <f>Q600*H600</f>
        <v>0.57002399999999998</v>
      </c>
      <c r="S600" s="166">
        <v>0</v>
      </c>
      <c r="T600" s="167">
        <f>S600*H600</f>
        <v>0</v>
      </c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R600" s="168" t="s">
        <v>500</v>
      </c>
      <c r="AT600" s="168" t="s">
        <v>313</v>
      </c>
      <c r="AU600" s="168" t="s">
        <v>88</v>
      </c>
      <c r="AY600" s="17" t="s">
        <v>242</v>
      </c>
      <c r="BE600" s="169">
        <f>IF(N600="základná",J600,0)</f>
        <v>0</v>
      </c>
      <c r="BF600" s="169">
        <f>IF(N600="znížená",J600,0)</f>
        <v>156.88999999999999</v>
      </c>
      <c r="BG600" s="169">
        <f>IF(N600="zákl. prenesená",J600,0)</f>
        <v>0</v>
      </c>
      <c r="BH600" s="169">
        <f>IF(N600="zníž. prenesená",J600,0)</f>
        <v>0</v>
      </c>
      <c r="BI600" s="169">
        <f>IF(N600="nulová",J600,0)</f>
        <v>0</v>
      </c>
      <c r="BJ600" s="17" t="s">
        <v>88</v>
      </c>
      <c r="BK600" s="169">
        <f>ROUND(I600*H600,2)</f>
        <v>156.88999999999999</v>
      </c>
      <c r="BL600" s="17" t="s">
        <v>402</v>
      </c>
      <c r="BM600" s="168" t="s">
        <v>2011</v>
      </c>
    </row>
    <row r="601" spans="1:65" s="13" customFormat="1">
      <c r="B601" s="178"/>
      <c r="D601" s="171" t="s">
        <v>251</v>
      </c>
      <c r="E601" s="179"/>
      <c r="F601" s="180" t="s">
        <v>1319</v>
      </c>
      <c r="H601" s="181">
        <v>52.2</v>
      </c>
      <c r="I601" s="182"/>
      <c r="L601" s="178"/>
      <c r="M601" s="183"/>
      <c r="N601" s="184"/>
      <c r="O601" s="184"/>
      <c r="P601" s="184"/>
      <c r="Q601" s="184"/>
      <c r="R601" s="184"/>
      <c r="S601" s="184"/>
      <c r="T601" s="185"/>
      <c r="AT601" s="179" t="s">
        <v>251</v>
      </c>
      <c r="AU601" s="179" t="s">
        <v>88</v>
      </c>
      <c r="AV601" s="13" t="s">
        <v>88</v>
      </c>
      <c r="AW601" s="13" t="s">
        <v>32</v>
      </c>
      <c r="AX601" s="13" t="s">
        <v>83</v>
      </c>
      <c r="AY601" s="179" t="s">
        <v>242</v>
      </c>
    </row>
    <row r="602" spans="1:65" s="13" customFormat="1">
      <c r="B602" s="178"/>
      <c r="D602" s="171" t="s">
        <v>251</v>
      </c>
      <c r="F602" s="180" t="s">
        <v>2012</v>
      </c>
      <c r="H602" s="181">
        <v>54.287999999999997</v>
      </c>
      <c r="I602" s="182"/>
      <c r="L602" s="178"/>
      <c r="M602" s="183"/>
      <c r="N602" s="184"/>
      <c r="O602" s="184"/>
      <c r="P602" s="184"/>
      <c r="Q602" s="184"/>
      <c r="R602" s="184"/>
      <c r="S602" s="184"/>
      <c r="T602" s="185"/>
      <c r="AT602" s="179" t="s">
        <v>251</v>
      </c>
      <c r="AU602" s="179" t="s">
        <v>88</v>
      </c>
      <c r="AV602" s="13" t="s">
        <v>88</v>
      </c>
      <c r="AW602" s="13" t="s">
        <v>2</v>
      </c>
      <c r="AX602" s="13" t="s">
        <v>83</v>
      </c>
      <c r="AY602" s="179" t="s">
        <v>242</v>
      </c>
    </row>
    <row r="603" spans="1:65" s="1" customFormat="1" ht="24.2" customHeight="1">
      <c r="A603" s="30"/>
      <c r="B603" s="155"/>
      <c r="C603" s="194" t="s">
        <v>2013</v>
      </c>
      <c r="D603" s="194" t="s">
        <v>245</v>
      </c>
      <c r="E603" s="195" t="s">
        <v>2014</v>
      </c>
      <c r="F603" s="196" t="s">
        <v>2015</v>
      </c>
      <c r="G603" s="197" t="s">
        <v>281</v>
      </c>
      <c r="H603" s="198">
        <v>19.45</v>
      </c>
      <c r="I603" s="161">
        <v>15</v>
      </c>
      <c r="J603" s="162">
        <f>ROUND(I603*H603,2)</f>
        <v>291.75</v>
      </c>
      <c r="K603" s="163"/>
      <c r="L603" s="31"/>
      <c r="M603" s="164"/>
      <c r="N603" s="165" t="s">
        <v>42</v>
      </c>
      <c r="O603" s="57"/>
      <c r="P603" s="166">
        <f>O603*H603</f>
        <v>0</v>
      </c>
      <c r="Q603" s="166">
        <v>4.9349999999999998E-2</v>
      </c>
      <c r="R603" s="166">
        <f>Q603*H603</f>
        <v>0.95985749999999992</v>
      </c>
      <c r="S603" s="166">
        <v>0</v>
      </c>
      <c r="T603" s="167">
        <f>S603*H603</f>
        <v>0</v>
      </c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R603" s="168" t="s">
        <v>402</v>
      </c>
      <c r="AT603" s="168" t="s">
        <v>245</v>
      </c>
      <c r="AU603" s="168" t="s">
        <v>88</v>
      </c>
      <c r="AY603" s="17" t="s">
        <v>242</v>
      </c>
      <c r="BE603" s="169">
        <f>IF(N603="základná",J603,0)</f>
        <v>0</v>
      </c>
      <c r="BF603" s="169">
        <f>IF(N603="znížená",J603,0)</f>
        <v>291.75</v>
      </c>
      <c r="BG603" s="169">
        <f>IF(N603="zákl. prenesená",J603,0)</f>
        <v>0</v>
      </c>
      <c r="BH603" s="169">
        <f>IF(N603="zníž. prenesená",J603,0)</f>
        <v>0</v>
      </c>
      <c r="BI603" s="169">
        <f>IF(N603="nulová",J603,0)</f>
        <v>0</v>
      </c>
      <c r="BJ603" s="17" t="s">
        <v>88</v>
      </c>
      <c r="BK603" s="169">
        <f>ROUND(I603*H603,2)</f>
        <v>291.75</v>
      </c>
      <c r="BL603" s="17" t="s">
        <v>402</v>
      </c>
      <c r="BM603" s="168" t="s">
        <v>2016</v>
      </c>
    </row>
    <row r="604" spans="1:65" s="13" customFormat="1">
      <c r="B604" s="178"/>
      <c r="D604" s="171" t="s">
        <v>251</v>
      </c>
      <c r="E604" s="179" t="s">
        <v>1330</v>
      </c>
      <c r="F604" s="180" t="s">
        <v>2017</v>
      </c>
      <c r="H604" s="181">
        <v>18</v>
      </c>
      <c r="I604" s="182"/>
      <c r="L604" s="178"/>
      <c r="M604" s="183"/>
      <c r="N604" s="184"/>
      <c r="O604" s="184"/>
      <c r="P604" s="184"/>
      <c r="Q604" s="184"/>
      <c r="R604" s="184"/>
      <c r="S604" s="184"/>
      <c r="T604" s="185"/>
      <c r="AT604" s="179" t="s">
        <v>251</v>
      </c>
      <c r="AU604" s="179" t="s">
        <v>88</v>
      </c>
      <c r="AV604" s="13" t="s">
        <v>88</v>
      </c>
      <c r="AW604" s="13" t="s">
        <v>32</v>
      </c>
      <c r="AX604" s="13" t="s">
        <v>76</v>
      </c>
      <c r="AY604" s="179" t="s">
        <v>242</v>
      </c>
    </row>
    <row r="605" spans="1:65" s="13" customFormat="1">
      <c r="B605" s="178"/>
      <c r="D605" s="171" t="s">
        <v>251</v>
      </c>
      <c r="E605" s="179" t="s">
        <v>1331</v>
      </c>
      <c r="F605" s="180" t="s">
        <v>2018</v>
      </c>
      <c r="H605" s="181">
        <v>1.45</v>
      </c>
      <c r="I605" s="182"/>
      <c r="L605" s="178"/>
      <c r="M605" s="183"/>
      <c r="N605" s="184"/>
      <c r="O605" s="184"/>
      <c r="P605" s="184"/>
      <c r="Q605" s="184"/>
      <c r="R605" s="184"/>
      <c r="S605" s="184"/>
      <c r="T605" s="185"/>
      <c r="AT605" s="179" t="s">
        <v>251</v>
      </c>
      <c r="AU605" s="179" t="s">
        <v>88</v>
      </c>
      <c r="AV605" s="13" t="s">
        <v>88</v>
      </c>
      <c r="AW605" s="13" t="s">
        <v>32</v>
      </c>
      <c r="AX605" s="13" t="s">
        <v>76</v>
      </c>
      <c r="AY605" s="179" t="s">
        <v>242</v>
      </c>
    </row>
    <row r="606" spans="1:65" s="14" customFormat="1">
      <c r="B606" s="186"/>
      <c r="D606" s="171" t="s">
        <v>251</v>
      </c>
      <c r="E606" s="187" t="s">
        <v>1339</v>
      </c>
      <c r="F606" s="188" t="s">
        <v>254</v>
      </c>
      <c r="H606" s="189">
        <v>19.45</v>
      </c>
      <c r="I606" s="190"/>
      <c r="L606" s="186"/>
      <c r="M606" s="191"/>
      <c r="N606" s="192"/>
      <c r="O606" s="192"/>
      <c r="P606" s="192"/>
      <c r="Q606" s="192"/>
      <c r="R606" s="192"/>
      <c r="S606" s="192"/>
      <c r="T606" s="193"/>
      <c r="AT606" s="187" t="s">
        <v>251</v>
      </c>
      <c r="AU606" s="187" t="s">
        <v>88</v>
      </c>
      <c r="AV606" s="14" t="s">
        <v>249</v>
      </c>
      <c r="AW606" s="14" t="s">
        <v>32</v>
      </c>
      <c r="AX606" s="14" t="s">
        <v>83</v>
      </c>
      <c r="AY606" s="187" t="s">
        <v>242</v>
      </c>
    </row>
    <row r="607" spans="1:65" s="1" customFormat="1" ht="24.2" customHeight="1">
      <c r="A607" s="30"/>
      <c r="B607" s="155"/>
      <c r="C607" s="218" t="s">
        <v>2019</v>
      </c>
      <c r="D607" s="218" t="s">
        <v>313</v>
      </c>
      <c r="E607" s="219" t="s">
        <v>2020</v>
      </c>
      <c r="F607" s="220" t="s">
        <v>2021</v>
      </c>
      <c r="G607" s="221" t="s">
        <v>281</v>
      </c>
      <c r="H607" s="222">
        <v>20.228000000000002</v>
      </c>
      <c r="I607" s="204">
        <v>10.7</v>
      </c>
      <c r="J607" s="205">
        <f>ROUND(I607*H607,2)</f>
        <v>216.44</v>
      </c>
      <c r="K607" s="206"/>
      <c r="L607" s="207"/>
      <c r="M607" s="208"/>
      <c r="N607" s="209" t="s">
        <v>42</v>
      </c>
      <c r="O607" s="57"/>
      <c r="P607" s="166">
        <f>O607*H607</f>
        <v>0</v>
      </c>
      <c r="Q607" s="166">
        <v>5.8000000000000003E-2</v>
      </c>
      <c r="R607" s="166">
        <f>Q607*H607</f>
        <v>1.173224</v>
      </c>
      <c r="S607" s="166">
        <v>0</v>
      </c>
      <c r="T607" s="167">
        <f>S607*H607</f>
        <v>0</v>
      </c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R607" s="168" t="s">
        <v>500</v>
      </c>
      <c r="AT607" s="168" t="s">
        <v>313</v>
      </c>
      <c r="AU607" s="168" t="s">
        <v>88</v>
      </c>
      <c r="AY607" s="17" t="s">
        <v>242</v>
      </c>
      <c r="BE607" s="169">
        <f>IF(N607="základná",J607,0)</f>
        <v>0</v>
      </c>
      <c r="BF607" s="169">
        <f>IF(N607="znížená",J607,0)</f>
        <v>216.44</v>
      </c>
      <c r="BG607" s="169">
        <f>IF(N607="zákl. prenesená",J607,0)</f>
        <v>0</v>
      </c>
      <c r="BH607" s="169">
        <f>IF(N607="zníž. prenesená",J607,0)</f>
        <v>0</v>
      </c>
      <c r="BI607" s="169">
        <f>IF(N607="nulová",J607,0)</f>
        <v>0</v>
      </c>
      <c r="BJ607" s="17" t="s">
        <v>88</v>
      </c>
      <c r="BK607" s="169">
        <f>ROUND(I607*H607,2)</f>
        <v>216.44</v>
      </c>
      <c r="BL607" s="17" t="s">
        <v>402</v>
      </c>
      <c r="BM607" s="168" t="s">
        <v>2022</v>
      </c>
    </row>
    <row r="608" spans="1:65" s="13" customFormat="1">
      <c r="B608" s="178"/>
      <c r="D608" s="171" t="s">
        <v>251</v>
      </c>
      <c r="E608" s="179"/>
      <c r="F608" s="180" t="s">
        <v>1339</v>
      </c>
      <c r="H608" s="181">
        <v>19.45</v>
      </c>
      <c r="I608" s="182"/>
      <c r="L608" s="178"/>
      <c r="M608" s="183"/>
      <c r="N608" s="184"/>
      <c r="O608" s="184"/>
      <c r="P608" s="184"/>
      <c r="Q608" s="184"/>
      <c r="R608" s="184"/>
      <c r="S608" s="184"/>
      <c r="T608" s="185"/>
      <c r="AT608" s="179" t="s">
        <v>251</v>
      </c>
      <c r="AU608" s="179" t="s">
        <v>88</v>
      </c>
      <c r="AV608" s="13" t="s">
        <v>88</v>
      </c>
      <c r="AW608" s="13" t="s">
        <v>32</v>
      </c>
      <c r="AX608" s="13" t="s">
        <v>83</v>
      </c>
      <c r="AY608" s="179" t="s">
        <v>242</v>
      </c>
    </row>
    <row r="609" spans="1:65" s="13" customFormat="1">
      <c r="B609" s="178"/>
      <c r="D609" s="171" t="s">
        <v>251</v>
      </c>
      <c r="F609" s="180" t="s">
        <v>2023</v>
      </c>
      <c r="H609" s="181">
        <v>20.228000000000002</v>
      </c>
      <c r="I609" s="182"/>
      <c r="L609" s="178"/>
      <c r="M609" s="183"/>
      <c r="N609" s="184"/>
      <c r="O609" s="184"/>
      <c r="P609" s="184"/>
      <c r="Q609" s="184"/>
      <c r="R609" s="184"/>
      <c r="S609" s="184"/>
      <c r="T609" s="185"/>
      <c r="AT609" s="179" t="s">
        <v>251</v>
      </c>
      <c r="AU609" s="179" t="s">
        <v>88</v>
      </c>
      <c r="AV609" s="13" t="s">
        <v>88</v>
      </c>
      <c r="AW609" s="13" t="s">
        <v>2</v>
      </c>
      <c r="AX609" s="13" t="s">
        <v>83</v>
      </c>
      <c r="AY609" s="179" t="s">
        <v>242</v>
      </c>
    </row>
    <row r="610" spans="1:65" s="1" customFormat="1" ht="24.2" customHeight="1">
      <c r="A610" s="30"/>
      <c r="B610" s="155"/>
      <c r="C610" s="194" t="s">
        <v>2024</v>
      </c>
      <c r="D610" s="194" t="s">
        <v>245</v>
      </c>
      <c r="E610" s="195" t="s">
        <v>2025</v>
      </c>
      <c r="F610" s="196" t="s">
        <v>2026</v>
      </c>
      <c r="G610" s="197" t="s">
        <v>281</v>
      </c>
      <c r="H610" s="198">
        <v>32.75</v>
      </c>
      <c r="I610" s="161">
        <v>15</v>
      </c>
      <c r="J610" s="162">
        <f>ROUND(I610*H610,2)</f>
        <v>491.25</v>
      </c>
      <c r="K610" s="163"/>
      <c r="L610" s="31"/>
      <c r="M610" s="164"/>
      <c r="N610" s="165" t="s">
        <v>42</v>
      </c>
      <c r="O610" s="57"/>
      <c r="P610" s="166">
        <f>O610*H610</f>
        <v>0</v>
      </c>
      <c r="Q610" s="166">
        <v>3.7799999999999999E-3</v>
      </c>
      <c r="R610" s="166">
        <f>Q610*H610</f>
        <v>0.123795</v>
      </c>
      <c r="S610" s="166">
        <v>0</v>
      </c>
      <c r="T610" s="167">
        <f>S610*H610</f>
        <v>0</v>
      </c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R610" s="168" t="s">
        <v>402</v>
      </c>
      <c r="AT610" s="168" t="s">
        <v>245</v>
      </c>
      <c r="AU610" s="168" t="s">
        <v>88</v>
      </c>
      <c r="AY610" s="17" t="s">
        <v>242</v>
      </c>
      <c r="BE610" s="169">
        <f>IF(N610="základná",J610,0)</f>
        <v>0</v>
      </c>
      <c r="BF610" s="169">
        <f>IF(N610="znížená",J610,0)</f>
        <v>491.25</v>
      </c>
      <c r="BG610" s="169">
        <f>IF(N610="zákl. prenesená",J610,0)</f>
        <v>0</v>
      </c>
      <c r="BH610" s="169">
        <f>IF(N610="zníž. prenesená",J610,0)</f>
        <v>0</v>
      </c>
      <c r="BI610" s="169">
        <f>IF(N610="nulová",J610,0)</f>
        <v>0</v>
      </c>
      <c r="BJ610" s="17" t="s">
        <v>88</v>
      </c>
      <c r="BK610" s="169">
        <f>ROUND(I610*H610,2)</f>
        <v>491.25</v>
      </c>
      <c r="BL610" s="17" t="s">
        <v>402</v>
      </c>
      <c r="BM610" s="168" t="s">
        <v>2027</v>
      </c>
    </row>
    <row r="611" spans="1:65" s="13" customFormat="1">
      <c r="B611" s="178"/>
      <c r="D611" s="171" t="s">
        <v>251</v>
      </c>
      <c r="E611" s="179" t="s">
        <v>1337</v>
      </c>
      <c r="F611" s="180" t="s">
        <v>2028</v>
      </c>
      <c r="H611" s="181">
        <v>8.6</v>
      </c>
      <c r="I611" s="182"/>
      <c r="L611" s="178"/>
      <c r="M611" s="183"/>
      <c r="N611" s="184"/>
      <c r="O611" s="184"/>
      <c r="P611" s="184"/>
      <c r="Q611" s="184"/>
      <c r="R611" s="184"/>
      <c r="S611" s="184"/>
      <c r="T611" s="185"/>
      <c r="AT611" s="179" t="s">
        <v>251</v>
      </c>
      <c r="AU611" s="179" t="s">
        <v>88</v>
      </c>
      <c r="AV611" s="13" t="s">
        <v>88</v>
      </c>
      <c r="AW611" s="13" t="s">
        <v>32</v>
      </c>
      <c r="AX611" s="13" t="s">
        <v>76</v>
      </c>
      <c r="AY611" s="179" t="s">
        <v>242</v>
      </c>
    </row>
    <row r="612" spans="1:65" s="13" customFormat="1">
      <c r="B612" s="178"/>
      <c r="D612" s="171" t="s">
        <v>251</v>
      </c>
      <c r="E612" s="179" t="s">
        <v>1333</v>
      </c>
      <c r="F612" s="180" t="s">
        <v>2029</v>
      </c>
      <c r="H612" s="181">
        <v>24.15</v>
      </c>
      <c r="I612" s="182"/>
      <c r="L612" s="178"/>
      <c r="M612" s="183"/>
      <c r="N612" s="184"/>
      <c r="O612" s="184"/>
      <c r="P612" s="184"/>
      <c r="Q612" s="184"/>
      <c r="R612" s="184"/>
      <c r="S612" s="184"/>
      <c r="T612" s="185"/>
      <c r="AT612" s="179" t="s">
        <v>251</v>
      </c>
      <c r="AU612" s="179" t="s">
        <v>88</v>
      </c>
      <c r="AV612" s="13" t="s">
        <v>88</v>
      </c>
      <c r="AW612" s="13" t="s">
        <v>32</v>
      </c>
      <c r="AX612" s="13" t="s">
        <v>76</v>
      </c>
      <c r="AY612" s="179" t="s">
        <v>242</v>
      </c>
    </row>
    <row r="613" spans="1:65" s="14" customFormat="1">
      <c r="B613" s="186"/>
      <c r="D613" s="171" t="s">
        <v>251</v>
      </c>
      <c r="E613" s="187"/>
      <c r="F613" s="188" t="s">
        <v>254</v>
      </c>
      <c r="H613" s="189">
        <v>32.75</v>
      </c>
      <c r="I613" s="190"/>
      <c r="L613" s="186"/>
      <c r="M613" s="191"/>
      <c r="N613" s="192"/>
      <c r="O613" s="192"/>
      <c r="P613" s="192"/>
      <c r="Q613" s="192"/>
      <c r="R613" s="192"/>
      <c r="S613" s="192"/>
      <c r="T613" s="193"/>
      <c r="AT613" s="187" t="s">
        <v>251</v>
      </c>
      <c r="AU613" s="187" t="s">
        <v>88</v>
      </c>
      <c r="AV613" s="14" t="s">
        <v>249</v>
      </c>
      <c r="AW613" s="14" t="s">
        <v>32</v>
      </c>
      <c r="AX613" s="14" t="s">
        <v>83</v>
      </c>
      <c r="AY613" s="187" t="s">
        <v>242</v>
      </c>
    </row>
    <row r="614" spans="1:65" s="1" customFormat="1" ht="24.2" customHeight="1">
      <c r="A614" s="30"/>
      <c r="B614" s="155"/>
      <c r="C614" s="199" t="s">
        <v>2030</v>
      </c>
      <c r="D614" s="199" t="s">
        <v>313</v>
      </c>
      <c r="E614" s="200" t="s">
        <v>2031</v>
      </c>
      <c r="F614" s="201" t="s">
        <v>2032</v>
      </c>
      <c r="G614" s="202" t="s">
        <v>281</v>
      </c>
      <c r="H614" s="203">
        <v>34.06</v>
      </c>
      <c r="I614" s="204">
        <v>16.5</v>
      </c>
      <c r="J614" s="205">
        <f>ROUND(I614*H614,2)</f>
        <v>561.99</v>
      </c>
      <c r="K614" s="206"/>
      <c r="L614" s="207"/>
      <c r="M614" s="208"/>
      <c r="N614" s="209" t="s">
        <v>42</v>
      </c>
      <c r="O614" s="57"/>
      <c r="P614" s="166">
        <f>O614*H614</f>
        <v>0</v>
      </c>
      <c r="Q614" s="166">
        <v>1.78E-2</v>
      </c>
      <c r="R614" s="166">
        <f>Q614*H614</f>
        <v>0.60626800000000003</v>
      </c>
      <c r="S614" s="166">
        <v>0</v>
      </c>
      <c r="T614" s="167">
        <f>S614*H614</f>
        <v>0</v>
      </c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R614" s="168" t="s">
        <v>500</v>
      </c>
      <c r="AT614" s="168" t="s">
        <v>313</v>
      </c>
      <c r="AU614" s="168" t="s">
        <v>88</v>
      </c>
      <c r="AY614" s="17" t="s">
        <v>242</v>
      </c>
      <c r="BE614" s="169">
        <f>IF(N614="základná",J614,0)</f>
        <v>0</v>
      </c>
      <c r="BF614" s="169">
        <f>IF(N614="znížená",J614,0)</f>
        <v>561.99</v>
      </c>
      <c r="BG614" s="169">
        <f>IF(N614="zákl. prenesená",J614,0)</f>
        <v>0</v>
      </c>
      <c r="BH614" s="169">
        <f>IF(N614="zníž. prenesená",J614,0)</f>
        <v>0</v>
      </c>
      <c r="BI614" s="169">
        <f>IF(N614="nulová",J614,0)</f>
        <v>0</v>
      </c>
      <c r="BJ614" s="17" t="s">
        <v>88</v>
      </c>
      <c r="BK614" s="169">
        <f>ROUND(I614*H614,2)</f>
        <v>561.99</v>
      </c>
      <c r="BL614" s="17" t="s">
        <v>402</v>
      </c>
      <c r="BM614" s="168" t="s">
        <v>2033</v>
      </c>
    </row>
    <row r="615" spans="1:65" s="13" customFormat="1">
      <c r="B615" s="178"/>
      <c r="C615" s="228"/>
      <c r="D615" s="229" t="s">
        <v>251</v>
      </c>
      <c r="E615" s="230"/>
      <c r="F615" s="231" t="s">
        <v>2034</v>
      </c>
      <c r="G615" s="228"/>
      <c r="H615" s="232">
        <v>32.75</v>
      </c>
      <c r="I615" s="182"/>
      <c r="L615" s="178"/>
      <c r="M615" s="183"/>
      <c r="N615" s="184"/>
      <c r="O615" s="184"/>
      <c r="P615" s="184"/>
      <c r="Q615" s="184"/>
      <c r="R615" s="184"/>
      <c r="S615" s="184"/>
      <c r="T615" s="185"/>
      <c r="AT615" s="179" t="s">
        <v>251</v>
      </c>
      <c r="AU615" s="179" t="s">
        <v>88</v>
      </c>
      <c r="AV615" s="13" t="s">
        <v>88</v>
      </c>
      <c r="AW615" s="13" t="s">
        <v>32</v>
      </c>
      <c r="AX615" s="13" t="s">
        <v>83</v>
      </c>
      <c r="AY615" s="179" t="s">
        <v>242</v>
      </c>
    </row>
    <row r="616" spans="1:65" s="13" customFormat="1">
      <c r="B616" s="178"/>
      <c r="C616" s="228"/>
      <c r="D616" s="229" t="s">
        <v>251</v>
      </c>
      <c r="E616" s="228"/>
      <c r="F616" s="231" t="s">
        <v>2035</v>
      </c>
      <c r="G616" s="228"/>
      <c r="H616" s="232">
        <v>34.06</v>
      </c>
      <c r="I616" s="182"/>
      <c r="L616" s="178"/>
      <c r="M616" s="183"/>
      <c r="N616" s="184"/>
      <c r="O616" s="184"/>
      <c r="P616" s="184"/>
      <c r="Q616" s="184"/>
      <c r="R616" s="184"/>
      <c r="S616" s="184"/>
      <c r="T616" s="185"/>
      <c r="AT616" s="179" t="s">
        <v>251</v>
      </c>
      <c r="AU616" s="179" t="s">
        <v>88</v>
      </c>
      <c r="AV616" s="13" t="s">
        <v>88</v>
      </c>
      <c r="AW616" s="13" t="s">
        <v>2</v>
      </c>
      <c r="AX616" s="13" t="s">
        <v>83</v>
      </c>
      <c r="AY616" s="179" t="s">
        <v>242</v>
      </c>
    </row>
    <row r="617" spans="1:65" s="1" customFormat="1" ht="24.2" customHeight="1">
      <c r="A617" s="30"/>
      <c r="B617" s="155"/>
      <c r="C617" s="194" t="s">
        <v>2036</v>
      </c>
      <c r="D617" s="194" t="s">
        <v>245</v>
      </c>
      <c r="E617" s="195" t="s">
        <v>2037</v>
      </c>
      <c r="F617" s="196" t="s">
        <v>2038</v>
      </c>
      <c r="G617" s="197" t="s">
        <v>718</v>
      </c>
      <c r="H617" s="237">
        <v>18.838000000000001</v>
      </c>
      <c r="I617" s="161">
        <v>3.9</v>
      </c>
      <c r="J617" s="162">
        <f>ROUND(I617*H617,2)</f>
        <v>73.47</v>
      </c>
      <c r="K617" s="163"/>
      <c r="L617" s="31"/>
      <c r="M617" s="164"/>
      <c r="N617" s="165" t="s">
        <v>42</v>
      </c>
      <c r="O617" s="57"/>
      <c r="P617" s="166">
        <f>O617*H617</f>
        <v>0</v>
      </c>
      <c r="Q617" s="166">
        <v>0</v>
      </c>
      <c r="R617" s="166">
        <f>Q617*H617</f>
        <v>0</v>
      </c>
      <c r="S617" s="166">
        <v>0</v>
      </c>
      <c r="T617" s="167">
        <f>S617*H617</f>
        <v>0</v>
      </c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R617" s="168" t="s">
        <v>402</v>
      </c>
      <c r="AT617" s="168" t="s">
        <v>245</v>
      </c>
      <c r="AU617" s="168" t="s">
        <v>88</v>
      </c>
      <c r="AY617" s="17" t="s">
        <v>242</v>
      </c>
      <c r="BE617" s="169">
        <f>IF(N617="základná",J617,0)</f>
        <v>0</v>
      </c>
      <c r="BF617" s="169">
        <f>IF(N617="znížená",J617,0)</f>
        <v>73.47</v>
      </c>
      <c r="BG617" s="169">
        <f>IF(N617="zákl. prenesená",J617,0)</f>
        <v>0</v>
      </c>
      <c r="BH617" s="169">
        <f>IF(N617="zníž. prenesená",J617,0)</f>
        <v>0</v>
      </c>
      <c r="BI617" s="169">
        <f>IF(N617="nulová",J617,0)</f>
        <v>0</v>
      </c>
      <c r="BJ617" s="17" t="s">
        <v>88</v>
      </c>
      <c r="BK617" s="169">
        <f>ROUND(I617*H617,2)</f>
        <v>73.47</v>
      </c>
      <c r="BL617" s="17" t="s">
        <v>402</v>
      </c>
      <c r="BM617" s="168" t="s">
        <v>2039</v>
      </c>
    </row>
    <row r="618" spans="1:65" s="11" customFormat="1" ht="22.9" customHeight="1">
      <c r="B618" s="142"/>
      <c r="D618" s="143" t="s">
        <v>75</v>
      </c>
      <c r="E618" s="153" t="s">
        <v>2040</v>
      </c>
      <c r="F618" s="153" t="s">
        <v>2041</v>
      </c>
      <c r="I618" s="145"/>
      <c r="J618" s="154">
        <f>SUBTOTAL(9,J619:J641)</f>
        <v>441.79</v>
      </c>
      <c r="L618" s="142"/>
      <c r="M618" s="147"/>
      <c r="N618" s="148"/>
      <c r="O618" s="148"/>
      <c r="P618" s="149">
        <f>SUM(P619:P641)</f>
        <v>0</v>
      </c>
      <c r="Q618" s="148"/>
      <c r="R618" s="149">
        <f>SUM(R619:R641)</f>
        <v>0.12564006</v>
      </c>
      <c r="S618" s="148"/>
      <c r="T618" s="150">
        <f>SUM(T619:T641)</f>
        <v>1.2400000000000001E-2</v>
      </c>
      <c r="AR618" s="143" t="s">
        <v>88</v>
      </c>
      <c r="AT618" s="151" t="s">
        <v>75</v>
      </c>
      <c r="AU618" s="151" t="s">
        <v>83</v>
      </c>
      <c r="AY618" s="143" t="s">
        <v>242</v>
      </c>
      <c r="BK618" s="152">
        <f>SUM(BK619:BK641)</f>
        <v>441.79</v>
      </c>
    </row>
    <row r="619" spans="1:65" s="1" customFormat="1" ht="16.5" customHeight="1">
      <c r="A619" s="30"/>
      <c r="B619" s="155"/>
      <c r="C619" s="194" t="s">
        <v>2042</v>
      </c>
      <c r="D619" s="194" t="s">
        <v>245</v>
      </c>
      <c r="E619" s="195" t="s">
        <v>2043</v>
      </c>
      <c r="F619" s="196" t="s">
        <v>2044</v>
      </c>
      <c r="G619" s="197" t="s">
        <v>297</v>
      </c>
      <c r="H619" s="198">
        <v>6.2</v>
      </c>
      <c r="I619" s="161">
        <v>0.78</v>
      </c>
      <c r="J619" s="162">
        <f>ROUND(I619*H619,2)</f>
        <v>4.84</v>
      </c>
      <c r="K619" s="163"/>
      <c r="L619" s="31"/>
      <c r="M619" s="164"/>
      <c r="N619" s="165" t="s">
        <v>42</v>
      </c>
      <c r="O619" s="57"/>
      <c r="P619" s="166">
        <f>O619*H619</f>
        <v>0</v>
      </c>
      <c r="Q619" s="166">
        <v>0</v>
      </c>
      <c r="R619" s="166">
        <f>Q619*H619</f>
        <v>0</v>
      </c>
      <c r="S619" s="166">
        <v>1E-3</v>
      </c>
      <c r="T619" s="167">
        <f>S619*H619</f>
        <v>6.2000000000000006E-3</v>
      </c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R619" s="168" t="s">
        <v>402</v>
      </c>
      <c r="AT619" s="168" t="s">
        <v>245</v>
      </c>
      <c r="AU619" s="168" t="s">
        <v>88</v>
      </c>
      <c r="AY619" s="17" t="s">
        <v>242</v>
      </c>
      <c r="BE619" s="169">
        <f>IF(N619="základná",J619,0)</f>
        <v>0</v>
      </c>
      <c r="BF619" s="169">
        <f>IF(N619="znížená",J619,0)</f>
        <v>4.84</v>
      </c>
      <c r="BG619" s="169">
        <f>IF(N619="zákl. prenesená",J619,0)</f>
        <v>0</v>
      </c>
      <c r="BH619" s="169">
        <f>IF(N619="zníž. prenesená",J619,0)</f>
        <v>0</v>
      </c>
      <c r="BI619" s="169">
        <f>IF(N619="nulová",J619,0)</f>
        <v>0</v>
      </c>
      <c r="BJ619" s="17" t="s">
        <v>88</v>
      </c>
      <c r="BK619" s="169">
        <f>ROUND(I619*H619,2)</f>
        <v>4.84</v>
      </c>
      <c r="BL619" s="17" t="s">
        <v>402</v>
      </c>
      <c r="BM619" s="168" t="s">
        <v>2045</v>
      </c>
    </row>
    <row r="620" spans="1:65" s="13" customFormat="1">
      <c r="B620" s="178"/>
      <c r="D620" s="171" t="s">
        <v>251</v>
      </c>
      <c r="E620" s="179"/>
      <c r="F620" s="180" t="s">
        <v>1329</v>
      </c>
      <c r="H620" s="181">
        <v>6.2</v>
      </c>
      <c r="I620" s="182"/>
      <c r="L620" s="178"/>
      <c r="M620" s="183"/>
      <c r="N620" s="184"/>
      <c r="O620" s="184"/>
      <c r="P620" s="184"/>
      <c r="Q620" s="184"/>
      <c r="R620" s="184"/>
      <c r="S620" s="184"/>
      <c r="T620" s="185"/>
      <c r="AT620" s="179" t="s">
        <v>251</v>
      </c>
      <c r="AU620" s="179" t="s">
        <v>88</v>
      </c>
      <c r="AV620" s="13" t="s">
        <v>88</v>
      </c>
      <c r="AW620" s="13" t="s">
        <v>32</v>
      </c>
      <c r="AX620" s="13" t="s">
        <v>83</v>
      </c>
      <c r="AY620" s="179" t="s">
        <v>242</v>
      </c>
    </row>
    <row r="621" spans="1:65" s="1" customFormat="1" ht="16.5" customHeight="1">
      <c r="A621" s="30"/>
      <c r="B621" s="155"/>
      <c r="C621" s="194" t="s">
        <v>2046</v>
      </c>
      <c r="D621" s="194" t="s">
        <v>245</v>
      </c>
      <c r="E621" s="195" t="s">
        <v>2047</v>
      </c>
      <c r="F621" s="196" t="s">
        <v>2048</v>
      </c>
      <c r="G621" s="197" t="s">
        <v>297</v>
      </c>
      <c r="H621" s="198">
        <v>6.2</v>
      </c>
      <c r="I621" s="161">
        <v>2.86</v>
      </c>
      <c r="J621" s="162">
        <f>ROUND(I621*H621,2)</f>
        <v>17.73</v>
      </c>
      <c r="K621" s="163"/>
      <c r="L621" s="31"/>
      <c r="M621" s="164"/>
      <c r="N621" s="165" t="s">
        <v>42</v>
      </c>
      <c r="O621" s="57"/>
      <c r="P621" s="166">
        <f>O621*H621</f>
        <v>0</v>
      </c>
      <c r="Q621" s="166">
        <v>4.0000000000000003E-5</v>
      </c>
      <c r="R621" s="166">
        <f>Q621*H621</f>
        <v>2.4800000000000001E-4</v>
      </c>
      <c r="S621" s="166">
        <v>0</v>
      </c>
      <c r="T621" s="167">
        <f>S621*H621</f>
        <v>0</v>
      </c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R621" s="168" t="s">
        <v>402</v>
      </c>
      <c r="AT621" s="168" t="s">
        <v>245</v>
      </c>
      <c r="AU621" s="168" t="s">
        <v>88</v>
      </c>
      <c r="AY621" s="17" t="s">
        <v>242</v>
      </c>
      <c r="BE621" s="169">
        <f>IF(N621="základná",J621,0)</f>
        <v>0</v>
      </c>
      <c r="BF621" s="169">
        <f>IF(N621="znížená",J621,0)</f>
        <v>17.73</v>
      </c>
      <c r="BG621" s="169">
        <f>IF(N621="zákl. prenesená",J621,0)</f>
        <v>0</v>
      </c>
      <c r="BH621" s="169">
        <f>IF(N621="zníž. prenesená",J621,0)</f>
        <v>0</v>
      </c>
      <c r="BI621" s="169">
        <f>IF(N621="nulová",J621,0)</f>
        <v>0</v>
      </c>
      <c r="BJ621" s="17" t="s">
        <v>88</v>
      </c>
      <c r="BK621" s="169">
        <f>ROUND(I621*H621,2)</f>
        <v>17.73</v>
      </c>
      <c r="BL621" s="17" t="s">
        <v>402</v>
      </c>
      <c r="BM621" s="168" t="s">
        <v>2049</v>
      </c>
    </row>
    <row r="622" spans="1:65" s="13" customFormat="1">
      <c r="B622" s="178"/>
      <c r="D622" s="171" t="s">
        <v>251</v>
      </c>
      <c r="E622" s="179"/>
      <c r="F622" s="180" t="s">
        <v>1329</v>
      </c>
      <c r="H622" s="181">
        <v>6.2</v>
      </c>
      <c r="I622" s="182"/>
      <c r="L622" s="178"/>
      <c r="M622" s="183"/>
      <c r="N622" s="184"/>
      <c r="O622" s="184"/>
      <c r="P622" s="184"/>
      <c r="Q622" s="184"/>
      <c r="R622" s="184"/>
      <c r="S622" s="184"/>
      <c r="T622" s="185"/>
      <c r="AT622" s="179" t="s">
        <v>251</v>
      </c>
      <c r="AU622" s="179" t="s">
        <v>88</v>
      </c>
      <c r="AV622" s="13" t="s">
        <v>88</v>
      </c>
      <c r="AW622" s="13" t="s">
        <v>32</v>
      </c>
      <c r="AX622" s="13" t="s">
        <v>83</v>
      </c>
      <c r="AY622" s="179" t="s">
        <v>242</v>
      </c>
    </row>
    <row r="623" spans="1:65" s="1" customFormat="1" ht="24.2" customHeight="1">
      <c r="A623" s="30"/>
      <c r="B623" s="155"/>
      <c r="C623" s="218" t="s">
        <v>2050</v>
      </c>
      <c r="D623" s="218" t="s">
        <v>313</v>
      </c>
      <c r="E623" s="219" t="s">
        <v>2051</v>
      </c>
      <c r="F623" s="220" t="s">
        <v>2052</v>
      </c>
      <c r="G623" s="221" t="s">
        <v>297</v>
      </c>
      <c r="H623" s="222">
        <v>6.2619999999999996</v>
      </c>
      <c r="I623" s="204">
        <v>1.81</v>
      </c>
      <c r="J623" s="205">
        <f>ROUND(I623*H623,2)</f>
        <v>11.33</v>
      </c>
      <c r="K623" s="206"/>
      <c r="L623" s="207"/>
      <c r="M623" s="208"/>
      <c r="N623" s="209" t="s">
        <v>42</v>
      </c>
      <c r="O623" s="57"/>
      <c r="P623" s="166">
        <f>O623*H623</f>
        <v>0</v>
      </c>
      <c r="Q623" s="166">
        <v>1.6299999999999999E-3</v>
      </c>
      <c r="R623" s="166">
        <f>Q623*H623</f>
        <v>1.0207059999999999E-2</v>
      </c>
      <c r="S623" s="166">
        <v>0</v>
      </c>
      <c r="T623" s="167">
        <f>S623*H623</f>
        <v>0</v>
      </c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R623" s="168" t="s">
        <v>500</v>
      </c>
      <c r="AT623" s="168" t="s">
        <v>313</v>
      </c>
      <c r="AU623" s="168" t="s">
        <v>88</v>
      </c>
      <c r="AY623" s="17" t="s">
        <v>242</v>
      </c>
      <c r="BE623" s="169">
        <f>IF(N623="základná",J623,0)</f>
        <v>0</v>
      </c>
      <c r="BF623" s="169">
        <f>IF(N623="znížená",J623,0)</f>
        <v>11.33</v>
      </c>
      <c r="BG623" s="169">
        <f>IF(N623="zákl. prenesená",J623,0)</f>
        <v>0</v>
      </c>
      <c r="BH623" s="169">
        <f>IF(N623="zníž. prenesená",J623,0)</f>
        <v>0</v>
      </c>
      <c r="BI623" s="169">
        <f>IF(N623="nulová",J623,0)</f>
        <v>0</v>
      </c>
      <c r="BJ623" s="17" t="s">
        <v>88</v>
      </c>
      <c r="BK623" s="169">
        <f>ROUND(I623*H623,2)</f>
        <v>11.33</v>
      </c>
      <c r="BL623" s="17" t="s">
        <v>402</v>
      </c>
      <c r="BM623" s="168" t="s">
        <v>2053</v>
      </c>
    </row>
    <row r="624" spans="1:65" s="13" customFormat="1">
      <c r="B624" s="178"/>
      <c r="D624" s="171" t="s">
        <v>251</v>
      </c>
      <c r="E624" s="179"/>
      <c r="F624" s="180" t="s">
        <v>1329</v>
      </c>
      <c r="H624" s="181">
        <v>6.2</v>
      </c>
      <c r="I624" s="182"/>
      <c r="L624" s="178"/>
      <c r="M624" s="183"/>
      <c r="N624" s="184"/>
      <c r="O624" s="184"/>
      <c r="P624" s="184"/>
      <c r="Q624" s="184"/>
      <c r="R624" s="184"/>
      <c r="S624" s="184"/>
      <c r="T624" s="185"/>
      <c r="AT624" s="179" t="s">
        <v>251</v>
      </c>
      <c r="AU624" s="179" t="s">
        <v>88</v>
      </c>
      <c r="AV624" s="13" t="s">
        <v>88</v>
      </c>
      <c r="AW624" s="13" t="s">
        <v>32</v>
      </c>
      <c r="AX624" s="13" t="s">
        <v>83</v>
      </c>
      <c r="AY624" s="179" t="s">
        <v>242</v>
      </c>
    </row>
    <row r="625" spans="1:65" s="13" customFormat="1">
      <c r="B625" s="178"/>
      <c r="D625" s="171" t="s">
        <v>251</v>
      </c>
      <c r="F625" s="180" t="s">
        <v>2054</v>
      </c>
      <c r="H625" s="181">
        <v>6.2619999999999996</v>
      </c>
      <c r="I625" s="182"/>
      <c r="L625" s="178"/>
      <c r="M625" s="183"/>
      <c r="N625" s="184"/>
      <c r="O625" s="184"/>
      <c r="P625" s="184"/>
      <c r="Q625" s="184"/>
      <c r="R625" s="184"/>
      <c r="S625" s="184"/>
      <c r="T625" s="185"/>
      <c r="AT625" s="179" t="s">
        <v>251</v>
      </c>
      <c r="AU625" s="179" t="s">
        <v>88</v>
      </c>
      <c r="AV625" s="13" t="s">
        <v>88</v>
      </c>
      <c r="AW625" s="13" t="s">
        <v>2</v>
      </c>
      <c r="AX625" s="13" t="s">
        <v>83</v>
      </c>
      <c r="AY625" s="179" t="s">
        <v>242</v>
      </c>
    </row>
    <row r="626" spans="1:65" s="1" customFormat="1" ht="24.2" customHeight="1">
      <c r="A626" s="30"/>
      <c r="B626" s="155"/>
      <c r="C626" s="194" t="s">
        <v>2055</v>
      </c>
      <c r="D626" s="194" t="s">
        <v>245</v>
      </c>
      <c r="E626" s="195" t="s">
        <v>2056</v>
      </c>
      <c r="F626" s="196" t="s">
        <v>2057</v>
      </c>
      <c r="G626" s="197" t="s">
        <v>281</v>
      </c>
      <c r="H626" s="198">
        <v>6.2</v>
      </c>
      <c r="I626" s="161">
        <v>1.97</v>
      </c>
      <c r="J626" s="162">
        <f>ROUND(I626*H626,2)</f>
        <v>12.21</v>
      </c>
      <c r="K626" s="163"/>
      <c r="L626" s="31"/>
      <c r="M626" s="164"/>
      <c r="N626" s="165" t="s">
        <v>42</v>
      </c>
      <c r="O626" s="57"/>
      <c r="P626" s="166">
        <f>O626*H626</f>
        <v>0</v>
      </c>
      <c r="Q626" s="166">
        <v>0</v>
      </c>
      <c r="R626" s="166">
        <f>Q626*H626</f>
        <v>0</v>
      </c>
      <c r="S626" s="166">
        <v>1E-3</v>
      </c>
      <c r="T626" s="167">
        <f>S626*H626</f>
        <v>6.2000000000000006E-3</v>
      </c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R626" s="168" t="s">
        <v>402</v>
      </c>
      <c r="AT626" s="168" t="s">
        <v>245</v>
      </c>
      <c r="AU626" s="168" t="s">
        <v>88</v>
      </c>
      <c r="AY626" s="17" t="s">
        <v>242</v>
      </c>
      <c r="BE626" s="169">
        <f>IF(N626="základná",J626,0)</f>
        <v>0</v>
      </c>
      <c r="BF626" s="169">
        <f>IF(N626="znížená",J626,0)</f>
        <v>12.21</v>
      </c>
      <c r="BG626" s="169">
        <f>IF(N626="zákl. prenesená",J626,0)</f>
        <v>0</v>
      </c>
      <c r="BH626" s="169">
        <f>IF(N626="zníž. prenesená",J626,0)</f>
        <v>0</v>
      </c>
      <c r="BI626" s="169">
        <f>IF(N626="nulová",J626,0)</f>
        <v>0</v>
      </c>
      <c r="BJ626" s="17" t="s">
        <v>88</v>
      </c>
      <c r="BK626" s="169">
        <f>ROUND(I626*H626,2)</f>
        <v>12.21</v>
      </c>
      <c r="BL626" s="17" t="s">
        <v>402</v>
      </c>
      <c r="BM626" s="168" t="s">
        <v>2058</v>
      </c>
    </row>
    <row r="627" spans="1:65" s="13" customFormat="1">
      <c r="B627" s="178"/>
      <c r="D627" s="171" t="s">
        <v>251</v>
      </c>
      <c r="E627" s="179"/>
      <c r="F627" s="180" t="s">
        <v>1329</v>
      </c>
      <c r="H627" s="181">
        <v>6.2</v>
      </c>
      <c r="I627" s="182"/>
      <c r="L627" s="178"/>
      <c r="M627" s="183"/>
      <c r="N627" s="184"/>
      <c r="O627" s="184"/>
      <c r="P627" s="184"/>
      <c r="Q627" s="184"/>
      <c r="R627" s="184"/>
      <c r="S627" s="184"/>
      <c r="T627" s="185"/>
      <c r="AT627" s="179" t="s">
        <v>251</v>
      </c>
      <c r="AU627" s="179" t="s">
        <v>88</v>
      </c>
      <c r="AV627" s="13" t="s">
        <v>88</v>
      </c>
      <c r="AW627" s="13" t="s">
        <v>32</v>
      </c>
      <c r="AX627" s="13" t="s">
        <v>83</v>
      </c>
      <c r="AY627" s="179" t="s">
        <v>242</v>
      </c>
    </row>
    <row r="628" spans="1:65" s="1" customFormat="1" ht="24.2" customHeight="1">
      <c r="A628" s="30"/>
      <c r="B628" s="155"/>
      <c r="C628" s="194" t="s">
        <v>2059</v>
      </c>
      <c r="D628" s="194" t="s">
        <v>245</v>
      </c>
      <c r="E628" s="195" t="s">
        <v>2060</v>
      </c>
      <c r="F628" s="196" t="s">
        <v>2061</v>
      </c>
      <c r="G628" s="197" t="s">
        <v>281</v>
      </c>
      <c r="H628" s="198">
        <v>10.5</v>
      </c>
      <c r="I628" s="161">
        <v>8.07</v>
      </c>
      <c r="J628" s="162">
        <f>ROUND(I628*H628,2)</f>
        <v>84.74</v>
      </c>
      <c r="K628" s="163"/>
      <c r="L628" s="31"/>
      <c r="M628" s="164"/>
      <c r="N628" s="165" t="s">
        <v>42</v>
      </c>
      <c r="O628" s="57"/>
      <c r="P628" s="166">
        <f>O628*H628</f>
        <v>0</v>
      </c>
      <c r="Q628" s="166">
        <v>2.9999999999999997E-4</v>
      </c>
      <c r="R628" s="166">
        <f>Q628*H628</f>
        <v>3.1499999999999996E-3</v>
      </c>
      <c r="S628" s="166">
        <v>0</v>
      </c>
      <c r="T628" s="167">
        <f>S628*H628</f>
        <v>0</v>
      </c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R628" s="168" t="s">
        <v>402</v>
      </c>
      <c r="AT628" s="168" t="s">
        <v>245</v>
      </c>
      <c r="AU628" s="168" t="s">
        <v>88</v>
      </c>
      <c r="AY628" s="17" t="s">
        <v>242</v>
      </c>
      <c r="BE628" s="169">
        <f>IF(N628="základná",J628,0)</f>
        <v>0</v>
      </c>
      <c r="BF628" s="169">
        <f>IF(N628="znížená",J628,0)</f>
        <v>84.74</v>
      </c>
      <c r="BG628" s="169">
        <f>IF(N628="zákl. prenesená",J628,0)</f>
        <v>0</v>
      </c>
      <c r="BH628" s="169">
        <f>IF(N628="zníž. prenesená",J628,0)</f>
        <v>0</v>
      </c>
      <c r="BI628" s="169">
        <f>IF(N628="nulová",J628,0)</f>
        <v>0</v>
      </c>
      <c r="BJ628" s="17" t="s">
        <v>88</v>
      </c>
      <c r="BK628" s="169">
        <f>ROUND(I628*H628,2)</f>
        <v>84.74</v>
      </c>
      <c r="BL628" s="17" t="s">
        <v>402</v>
      </c>
      <c r="BM628" s="168" t="s">
        <v>2062</v>
      </c>
    </row>
    <row r="629" spans="1:65" s="13" customFormat="1">
      <c r="B629" s="178"/>
      <c r="D629" s="171" t="s">
        <v>251</v>
      </c>
      <c r="E629" s="179" t="s">
        <v>1328</v>
      </c>
      <c r="F629" s="180" t="s">
        <v>2063</v>
      </c>
      <c r="H629" s="181">
        <v>6.2</v>
      </c>
      <c r="I629" s="182"/>
      <c r="L629" s="178"/>
      <c r="M629" s="183"/>
      <c r="N629" s="184"/>
      <c r="O629" s="184"/>
      <c r="P629" s="184"/>
      <c r="Q629" s="184"/>
      <c r="R629" s="184"/>
      <c r="S629" s="184"/>
      <c r="T629" s="185"/>
      <c r="AT629" s="179" t="s">
        <v>251</v>
      </c>
      <c r="AU629" s="179" t="s">
        <v>88</v>
      </c>
      <c r="AV629" s="13" t="s">
        <v>88</v>
      </c>
      <c r="AW629" s="13" t="s">
        <v>32</v>
      </c>
      <c r="AX629" s="13" t="s">
        <v>76</v>
      </c>
      <c r="AY629" s="179" t="s">
        <v>242</v>
      </c>
    </row>
    <row r="630" spans="1:65" s="13" customFormat="1">
      <c r="B630" s="178"/>
      <c r="D630" s="171" t="s">
        <v>251</v>
      </c>
      <c r="E630" s="179" t="s">
        <v>1335</v>
      </c>
      <c r="F630" s="180" t="s">
        <v>2064</v>
      </c>
      <c r="H630" s="181">
        <v>4.3</v>
      </c>
      <c r="I630" s="182"/>
      <c r="L630" s="178"/>
      <c r="M630" s="183"/>
      <c r="N630" s="184"/>
      <c r="O630" s="184"/>
      <c r="P630" s="184"/>
      <c r="Q630" s="184"/>
      <c r="R630" s="184"/>
      <c r="S630" s="184"/>
      <c r="T630" s="185"/>
      <c r="AT630" s="179" t="s">
        <v>251</v>
      </c>
      <c r="AU630" s="179" t="s">
        <v>88</v>
      </c>
      <c r="AV630" s="13" t="s">
        <v>88</v>
      </c>
      <c r="AW630" s="13" t="s">
        <v>32</v>
      </c>
      <c r="AX630" s="13" t="s">
        <v>76</v>
      </c>
      <c r="AY630" s="179" t="s">
        <v>242</v>
      </c>
    </row>
    <row r="631" spans="1:65" s="14" customFormat="1">
      <c r="B631" s="186"/>
      <c r="D631" s="171" t="s">
        <v>251</v>
      </c>
      <c r="E631" s="187"/>
      <c r="F631" s="188" t="s">
        <v>254</v>
      </c>
      <c r="H631" s="189">
        <v>10.5</v>
      </c>
      <c r="I631" s="190"/>
      <c r="L631" s="186"/>
      <c r="M631" s="191"/>
      <c r="N631" s="192"/>
      <c r="O631" s="192"/>
      <c r="P631" s="192"/>
      <c r="Q631" s="192"/>
      <c r="R631" s="192"/>
      <c r="S631" s="192"/>
      <c r="T631" s="193"/>
      <c r="AT631" s="187" t="s">
        <v>251</v>
      </c>
      <c r="AU631" s="187" t="s">
        <v>88</v>
      </c>
      <c r="AV631" s="14" t="s">
        <v>249</v>
      </c>
      <c r="AW631" s="14" t="s">
        <v>32</v>
      </c>
      <c r="AX631" s="14" t="s">
        <v>83</v>
      </c>
      <c r="AY631" s="187" t="s">
        <v>242</v>
      </c>
    </row>
    <row r="632" spans="1:65" s="1" customFormat="1" ht="16.5" customHeight="1">
      <c r="A632" s="30"/>
      <c r="B632" s="155"/>
      <c r="C632" s="218" t="s">
        <v>2065</v>
      </c>
      <c r="D632" s="218" t="s">
        <v>313</v>
      </c>
      <c r="E632" s="219" t="s">
        <v>2066</v>
      </c>
      <c r="F632" s="220" t="s">
        <v>2067</v>
      </c>
      <c r="G632" s="221" t="s">
        <v>281</v>
      </c>
      <c r="H632" s="222">
        <v>10.815</v>
      </c>
      <c r="I632" s="204">
        <v>19.2</v>
      </c>
      <c r="J632" s="205">
        <f>ROUND(I632*H632,2)</f>
        <v>207.65</v>
      </c>
      <c r="K632" s="206"/>
      <c r="L632" s="207"/>
      <c r="M632" s="208"/>
      <c r="N632" s="209" t="s">
        <v>42</v>
      </c>
      <c r="O632" s="57"/>
      <c r="P632" s="166">
        <f>O632*H632</f>
        <v>0</v>
      </c>
      <c r="Q632" s="166">
        <v>3.0000000000000001E-3</v>
      </c>
      <c r="R632" s="166">
        <f>Q632*H632</f>
        <v>3.2445000000000002E-2</v>
      </c>
      <c r="S632" s="166">
        <v>0</v>
      </c>
      <c r="T632" s="167">
        <f>S632*H632</f>
        <v>0</v>
      </c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R632" s="168" t="s">
        <v>500</v>
      </c>
      <c r="AT632" s="168" t="s">
        <v>313</v>
      </c>
      <c r="AU632" s="168" t="s">
        <v>88</v>
      </c>
      <c r="AY632" s="17" t="s">
        <v>242</v>
      </c>
      <c r="BE632" s="169">
        <f>IF(N632="základná",J632,0)</f>
        <v>0</v>
      </c>
      <c r="BF632" s="169">
        <f>IF(N632="znížená",J632,0)</f>
        <v>207.65</v>
      </c>
      <c r="BG632" s="169">
        <f>IF(N632="zákl. prenesená",J632,0)</f>
        <v>0</v>
      </c>
      <c r="BH632" s="169">
        <f>IF(N632="zníž. prenesená",J632,0)</f>
        <v>0</v>
      </c>
      <c r="BI632" s="169">
        <f>IF(N632="nulová",J632,0)</f>
        <v>0</v>
      </c>
      <c r="BJ632" s="17" t="s">
        <v>88</v>
      </c>
      <c r="BK632" s="169">
        <f>ROUND(I632*H632,2)</f>
        <v>207.65</v>
      </c>
      <c r="BL632" s="17" t="s">
        <v>402</v>
      </c>
      <c r="BM632" s="168" t="s">
        <v>2068</v>
      </c>
    </row>
    <row r="633" spans="1:65" s="13" customFormat="1">
      <c r="B633" s="178"/>
      <c r="D633" s="171" t="s">
        <v>251</v>
      </c>
      <c r="E633" s="179"/>
      <c r="F633" s="180" t="s">
        <v>2069</v>
      </c>
      <c r="H633" s="181">
        <v>10.5</v>
      </c>
      <c r="I633" s="182"/>
      <c r="L633" s="178"/>
      <c r="M633" s="183"/>
      <c r="N633" s="184"/>
      <c r="O633" s="184"/>
      <c r="P633" s="184"/>
      <c r="Q633" s="184"/>
      <c r="R633" s="184"/>
      <c r="S633" s="184"/>
      <c r="T633" s="185"/>
      <c r="AT633" s="179" t="s">
        <v>251</v>
      </c>
      <c r="AU633" s="179" t="s">
        <v>88</v>
      </c>
      <c r="AV633" s="13" t="s">
        <v>88</v>
      </c>
      <c r="AW633" s="13" t="s">
        <v>32</v>
      </c>
      <c r="AX633" s="13" t="s">
        <v>83</v>
      </c>
      <c r="AY633" s="179" t="s">
        <v>242</v>
      </c>
    </row>
    <row r="634" spans="1:65" s="13" customFormat="1">
      <c r="B634" s="178"/>
      <c r="D634" s="171" t="s">
        <v>251</v>
      </c>
      <c r="F634" s="180" t="s">
        <v>2070</v>
      </c>
      <c r="H634" s="181">
        <v>10.815</v>
      </c>
      <c r="I634" s="182"/>
      <c r="L634" s="178"/>
      <c r="M634" s="183"/>
      <c r="N634" s="184"/>
      <c r="O634" s="184"/>
      <c r="P634" s="184"/>
      <c r="Q634" s="184"/>
      <c r="R634" s="184"/>
      <c r="S634" s="184"/>
      <c r="T634" s="185"/>
      <c r="AT634" s="179" t="s">
        <v>251</v>
      </c>
      <c r="AU634" s="179" t="s">
        <v>88</v>
      </c>
      <c r="AV634" s="13" t="s">
        <v>88</v>
      </c>
      <c r="AW634" s="13" t="s">
        <v>2</v>
      </c>
      <c r="AX634" s="13" t="s">
        <v>83</v>
      </c>
      <c r="AY634" s="179" t="s">
        <v>242</v>
      </c>
    </row>
    <row r="635" spans="1:65" s="1" customFormat="1" ht="24.2" customHeight="1">
      <c r="A635" s="30"/>
      <c r="B635" s="155"/>
      <c r="C635" s="194" t="s">
        <v>2071</v>
      </c>
      <c r="D635" s="194" t="s">
        <v>245</v>
      </c>
      <c r="E635" s="195" t="s">
        <v>2072</v>
      </c>
      <c r="F635" s="196" t="s">
        <v>2073</v>
      </c>
      <c r="G635" s="197" t="s">
        <v>281</v>
      </c>
      <c r="H635" s="198">
        <v>10.5</v>
      </c>
      <c r="I635" s="161">
        <v>0.54</v>
      </c>
      <c r="J635" s="162">
        <f>ROUND(I635*H635,2)</f>
        <v>5.67</v>
      </c>
      <c r="K635" s="163"/>
      <c r="L635" s="31"/>
      <c r="M635" s="164"/>
      <c r="N635" s="165" t="s">
        <v>42</v>
      </c>
      <c r="O635" s="57"/>
      <c r="P635" s="166">
        <f>O635*H635</f>
        <v>0</v>
      </c>
      <c r="Q635" s="166">
        <v>0</v>
      </c>
      <c r="R635" s="166">
        <f>Q635*H635</f>
        <v>0</v>
      </c>
      <c r="S635" s="166">
        <v>0</v>
      </c>
      <c r="T635" s="167">
        <f>S635*H635</f>
        <v>0</v>
      </c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R635" s="168" t="s">
        <v>402</v>
      </c>
      <c r="AT635" s="168" t="s">
        <v>245</v>
      </c>
      <c r="AU635" s="168" t="s">
        <v>88</v>
      </c>
      <c r="AY635" s="17" t="s">
        <v>242</v>
      </c>
      <c r="BE635" s="169">
        <f>IF(N635="základná",J635,0)</f>
        <v>0</v>
      </c>
      <c r="BF635" s="169">
        <f>IF(N635="znížená",J635,0)</f>
        <v>5.67</v>
      </c>
      <c r="BG635" s="169">
        <f>IF(N635="zákl. prenesená",J635,0)</f>
        <v>0</v>
      </c>
      <c r="BH635" s="169">
        <f>IF(N635="zníž. prenesená",J635,0)</f>
        <v>0</v>
      </c>
      <c r="BI635" s="169">
        <f>IF(N635="nulová",J635,0)</f>
        <v>0</v>
      </c>
      <c r="BJ635" s="17" t="s">
        <v>88</v>
      </c>
      <c r="BK635" s="169">
        <f>ROUND(I635*H635,2)</f>
        <v>5.67</v>
      </c>
      <c r="BL635" s="17" t="s">
        <v>402</v>
      </c>
      <c r="BM635" s="168" t="s">
        <v>2074</v>
      </c>
    </row>
    <row r="636" spans="1:65" s="13" customFormat="1">
      <c r="B636" s="178"/>
      <c r="D636" s="171" t="s">
        <v>251</v>
      </c>
      <c r="E636" s="179"/>
      <c r="F636" s="180" t="s">
        <v>2069</v>
      </c>
      <c r="H636" s="181">
        <v>10.5</v>
      </c>
      <c r="I636" s="182"/>
      <c r="L636" s="178"/>
      <c r="M636" s="183"/>
      <c r="N636" s="184"/>
      <c r="O636" s="184"/>
      <c r="P636" s="184"/>
      <c r="Q636" s="184"/>
      <c r="R636" s="184"/>
      <c r="S636" s="184"/>
      <c r="T636" s="185"/>
      <c r="AT636" s="179" t="s">
        <v>251</v>
      </c>
      <c r="AU636" s="179" t="s">
        <v>88</v>
      </c>
      <c r="AV636" s="13" t="s">
        <v>88</v>
      </c>
      <c r="AW636" s="13" t="s">
        <v>32</v>
      </c>
      <c r="AX636" s="13" t="s">
        <v>83</v>
      </c>
      <c r="AY636" s="179" t="s">
        <v>242</v>
      </c>
    </row>
    <row r="637" spans="1:65" s="1" customFormat="1" ht="24.2" customHeight="1">
      <c r="A637" s="30"/>
      <c r="B637" s="155"/>
      <c r="C637" s="194" t="s">
        <v>2075</v>
      </c>
      <c r="D637" s="194" t="s">
        <v>245</v>
      </c>
      <c r="E637" s="195" t="s">
        <v>2076</v>
      </c>
      <c r="F637" s="196" t="s">
        <v>2077</v>
      </c>
      <c r="G637" s="197" t="s">
        <v>281</v>
      </c>
      <c r="H637" s="198">
        <v>10.5</v>
      </c>
      <c r="I637" s="161">
        <v>0.77</v>
      </c>
      <c r="J637" s="162">
        <f>ROUND(I637*H637,2)</f>
        <v>8.09</v>
      </c>
      <c r="K637" s="163"/>
      <c r="L637" s="31"/>
      <c r="M637" s="164"/>
      <c r="N637" s="165" t="s">
        <v>42</v>
      </c>
      <c r="O637" s="57"/>
      <c r="P637" s="166">
        <f>O637*H637</f>
        <v>0</v>
      </c>
      <c r="Q637" s="166">
        <v>8.0000000000000007E-5</v>
      </c>
      <c r="R637" s="166">
        <f>Q637*H637</f>
        <v>8.4000000000000003E-4</v>
      </c>
      <c r="S637" s="166">
        <v>0</v>
      </c>
      <c r="T637" s="167">
        <f>S637*H637</f>
        <v>0</v>
      </c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R637" s="168" t="s">
        <v>402</v>
      </c>
      <c r="AT637" s="168" t="s">
        <v>245</v>
      </c>
      <c r="AU637" s="168" t="s">
        <v>88</v>
      </c>
      <c r="AY637" s="17" t="s">
        <v>242</v>
      </c>
      <c r="BE637" s="169">
        <f>IF(N637="základná",J637,0)</f>
        <v>0</v>
      </c>
      <c r="BF637" s="169">
        <f>IF(N637="znížená",J637,0)</f>
        <v>8.09</v>
      </c>
      <c r="BG637" s="169">
        <f>IF(N637="zákl. prenesená",J637,0)</f>
        <v>0</v>
      </c>
      <c r="BH637" s="169">
        <f>IF(N637="zníž. prenesená",J637,0)</f>
        <v>0</v>
      </c>
      <c r="BI637" s="169">
        <f>IF(N637="nulová",J637,0)</f>
        <v>0</v>
      </c>
      <c r="BJ637" s="17" t="s">
        <v>88</v>
      </c>
      <c r="BK637" s="169">
        <f>ROUND(I637*H637,2)</f>
        <v>8.09</v>
      </c>
      <c r="BL637" s="17" t="s">
        <v>402</v>
      </c>
      <c r="BM637" s="168" t="s">
        <v>2078</v>
      </c>
    </row>
    <row r="638" spans="1:65" s="13" customFormat="1">
      <c r="B638" s="178"/>
      <c r="D638" s="171" t="s">
        <v>251</v>
      </c>
      <c r="E638" s="179"/>
      <c r="F638" s="180" t="s">
        <v>2069</v>
      </c>
      <c r="H638" s="181">
        <v>10.5</v>
      </c>
      <c r="I638" s="182"/>
      <c r="L638" s="178"/>
      <c r="M638" s="183"/>
      <c r="N638" s="184"/>
      <c r="O638" s="184"/>
      <c r="P638" s="184"/>
      <c r="Q638" s="184"/>
      <c r="R638" s="184"/>
      <c r="S638" s="184"/>
      <c r="T638" s="185"/>
      <c r="AT638" s="179" t="s">
        <v>251</v>
      </c>
      <c r="AU638" s="179" t="s">
        <v>88</v>
      </c>
      <c r="AV638" s="13" t="s">
        <v>88</v>
      </c>
      <c r="AW638" s="13" t="s">
        <v>32</v>
      </c>
      <c r="AX638" s="13" t="s">
        <v>83</v>
      </c>
      <c r="AY638" s="179" t="s">
        <v>242</v>
      </c>
    </row>
    <row r="639" spans="1:65" s="1" customFormat="1" ht="21.75" customHeight="1">
      <c r="A639" s="30"/>
      <c r="B639" s="155"/>
      <c r="C639" s="194" t="s">
        <v>2079</v>
      </c>
      <c r="D639" s="194" t="s">
        <v>245</v>
      </c>
      <c r="E639" s="195" t="s">
        <v>2080</v>
      </c>
      <c r="F639" s="196" t="s">
        <v>2081</v>
      </c>
      <c r="G639" s="197" t="s">
        <v>281</v>
      </c>
      <c r="H639" s="198">
        <v>10.5</v>
      </c>
      <c r="I639" s="161">
        <v>8.3800000000000008</v>
      </c>
      <c r="J639" s="162">
        <f>ROUND(I639*H639,2)</f>
        <v>87.99</v>
      </c>
      <c r="K639" s="163"/>
      <c r="L639" s="31"/>
      <c r="M639" s="164"/>
      <c r="N639" s="165" t="s">
        <v>42</v>
      </c>
      <c r="O639" s="57"/>
      <c r="P639" s="166">
        <f>O639*H639</f>
        <v>0</v>
      </c>
      <c r="Q639" s="166">
        <v>7.4999999999999997E-3</v>
      </c>
      <c r="R639" s="166">
        <f>Q639*H639</f>
        <v>7.8750000000000001E-2</v>
      </c>
      <c r="S639" s="166">
        <v>0</v>
      </c>
      <c r="T639" s="167">
        <f>S639*H639</f>
        <v>0</v>
      </c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R639" s="168" t="s">
        <v>402</v>
      </c>
      <c r="AT639" s="168" t="s">
        <v>245</v>
      </c>
      <c r="AU639" s="168" t="s">
        <v>88</v>
      </c>
      <c r="AY639" s="17" t="s">
        <v>242</v>
      </c>
      <c r="BE639" s="169">
        <f>IF(N639="základná",J639,0)</f>
        <v>0</v>
      </c>
      <c r="BF639" s="169">
        <f>IF(N639="znížená",J639,0)</f>
        <v>87.99</v>
      </c>
      <c r="BG639" s="169">
        <f>IF(N639="zákl. prenesená",J639,0)</f>
        <v>0</v>
      </c>
      <c r="BH639" s="169">
        <f>IF(N639="zníž. prenesená",J639,0)</f>
        <v>0</v>
      </c>
      <c r="BI639" s="169">
        <f>IF(N639="nulová",J639,0)</f>
        <v>0</v>
      </c>
      <c r="BJ639" s="17" t="s">
        <v>88</v>
      </c>
      <c r="BK639" s="169">
        <f>ROUND(I639*H639,2)</f>
        <v>87.99</v>
      </c>
      <c r="BL639" s="17" t="s">
        <v>402</v>
      </c>
      <c r="BM639" s="168" t="s">
        <v>2082</v>
      </c>
    </row>
    <row r="640" spans="1:65" s="13" customFormat="1">
      <c r="B640" s="178"/>
      <c r="D640" s="171" t="s">
        <v>251</v>
      </c>
      <c r="E640" s="179"/>
      <c r="F640" s="180" t="s">
        <v>2069</v>
      </c>
      <c r="H640" s="181">
        <v>10.5</v>
      </c>
      <c r="I640" s="182"/>
      <c r="L640" s="178"/>
      <c r="M640" s="183"/>
      <c r="N640" s="184"/>
      <c r="O640" s="184"/>
      <c r="P640" s="184"/>
      <c r="Q640" s="184"/>
      <c r="R640" s="184"/>
      <c r="S640" s="184"/>
      <c r="T640" s="185"/>
      <c r="AT640" s="179" t="s">
        <v>251</v>
      </c>
      <c r="AU640" s="179" t="s">
        <v>88</v>
      </c>
      <c r="AV640" s="13" t="s">
        <v>88</v>
      </c>
      <c r="AW640" s="13" t="s">
        <v>32</v>
      </c>
      <c r="AX640" s="13" t="s">
        <v>83</v>
      </c>
      <c r="AY640" s="179" t="s">
        <v>242</v>
      </c>
    </row>
    <row r="641" spans="1:65" s="1" customFormat="1" ht="24.2" customHeight="1">
      <c r="A641" s="30"/>
      <c r="B641" s="155"/>
      <c r="C641" s="194" t="s">
        <v>2083</v>
      </c>
      <c r="D641" s="194" t="s">
        <v>245</v>
      </c>
      <c r="E641" s="195" t="s">
        <v>2084</v>
      </c>
      <c r="F641" s="196" t="s">
        <v>2085</v>
      </c>
      <c r="G641" s="197" t="s">
        <v>718</v>
      </c>
      <c r="H641" s="237">
        <v>4.4029999999999996</v>
      </c>
      <c r="I641" s="161">
        <v>0.35</v>
      </c>
      <c r="J641" s="162">
        <f>ROUND(I641*H641,2)</f>
        <v>1.54</v>
      </c>
      <c r="K641" s="163"/>
      <c r="L641" s="31"/>
      <c r="M641" s="164"/>
      <c r="N641" s="165" t="s">
        <v>42</v>
      </c>
      <c r="O641" s="57"/>
      <c r="P641" s="166">
        <f>O641*H641</f>
        <v>0</v>
      </c>
      <c r="Q641" s="166">
        <v>0</v>
      </c>
      <c r="R641" s="166">
        <f>Q641*H641</f>
        <v>0</v>
      </c>
      <c r="S641" s="166">
        <v>0</v>
      </c>
      <c r="T641" s="167">
        <f>S641*H641</f>
        <v>0</v>
      </c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R641" s="168" t="s">
        <v>402</v>
      </c>
      <c r="AT641" s="168" t="s">
        <v>245</v>
      </c>
      <c r="AU641" s="168" t="s">
        <v>88</v>
      </c>
      <c r="AY641" s="17" t="s">
        <v>242</v>
      </c>
      <c r="BE641" s="169">
        <f>IF(N641="základná",J641,0)</f>
        <v>0</v>
      </c>
      <c r="BF641" s="169">
        <f>IF(N641="znížená",J641,0)</f>
        <v>1.54</v>
      </c>
      <c r="BG641" s="169">
        <f>IF(N641="zákl. prenesená",J641,0)</f>
        <v>0</v>
      </c>
      <c r="BH641" s="169">
        <f>IF(N641="zníž. prenesená",J641,0)</f>
        <v>0</v>
      </c>
      <c r="BI641" s="169">
        <f>IF(N641="nulová",J641,0)</f>
        <v>0</v>
      </c>
      <c r="BJ641" s="17" t="s">
        <v>88</v>
      </c>
      <c r="BK641" s="169">
        <f>ROUND(I641*H641,2)</f>
        <v>1.54</v>
      </c>
      <c r="BL641" s="17" t="s">
        <v>402</v>
      </c>
      <c r="BM641" s="168" t="s">
        <v>2086</v>
      </c>
    </row>
    <row r="642" spans="1:65" s="11" customFormat="1" ht="22.9" customHeight="1">
      <c r="B642" s="142"/>
      <c r="D642" s="143" t="s">
        <v>75</v>
      </c>
      <c r="E642" s="153" t="s">
        <v>2087</v>
      </c>
      <c r="F642" s="153" t="s">
        <v>2088</v>
      </c>
      <c r="I642" s="145"/>
      <c r="J642" s="154">
        <f>SUBTOTAL(9,J643:J656)</f>
        <v>1515.71</v>
      </c>
      <c r="L642" s="142"/>
      <c r="M642" s="147"/>
      <c r="N642" s="148"/>
      <c r="O642" s="148"/>
      <c r="P642" s="149">
        <f>SUM(P643:P656)</f>
        <v>0</v>
      </c>
      <c r="Q642" s="148"/>
      <c r="R642" s="149">
        <f>SUM(R643:R656)</f>
        <v>0.73469600000000002</v>
      </c>
      <c r="S642" s="148"/>
      <c r="T642" s="150">
        <f>SUM(T643:T656)</f>
        <v>0</v>
      </c>
      <c r="AR642" s="143" t="s">
        <v>88</v>
      </c>
      <c r="AT642" s="151" t="s">
        <v>75</v>
      </c>
      <c r="AU642" s="151" t="s">
        <v>83</v>
      </c>
      <c r="AY642" s="143" t="s">
        <v>242</v>
      </c>
      <c r="BK642" s="152">
        <f>SUM(BK643:BK656)</f>
        <v>1515.71</v>
      </c>
    </row>
    <row r="643" spans="1:65" s="1" customFormat="1" ht="24.2" customHeight="1">
      <c r="A643" s="30"/>
      <c r="B643" s="155"/>
      <c r="C643" s="194" t="s">
        <v>2089</v>
      </c>
      <c r="D643" s="194" t="s">
        <v>245</v>
      </c>
      <c r="E643" s="195" t="s">
        <v>2090</v>
      </c>
      <c r="F643" s="196" t="s">
        <v>2091</v>
      </c>
      <c r="G643" s="197" t="s">
        <v>281</v>
      </c>
      <c r="H643" s="198">
        <v>44.16</v>
      </c>
      <c r="I643" s="161">
        <v>17.25</v>
      </c>
      <c r="J643" s="162">
        <f>ROUND(I643*H643,2)</f>
        <v>761.76</v>
      </c>
      <c r="K643" s="163"/>
      <c r="L643" s="31"/>
      <c r="M643" s="164"/>
      <c r="N643" s="165" t="s">
        <v>42</v>
      </c>
      <c r="O643" s="57"/>
      <c r="P643" s="166">
        <f>O643*H643</f>
        <v>0</v>
      </c>
      <c r="Q643" s="166">
        <v>3.3600000000000001E-3</v>
      </c>
      <c r="R643" s="166">
        <f>Q643*H643</f>
        <v>0.1483776</v>
      </c>
      <c r="S643" s="166">
        <v>0</v>
      </c>
      <c r="T643" s="167">
        <f>S643*H643</f>
        <v>0</v>
      </c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R643" s="168" t="s">
        <v>402</v>
      </c>
      <c r="AT643" s="168" t="s">
        <v>245</v>
      </c>
      <c r="AU643" s="168" t="s">
        <v>88</v>
      </c>
      <c r="AY643" s="17" t="s">
        <v>242</v>
      </c>
      <c r="BE643" s="169">
        <f>IF(N643="základná",J643,0)</f>
        <v>0</v>
      </c>
      <c r="BF643" s="169">
        <f>IF(N643="znížená",J643,0)</f>
        <v>761.76</v>
      </c>
      <c r="BG643" s="169">
        <f>IF(N643="zákl. prenesená",J643,0)</f>
        <v>0</v>
      </c>
      <c r="BH643" s="169">
        <f>IF(N643="zníž. prenesená",J643,0)</f>
        <v>0</v>
      </c>
      <c r="BI643" s="169">
        <f>IF(N643="nulová",J643,0)</f>
        <v>0</v>
      </c>
      <c r="BJ643" s="17" t="s">
        <v>88</v>
      </c>
      <c r="BK643" s="169">
        <f>ROUND(I643*H643,2)</f>
        <v>761.76</v>
      </c>
      <c r="BL643" s="17" t="s">
        <v>402</v>
      </c>
      <c r="BM643" s="168" t="s">
        <v>2092</v>
      </c>
    </row>
    <row r="644" spans="1:65" s="13" customFormat="1">
      <c r="B644" s="178"/>
      <c r="D644" s="171" t="s">
        <v>251</v>
      </c>
      <c r="E644" s="179"/>
      <c r="F644" s="180" t="s">
        <v>2093</v>
      </c>
      <c r="H644" s="181">
        <v>7.1</v>
      </c>
      <c r="I644" s="182"/>
      <c r="L644" s="178"/>
      <c r="M644" s="183"/>
      <c r="N644" s="184"/>
      <c r="O644" s="184"/>
      <c r="P644" s="184"/>
      <c r="Q644" s="184"/>
      <c r="R644" s="184"/>
      <c r="S644" s="184"/>
      <c r="T644" s="185"/>
      <c r="AT644" s="179" t="s">
        <v>251</v>
      </c>
      <c r="AU644" s="179" t="s">
        <v>88</v>
      </c>
      <c r="AV644" s="13" t="s">
        <v>88</v>
      </c>
      <c r="AW644" s="13" t="s">
        <v>32</v>
      </c>
      <c r="AX644" s="13" t="s">
        <v>76</v>
      </c>
      <c r="AY644" s="179" t="s">
        <v>242</v>
      </c>
    </row>
    <row r="645" spans="1:65" s="13" customFormat="1">
      <c r="B645" s="178"/>
      <c r="D645" s="171" t="s">
        <v>251</v>
      </c>
      <c r="E645" s="179"/>
      <c r="F645" s="180" t="s">
        <v>2094</v>
      </c>
      <c r="H645" s="181">
        <v>14.52</v>
      </c>
      <c r="I645" s="182"/>
      <c r="L645" s="178"/>
      <c r="M645" s="183"/>
      <c r="N645" s="184"/>
      <c r="O645" s="184"/>
      <c r="P645" s="184"/>
      <c r="Q645" s="184"/>
      <c r="R645" s="184"/>
      <c r="S645" s="184"/>
      <c r="T645" s="185"/>
      <c r="AT645" s="179" t="s">
        <v>251</v>
      </c>
      <c r="AU645" s="179" t="s">
        <v>88</v>
      </c>
      <c r="AV645" s="13" t="s">
        <v>88</v>
      </c>
      <c r="AW645" s="13" t="s">
        <v>32</v>
      </c>
      <c r="AX645" s="13" t="s">
        <v>76</v>
      </c>
      <c r="AY645" s="179" t="s">
        <v>242</v>
      </c>
    </row>
    <row r="646" spans="1:65" s="13" customFormat="1">
      <c r="B646" s="178"/>
      <c r="D646" s="171" t="s">
        <v>251</v>
      </c>
      <c r="E646" s="179"/>
      <c r="F646" s="180" t="s">
        <v>2095</v>
      </c>
      <c r="H646" s="181">
        <v>22.54</v>
      </c>
      <c r="I646" s="182"/>
      <c r="L646" s="178"/>
      <c r="M646" s="183"/>
      <c r="N646" s="184"/>
      <c r="O646" s="184"/>
      <c r="P646" s="184"/>
      <c r="Q646" s="184"/>
      <c r="R646" s="184"/>
      <c r="S646" s="184"/>
      <c r="T646" s="185"/>
      <c r="AT646" s="179" t="s">
        <v>251</v>
      </c>
      <c r="AU646" s="179" t="s">
        <v>88</v>
      </c>
      <c r="AV646" s="13" t="s">
        <v>88</v>
      </c>
      <c r="AW646" s="13" t="s">
        <v>32</v>
      </c>
      <c r="AX646" s="13" t="s">
        <v>76</v>
      </c>
      <c r="AY646" s="179" t="s">
        <v>242</v>
      </c>
    </row>
    <row r="647" spans="1:65" s="14" customFormat="1">
      <c r="B647" s="186"/>
      <c r="D647" s="171" t="s">
        <v>251</v>
      </c>
      <c r="E647" s="187" t="s">
        <v>1309</v>
      </c>
      <c r="F647" s="188" t="s">
        <v>254</v>
      </c>
      <c r="H647" s="189">
        <v>44.16</v>
      </c>
      <c r="I647" s="190"/>
      <c r="L647" s="186"/>
      <c r="M647" s="191"/>
      <c r="N647" s="192"/>
      <c r="O647" s="192"/>
      <c r="P647" s="192"/>
      <c r="Q647" s="192"/>
      <c r="R647" s="192"/>
      <c r="S647" s="192"/>
      <c r="T647" s="193"/>
      <c r="AT647" s="187" t="s">
        <v>251</v>
      </c>
      <c r="AU647" s="187" t="s">
        <v>88</v>
      </c>
      <c r="AV647" s="14" t="s">
        <v>249</v>
      </c>
      <c r="AW647" s="14" t="s">
        <v>32</v>
      </c>
      <c r="AX647" s="14" t="s">
        <v>83</v>
      </c>
      <c r="AY647" s="187" t="s">
        <v>242</v>
      </c>
    </row>
    <row r="648" spans="1:65" s="1" customFormat="1" ht="16.5" customHeight="1">
      <c r="A648" s="30"/>
      <c r="B648" s="155"/>
      <c r="C648" s="218" t="s">
        <v>2096</v>
      </c>
      <c r="D648" s="218" t="s">
        <v>313</v>
      </c>
      <c r="E648" s="219" t="s">
        <v>2097</v>
      </c>
      <c r="F648" s="220" t="s">
        <v>2098</v>
      </c>
      <c r="G648" s="221" t="s">
        <v>281</v>
      </c>
      <c r="H648" s="222">
        <v>45.926000000000002</v>
      </c>
      <c r="I648" s="204">
        <v>15</v>
      </c>
      <c r="J648" s="205">
        <f>ROUND(I648*H648,2)</f>
        <v>688.89</v>
      </c>
      <c r="K648" s="206"/>
      <c r="L648" s="207"/>
      <c r="M648" s="208"/>
      <c r="N648" s="209" t="s">
        <v>42</v>
      </c>
      <c r="O648" s="57"/>
      <c r="P648" s="166">
        <f>O648*H648</f>
        <v>0</v>
      </c>
      <c r="Q648" s="166">
        <v>1.24E-2</v>
      </c>
      <c r="R648" s="166">
        <f>Q648*H648</f>
        <v>0.56948240000000006</v>
      </c>
      <c r="S648" s="166">
        <v>0</v>
      </c>
      <c r="T648" s="167">
        <f>S648*H648</f>
        <v>0</v>
      </c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R648" s="168" t="s">
        <v>500</v>
      </c>
      <c r="AT648" s="168" t="s">
        <v>313</v>
      </c>
      <c r="AU648" s="168" t="s">
        <v>88</v>
      </c>
      <c r="AY648" s="17" t="s">
        <v>242</v>
      </c>
      <c r="BE648" s="169">
        <f>IF(N648="základná",J648,0)</f>
        <v>0</v>
      </c>
      <c r="BF648" s="169">
        <f>IF(N648="znížená",J648,0)</f>
        <v>688.89</v>
      </c>
      <c r="BG648" s="169">
        <f>IF(N648="zákl. prenesená",J648,0)</f>
        <v>0</v>
      </c>
      <c r="BH648" s="169">
        <f>IF(N648="zníž. prenesená",J648,0)</f>
        <v>0</v>
      </c>
      <c r="BI648" s="169">
        <f>IF(N648="nulová",J648,0)</f>
        <v>0</v>
      </c>
      <c r="BJ648" s="17" t="s">
        <v>88</v>
      </c>
      <c r="BK648" s="169">
        <f>ROUND(I648*H648,2)</f>
        <v>688.89</v>
      </c>
      <c r="BL648" s="17" t="s">
        <v>402</v>
      </c>
      <c r="BM648" s="168" t="s">
        <v>2099</v>
      </c>
    </row>
    <row r="649" spans="1:65" s="13" customFormat="1">
      <c r="B649" s="178"/>
      <c r="D649" s="171" t="s">
        <v>251</v>
      </c>
      <c r="E649" s="179"/>
      <c r="F649" s="180" t="s">
        <v>1309</v>
      </c>
      <c r="H649" s="181">
        <v>44.16</v>
      </c>
      <c r="I649" s="182"/>
      <c r="L649" s="178"/>
      <c r="M649" s="183"/>
      <c r="N649" s="184"/>
      <c r="O649" s="184"/>
      <c r="P649" s="184"/>
      <c r="Q649" s="184"/>
      <c r="R649" s="184"/>
      <c r="S649" s="184"/>
      <c r="T649" s="185"/>
      <c r="AT649" s="179" t="s">
        <v>251</v>
      </c>
      <c r="AU649" s="179" t="s">
        <v>88</v>
      </c>
      <c r="AV649" s="13" t="s">
        <v>88</v>
      </c>
      <c r="AW649" s="13" t="s">
        <v>32</v>
      </c>
      <c r="AX649" s="13" t="s">
        <v>83</v>
      </c>
      <c r="AY649" s="179" t="s">
        <v>242</v>
      </c>
    </row>
    <row r="650" spans="1:65" s="13" customFormat="1">
      <c r="B650" s="178"/>
      <c r="D650" s="171" t="s">
        <v>251</v>
      </c>
      <c r="F650" s="180" t="s">
        <v>2100</v>
      </c>
      <c r="H650" s="181">
        <v>45.926000000000002</v>
      </c>
      <c r="I650" s="182"/>
      <c r="L650" s="178"/>
      <c r="M650" s="183"/>
      <c r="N650" s="184"/>
      <c r="O650" s="184"/>
      <c r="P650" s="184"/>
      <c r="Q650" s="184"/>
      <c r="R650" s="184"/>
      <c r="S650" s="184"/>
      <c r="T650" s="185"/>
      <c r="AT650" s="179" t="s">
        <v>251</v>
      </c>
      <c r="AU650" s="179" t="s">
        <v>88</v>
      </c>
      <c r="AV650" s="13" t="s">
        <v>88</v>
      </c>
      <c r="AW650" s="13" t="s">
        <v>2</v>
      </c>
      <c r="AX650" s="13" t="s">
        <v>83</v>
      </c>
      <c r="AY650" s="179" t="s">
        <v>242</v>
      </c>
    </row>
    <row r="651" spans="1:65" s="1" customFormat="1" ht="24.2" customHeight="1">
      <c r="A651" s="30"/>
      <c r="B651" s="155"/>
      <c r="C651" s="194" t="s">
        <v>2101</v>
      </c>
      <c r="D651" s="194" t="s">
        <v>245</v>
      </c>
      <c r="E651" s="195" t="s">
        <v>2102</v>
      </c>
      <c r="F651" s="196" t="s">
        <v>2103</v>
      </c>
      <c r="G651" s="197" t="s">
        <v>297</v>
      </c>
      <c r="H651" s="198">
        <v>30</v>
      </c>
      <c r="I651" s="161">
        <v>0.77</v>
      </c>
      <c r="J651" s="162">
        <f>ROUND(I651*H651,2)</f>
        <v>23.1</v>
      </c>
      <c r="K651" s="163"/>
      <c r="L651" s="31"/>
      <c r="M651" s="164"/>
      <c r="N651" s="165" t="s">
        <v>42</v>
      </c>
      <c r="O651" s="57"/>
      <c r="P651" s="166">
        <f>O651*H651</f>
        <v>0</v>
      </c>
      <c r="Q651" s="166">
        <v>5.0000000000000001E-4</v>
      </c>
      <c r="R651" s="166">
        <f>Q651*H651</f>
        <v>1.4999999999999999E-2</v>
      </c>
      <c r="S651" s="166">
        <v>0</v>
      </c>
      <c r="T651" s="167">
        <f>S651*H651</f>
        <v>0</v>
      </c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R651" s="168" t="s">
        <v>402</v>
      </c>
      <c r="AT651" s="168" t="s">
        <v>245</v>
      </c>
      <c r="AU651" s="168" t="s">
        <v>88</v>
      </c>
      <c r="AY651" s="17" t="s">
        <v>242</v>
      </c>
      <c r="BE651" s="169">
        <f>IF(N651="základná",J651,0)</f>
        <v>0</v>
      </c>
      <c r="BF651" s="169">
        <f>IF(N651="znížená",J651,0)</f>
        <v>23.1</v>
      </c>
      <c r="BG651" s="169">
        <f>IF(N651="zákl. prenesená",J651,0)</f>
        <v>0</v>
      </c>
      <c r="BH651" s="169">
        <f>IF(N651="zníž. prenesená",J651,0)</f>
        <v>0</v>
      </c>
      <c r="BI651" s="169">
        <f>IF(N651="nulová",J651,0)</f>
        <v>0</v>
      </c>
      <c r="BJ651" s="17" t="s">
        <v>88</v>
      </c>
      <c r="BK651" s="169">
        <f>ROUND(I651*H651,2)</f>
        <v>23.1</v>
      </c>
      <c r="BL651" s="17" t="s">
        <v>402</v>
      </c>
      <c r="BM651" s="168" t="s">
        <v>2104</v>
      </c>
    </row>
    <row r="652" spans="1:65" s="13" customFormat="1">
      <c r="B652" s="178"/>
      <c r="D652" s="171" t="s">
        <v>251</v>
      </c>
      <c r="E652" s="179"/>
      <c r="F652" s="180" t="s">
        <v>489</v>
      </c>
      <c r="H652" s="181">
        <v>30</v>
      </c>
      <c r="I652" s="182"/>
      <c r="L652" s="178"/>
      <c r="M652" s="183"/>
      <c r="N652" s="184"/>
      <c r="O652" s="184"/>
      <c r="P652" s="184"/>
      <c r="Q652" s="184"/>
      <c r="R652" s="184"/>
      <c r="S652" s="184"/>
      <c r="T652" s="185"/>
      <c r="AT652" s="179" t="s">
        <v>251</v>
      </c>
      <c r="AU652" s="179" t="s">
        <v>88</v>
      </c>
      <c r="AV652" s="13" t="s">
        <v>88</v>
      </c>
      <c r="AW652" s="13" t="s">
        <v>32</v>
      </c>
      <c r="AX652" s="13" t="s">
        <v>83</v>
      </c>
      <c r="AY652" s="179" t="s">
        <v>242</v>
      </c>
    </row>
    <row r="653" spans="1:65" s="1" customFormat="1" ht="24.2" customHeight="1">
      <c r="A653" s="30"/>
      <c r="B653" s="155"/>
      <c r="C653" s="218" t="s">
        <v>2105</v>
      </c>
      <c r="D653" s="218" t="s">
        <v>313</v>
      </c>
      <c r="E653" s="219" t="s">
        <v>2106</v>
      </c>
      <c r="F653" s="220" t="s">
        <v>2107</v>
      </c>
      <c r="G653" s="221" t="s">
        <v>297</v>
      </c>
      <c r="H653" s="222">
        <v>30.6</v>
      </c>
      <c r="I653" s="204">
        <v>0.4</v>
      </c>
      <c r="J653" s="205">
        <f>ROUND(I653*H653,2)</f>
        <v>12.24</v>
      </c>
      <c r="K653" s="206"/>
      <c r="L653" s="207"/>
      <c r="M653" s="208"/>
      <c r="N653" s="209" t="s">
        <v>42</v>
      </c>
      <c r="O653" s="57"/>
      <c r="P653" s="166">
        <f>O653*H653</f>
        <v>0</v>
      </c>
      <c r="Q653" s="166">
        <v>6.0000000000000002E-5</v>
      </c>
      <c r="R653" s="166">
        <f>Q653*H653</f>
        <v>1.8360000000000002E-3</v>
      </c>
      <c r="S653" s="166">
        <v>0</v>
      </c>
      <c r="T653" s="167">
        <f>S653*H653</f>
        <v>0</v>
      </c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R653" s="168" t="s">
        <v>500</v>
      </c>
      <c r="AT653" s="168" t="s">
        <v>313</v>
      </c>
      <c r="AU653" s="168" t="s">
        <v>88</v>
      </c>
      <c r="AY653" s="17" t="s">
        <v>242</v>
      </c>
      <c r="BE653" s="169">
        <f>IF(N653="základná",J653,0)</f>
        <v>0</v>
      </c>
      <c r="BF653" s="169">
        <f>IF(N653="znížená",J653,0)</f>
        <v>12.24</v>
      </c>
      <c r="BG653" s="169">
        <f>IF(N653="zákl. prenesená",J653,0)</f>
        <v>0</v>
      </c>
      <c r="BH653" s="169">
        <f>IF(N653="zníž. prenesená",J653,0)</f>
        <v>0</v>
      </c>
      <c r="BI653" s="169">
        <f>IF(N653="nulová",J653,0)</f>
        <v>0</v>
      </c>
      <c r="BJ653" s="17" t="s">
        <v>88</v>
      </c>
      <c r="BK653" s="169">
        <f>ROUND(I653*H653,2)</f>
        <v>12.24</v>
      </c>
      <c r="BL653" s="17" t="s">
        <v>402</v>
      </c>
      <c r="BM653" s="168" t="s">
        <v>2108</v>
      </c>
    </row>
    <row r="654" spans="1:65" s="13" customFormat="1">
      <c r="B654" s="178"/>
      <c r="D654" s="171" t="s">
        <v>251</v>
      </c>
      <c r="E654" s="179"/>
      <c r="F654" s="180" t="s">
        <v>489</v>
      </c>
      <c r="H654" s="181">
        <v>30</v>
      </c>
      <c r="I654" s="182"/>
      <c r="L654" s="178"/>
      <c r="M654" s="183"/>
      <c r="N654" s="184"/>
      <c r="O654" s="184"/>
      <c r="P654" s="184"/>
      <c r="Q654" s="184"/>
      <c r="R654" s="184"/>
      <c r="S654" s="184"/>
      <c r="T654" s="185"/>
      <c r="AT654" s="179" t="s">
        <v>251</v>
      </c>
      <c r="AU654" s="179" t="s">
        <v>88</v>
      </c>
      <c r="AV654" s="13" t="s">
        <v>88</v>
      </c>
      <c r="AW654" s="13" t="s">
        <v>32</v>
      </c>
      <c r="AX654" s="13" t="s">
        <v>83</v>
      </c>
      <c r="AY654" s="179" t="s">
        <v>242</v>
      </c>
    </row>
    <row r="655" spans="1:65" s="13" customFormat="1">
      <c r="B655" s="178"/>
      <c r="D655" s="171" t="s">
        <v>251</v>
      </c>
      <c r="F655" s="180" t="s">
        <v>2109</v>
      </c>
      <c r="H655" s="181">
        <v>30.6</v>
      </c>
      <c r="I655" s="182"/>
      <c r="L655" s="178"/>
      <c r="M655" s="183"/>
      <c r="N655" s="184"/>
      <c r="O655" s="184"/>
      <c r="P655" s="184"/>
      <c r="Q655" s="184"/>
      <c r="R655" s="184"/>
      <c r="S655" s="184"/>
      <c r="T655" s="185"/>
      <c r="AT655" s="179" t="s">
        <v>251</v>
      </c>
      <c r="AU655" s="179" t="s">
        <v>88</v>
      </c>
      <c r="AV655" s="13" t="s">
        <v>88</v>
      </c>
      <c r="AW655" s="13" t="s">
        <v>2</v>
      </c>
      <c r="AX655" s="13" t="s">
        <v>83</v>
      </c>
      <c r="AY655" s="179" t="s">
        <v>242</v>
      </c>
    </row>
    <row r="656" spans="1:65" s="1" customFormat="1" ht="24.2" customHeight="1">
      <c r="A656" s="30"/>
      <c r="B656" s="155"/>
      <c r="C656" s="194" t="s">
        <v>2110</v>
      </c>
      <c r="D656" s="194" t="s">
        <v>245</v>
      </c>
      <c r="E656" s="195" t="s">
        <v>2111</v>
      </c>
      <c r="F656" s="196" t="s">
        <v>2112</v>
      </c>
      <c r="G656" s="197" t="s">
        <v>718</v>
      </c>
      <c r="H656" s="237">
        <v>14.86</v>
      </c>
      <c r="I656" s="161">
        <v>2</v>
      </c>
      <c r="J656" s="162">
        <f>ROUND(I656*H656,2)</f>
        <v>29.72</v>
      </c>
      <c r="K656" s="163"/>
      <c r="L656" s="31"/>
      <c r="M656" s="164"/>
      <c r="N656" s="165" t="s">
        <v>42</v>
      </c>
      <c r="O656" s="57"/>
      <c r="P656" s="166">
        <f>O656*H656</f>
        <v>0</v>
      </c>
      <c r="Q656" s="166">
        <v>0</v>
      </c>
      <c r="R656" s="166">
        <f>Q656*H656</f>
        <v>0</v>
      </c>
      <c r="S656" s="166">
        <v>0</v>
      </c>
      <c r="T656" s="167">
        <f>S656*H656</f>
        <v>0</v>
      </c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R656" s="168" t="s">
        <v>402</v>
      </c>
      <c r="AT656" s="168" t="s">
        <v>245</v>
      </c>
      <c r="AU656" s="168" t="s">
        <v>88</v>
      </c>
      <c r="AY656" s="17" t="s">
        <v>242</v>
      </c>
      <c r="BE656" s="169">
        <f>IF(N656="základná",J656,0)</f>
        <v>0</v>
      </c>
      <c r="BF656" s="169">
        <f>IF(N656="znížená",J656,0)</f>
        <v>29.72</v>
      </c>
      <c r="BG656" s="169">
        <f>IF(N656="zákl. prenesená",J656,0)</f>
        <v>0</v>
      </c>
      <c r="BH656" s="169">
        <f>IF(N656="zníž. prenesená",J656,0)</f>
        <v>0</v>
      </c>
      <c r="BI656" s="169">
        <f>IF(N656="nulová",J656,0)</f>
        <v>0</v>
      </c>
      <c r="BJ656" s="17" t="s">
        <v>88</v>
      </c>
      <c r="BK656" s="169">
        <f>ROUND(I656*H656,2)</f>
        <v>29.72</v>
      </c>
      <c r="BL656" s="17" t="s">
        <v>402</v>
      </c>
      <c r="BM656" s="168" t="s">
        <v>2113</v>
      </c>
    </row>
    <row r="657" spans="1:65" s="11" customFormat="1" ht="22.9" customHeight="1">
      <c r="B657" s="142"/>
      <c r="D657" s="143" t="s">
        <v>75</v>
      </c>
      <c r="E657" s="153" t="s">
        <v>2114</v>
      </c>
      <c r="F657" s="153" t="s">
        <v>2115</v>
      </c>
      <c r="I657" s="145"/>
      <c r="J657" s="154">
        <f>SUBTOTAL(9,J658)</f>
        <v>30.41</v>
      </c>
      <c r="L657" s="142"/>
      <c r="M657" s="147"/>
      <c r="N657" s="148"/>
      <c r="O657" s="148"/>
      <c r="P657" s="149">
        <f>SUM(P658:P659)</f>
        <v>0</v>
      </c>
      <c r="Q657" s="148"/>
      <c r="R657" s="149">
        <f>SUM(R658:R659)</f>
        <v>9.7583999999999995E-4</v>
      </c>
      <c r="S657" s="148"/>
      <c r="T657" s="150">
        <f>SUM(T658:T659)</f>
        <v>0</v>
      </c>
      <c r="AR657" s="143" t="s">
        <v>88</v>
      </c>
      <c r="AT657" s="151" t="s">
        <v>75</v>
      </c>
      <c r="AU657" s="151" t="s">
        <v>83</v>
      </c>
      <c r="AY657" s="143" t="s">
        <v>242</v>
      </c>
      <c r="BK657" s="152">
        <f>SUM(BK658:BK659)</f>
        <v>30.41</v>
      </c>
    </row>
    <row r="658" spans="1:65" s="1" customFormat="1" ht="33" customHeight="1">
      <c r="A658" s="30"/>
      <c r="B658" s="155"/>
      <c r="C658" s="194" t="s">
        <v>2116</v>
      </c>
      <c r="D658" s="194" t="s">
        <v>245</v>
      </c>
      <c r="E658" s="195" t="s">
        <v>2117</v>
      </c>
      <c r="F658" s="196" t="s">
        <v>2118</v>
      </c>
      <c r="G658" s="197" t="s">
        <v>281</v>
      </c>
      <c r="H658" s="198">
        <v>4.0659999999999998</v>
      </c>
      <c r="I658" s="161">
        <v>7.48</v>
      </c>
      <c r="J658" s="162">
        <f>ROUND(I658*H658,2)</f>
        <v>30.41</v>
      </c>
      <c r="K658" s="163"/>
      <c r="L658" s="31"/>
      <c r="M658" s="164"/>
      <c r="N658" s="165" t="s">
        <v>42</v>
      </c>
      <c r="O658" s="57"/>
      <c r="P658" s="166">
        <f>O658*H658</f>
        <v>0</v>
      </c>
      <c r="Q658" s="166">
        <v>2.4000000000000001E-4</v>
      </c>
      <c r="R658" s="166">
        <f>Q658*H658</f>
        <v>9.7583999999999995E-4</v>
      </c>
      <c r="S658" s="166">
        <v>0</v>
      </c>
      <c r="T658" s="167">
        <f>S658*H658</f>
        <v>0</v>
      </c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R658" s="168" t="s">
        <v>402</v>
      </c>
      <c r="AT658" s="168" t="s">
        <v>245</v>
      </c>
      <c r="AU658" s="168" t="s">
        <v>88</v>
      </c>
      <c r="AY658" s="17" t="s">
        <v>242</v>
      </c>
      <c r="BE658" s="169">
        <f>IF(N658="základná",J658,0)</f>
        <v>0</v>
      </c>
      <c r="BF658" s="169">
        <f>IF(N658="znížená",J658,0)</f>
        <v>30.41</v>
      </c>
      <c r="BG658" s="169">
        <f>IF(N658="zákl. prenesená",J658,0)</f>
        <v>0</v>
      </c>
      <c r="BH658" s="169">
        <f>IF(N658="zníž. prenesená",J658,0)</f>
        <v>0</v>
      </c>
      <c r="BI658" s="169">
        <f>IF(N658="nulová",J658,0)</f>
        <v>0</v>
      </c>
      <c r="BJ658" s="17" t="s">
        <v>88</v>
      </c>
      <c r="BK658" s="169">
        <f>ROUND(I658*H658,2)</f>
        <v>30.41</v>
      </c>
      <c r="BL658" s="17" t="s">
        <v>402</v>
      </c>
      <c r="BM658" s="168" t="s">
        <v>2119</v>
      </c>
    </row>
    <row r="659" spans="1:65" s="13" customFormat="1">
      <c r="B659" s="178"/>
      <c r="D659" s="171" t="s">
        <v>251</v>
      </c>
      <c r="E659" s="179"/>
      <c r="F659" s="180" t="s">
        <v>2120</v>
      </c>
      <c r="H659" s="181">
        <v>4.0659999999999998</v>
      </c>
      <c r="I659" s="182"/>
      <c r="L659" s="178"/>
      <c r="M659" s="183"/>
      <c r="N659" s="184"/>
      <c r="O659" s="184"/>
      <c r="P659" s="184"/>
      <c r="Q659" s="184"/>
      <c r="R659" s="184"/>
      <c r="S659" s="184"/>
      <c r="T659" s="185"/>
      <c r="AT659" s="179" t="s">
        <v>251</v>
      </c>
      <c r="AU659" s="179" t="s">
        <v>88</v>
      </c>
      <c r="AV659" s="13" t="s">
        <v>88</v>
      </c>
      <c r="AW659" s="13" t="s">
        <v>32</v>
      </c>
      <c r="AX659" s="13" t="s">
        <v>83</v>
      </c>
      <c r="AY659" s="179" t="s">
        <v>242</v>
      </c>
    </row>
    <row r="660" spans="1:65" s="11" customFormat="1" ht="22.9" customHeight="1">
      <c r="B660" s="142"/>
      <c r="D660" s="143" t="s">
        <v>75</v>
      </c>
      <c r="E660" s="153" t="s">
        <v>870</v>
      </c>
      <c r="F660" s="153" t="s">
        <v>871</v>
      </c>
      <c r="I660" s="145"/>
      <c r="J660" s="154">
        <f>SUBTOTAL(9,J661:J672)</f>
        <v>3899.3</v>
      </c>
      <c r="L660" s="142"/>
      <c r="M660" s="147"/>
      <c r="N660" s="148"/>
      <c r="O660" s="148"/>
      <c r="P660" s="149">
        <f>SUM(P661:P673)</f>
        <v>0</v>
      </c>
      <c r="Q660" s="148"/>
      <c r="R660" s="149">
        <f>SUM(R661:R673)</f>
        <v>0.73392570000000001</v>
      </c>
      <c r="S660" s="148"/>
      <c r="T660" s="150">
        <f>SUM(T661:T673)</f>
        <v>0</v>
      </c>
      <c r="AR660" s="143" t="s">
        <v>88</v>
      </c>
      <c r="AT660" s="151" t="s">
        <v>75</v>
      </c>
      <c r="AU660" s="151" t="s">
        <v>83</v>
      </c>
      <c r="AY660" s="143" t="s">
        <v>242</v>
      </c>
      <c r="BK660" s="152">
        <f>SUM(BK661:BK673)</f>
        <v>3899.3</v>
      </c>
    </row>
    <row r="661" spans="1:65" s="1" customFormat="1" ht="24.2" customHeight="1">
      <c r="A661" s="30"/>
      <c r="B661" s="155"/>
      <c r="C661" s="194" t="s">
        <v>2121</v>
      </c>
      <c r="D661" s="194" t="s">
        <v>245</v>
      </c>
      <c r="E661" s="195" t="s">
        <v>1169</v>
      </c>
      <c r="F661" s="196" t="s">
        <v>1170</v>
      </c>
      <c r="G661" s="197" t="s">
        <v>281</v>
      </c>
      <c r="H661" s="198">
        <v>509.64</v>
      </c>
      <c r="I661" s="161">
        <v>0.97</v>
      </c>
      <c r="J661" s="162">
        <f>ROUND(I661*H661,2)</f>
        <v>494.35</v>
      </c>
      <c r="K661" s="163"/>
      <c r="L661" s="31"/>
      <c r="M661" s="164"/>
      <c r="N661" s="165" t="s">
        <v>42</v>
      </c>
      <c r="O661" s="57"/>
      <c r="P661" s="166">
        <f>O661*H661</f>
        <v>0</v>
      </c>
      <c r="Q661" s="166">
        <v>1.2999999999999999E-4</v>
      </c>
      <c r="R661" s="166">
        <f>Q661*H661</f>
        <v>6.6253199999999998E-2</v>
      </c>
      <c r="S661" s="166">
        <v>0</v>
      </c>
      <c r="T661" s="167">
        <f>S661*H661</f>
        <v>0</v>
      </c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R661" s="168" t="s">
        <v>402</v>
      </c>
      <c r="AT661" s="168" t="s">
        <v>245</v>
      </c>
      <c r="AU661" s="168" t="s">
        <v>88</v>
      </c>
      <c r="AY661" s="17" t="s">
        <v>242</v>
      </c>
      <c r="BE661" s="169">
        <f>IF(N661="základná",J661,0)</f>
        <v>0</v>
      </c>
      <c r="BF661" s="169">
        <f>IF(N661="znížená",J661,0)</f>
        <v>494.35</v>
      </c>
      <c r="BG661" s="169">
        <f>IF(N661="zákl. prenesená",J661,0)</f>
        <v>0</v>
      </c>
      <c r="BH661" s="169">
        <f>IF(N661="zníž. prenesená",J661,0)</f>
        <v>0</v>
      </c>
      <c r="BI661" s="169">
        <f>IF(N661="nulová",J661,0)</f>
        <v>0</v>
      </c>
      <c r="BJ661" s="17" t="s">
        <v>88</v>
      </c>
      <c r="BK661" s="169">
        <f>ROUND(I661*H661,2)</f>
        <v>494.35</v>
      </c>
      <c r="BL661" s="17" t="s">
        <v>402</v>
      </c>
      <c r="BM661" s="168" t="s">
        <v>2122</v>
      </c>
    </row>
    <row r="662" spans="1:65" s="13" customFormat="1">
      <c r="B662" s="178"/>
      <c r="D662" s="171" t="s">
        <v>251</v>
      </c>
      <c r="E662" s="179"/>
      <c r="F662" s="180" t="s">
        <v>2123</v>
      </c>
      <c r="H662" s="181">
        <v>119.1</v>
      </c>
      <c r="I662" s="182"/>
      <c r="L662" s="178"/>
      <c r="M662" s="183"/>
      <c r="N662" s="184"/>
      <c r="O662" s="184"/>
      <c r="P662" s="184"/>
      <c r="Q662" s="184"/>
      <c r="R662" s="184"/>
      <c r="S662" s="184"/>
      <c r="T662" s="185"/>
      <c r="AT662" s="179" t="s">
        <v>251</v>
      </c>
      <c r="AU662" s="179" t="s">
        <v>88</v>
      </c>
      <c r="AV662" s="13" t="s">
        <v>88</v>
      </c>
      <c r="AW662" s="13" t="s">
        <v>32</v>
      </c>
      <c r="AX662" s="13" t="s">
        <v>76</v>
      </c>
      <c r="AY662" s="179" t="s">
        <v>242</v>
      </c>
    </row>
    <row r="663" spans="1:65" s="13" customFormat="1">
      <c r="B663" s="178"/>
      <c r="D663" s="171" t="s">
        <v>251</v>
      </c>
      <c r="E663" s="179"/>
      <c r="F663" s="180" t="s">
        <v>2124</v>
      </c>
      <c r="H663" s="181">
        <v>300.3</v>
      </c>
      <c r="I663" s="182"/>
      <c r="L663" s="178"/>
      <c r="M663" s="183"/>
      <c r="N663" s="184"/>
      <c r="O663" s="184"/>
      <c r="P663" s="184"/>
      <c r="Q663" s="184"/>
      <c r="R663" s="184"/>
      <c r="S663" s="184"/>
      <c r="T663" s="185"/>
      <c r="AT663" s="179" t="s">
        <v>251</v>
      </c>
      <c r="AU663" s="179" t="s">
        <v>88</v>
      </c>
      <c r="AV663" s="13" t="s">
        <v>88</v>
      </c>
      <c r="AW663" s="13" t="s">
        <v>32</v>
      </c>
      <c r="AX663" s="13" t="s">
        <v>76</v>
      </c>
      <c r="AY663" s="179" t="s">
        <v>242</v>
      </c>
    </row>
    <row r="664" spans="1:65" s="13" customFormat="1">
      <c r="B664" s="178"/>
      <c r="D664" s="171" t="s">
        <v>251</v>
      </c>
      <c r="E664" s="179"/>
      <c r="F664" s="180" t="s">
        <v>2125</v>
      </c>
      <c r="H664" s="181">
        <v>34</v>
      </c>
      <c r="I664" s="182"/>
      <c r="L664" s="178"/>
      <c r="M664" s="183"/>
      <c r="N664" s="184"/>
      <c r="O664" s="184"/>
      <c r="P664" s="184"/>
      <c r="Q664" s="184"/>
      <c r="R664" s="184"/>
      <c r="S664" s="184"/>
      <c r="T664" s="185"/>
      <c r="AT664" s="179" t="s">
        <v>251</v>
      </c>
      <c r="AU664" s="179" t="s">
        <v>88</v>
      </c>
      <c r="AV664" s="13" t="s">
        <v>88</v>
      </c>
      <c r="AW664" s="13" t="s">
        <v>32</v>
      </c>
      <c r="AX664" s="13" t="s">
        <v>76</v>
      </c>
      <c r="AY664" s="179" t="s">
        <v>242</v>
      </c>
    </row>
    <row r="665" spans="1:65" s="13" customFormat="1">
      <c r="B665" s="178"/>
      <c r="D665" s="171" t="s">
        <v>251</v>
      </c>
      <c r="E665" s="179"/>
      <c r="F665" s="180" t="s">
        <v>2126</v>
      </c>
      <c r="H665" s="181">
        <v>56.24</v>
      </c>
      <c r="I665" s="182"/>
      <c r="L665" s="178"/>
      <c r="M665" s="183"/>
      <c r="N665" s="184"/>
      <c r="O665" s="184"/>
      <c r="P665" s="184"/>
      <c r="Q665" s="184"/>
      <c r="R665" s="184"/>
      <c r="S665" s="184"/>
      <c r="T665" s="185"/>
      <c r="AT665" s="179" t="s">
        <v>251</v>
      </c>
      <c r="AU665" s="179" t="s">
        <v>88</v>
      </c>
      <c r="AV665" s="13" t="s">
        <v>88</v>
      </c>
      <c r="AW665" s="13" t="s">
        <v>32</v>
      </c>
      <c r="AX665" s="13" t="s">
        <v>76</v>
      </c>
      <c r="AY665" s="179" t="s">
        <v>242</v>
      </c>
    </row>
    <row r="666" spans="1:65" s="14" customFormat="1">
      <c r="B666" s="186"/>
      <c r="D666" s="171" t="s">
        <v>251</v>
      </c>
      <c r="E666" s="187" t="s">
        <v>1307</v>
      </c>
      <c r="F666" s="188" t="s">
        <v>254</v>
      </c>
      <c r="H666" s="189">
        <v>509.64</v>
      </c>
      <c r="I666" s="190"/>
      <c r="L666" s="186"/>
      <c r="M666" s="191"/>
      <c r="N666" s="192"/>
      <c r="O666" s="192"/>
      <c r="P666" s="192"/>
      <c r="Q666" s="192"/>
      <c r="R666" s="192"/>
      <c r="S666" s="192"/>
      <c r="T666" s="193"/>
      <c r="AT666" s="187" t="s">
        <v>251</v>
      </c>
      <c r="AU666" s="187" t="s">
        <v>88</v>
      </c>
      <c r="AV666" s="14" t="s">
        <v>249</v>
      </c>
      <c r="AW666" s="14" t="s">
        <v>32</v>
      </c>
      <c r="AX666" s="14" t="s">
        <v>83</v>
      </c>
      <c r="AY666" s="187" t="s">
        <v>242</v>
      </c>
    </row>
    <row r="667" spans="1:65" s="1" customFormat="1" ht="24.2" customHeight="1">
      <c r="A667" s="30"/>
      <c r="B667" s="155"/>
      <c r="C667" s="194" t="s">
        <v>2127</v>
      </c>
      <c r="D667" s="194" t="s">
        <v>245</v>
      </c>
      <c r="E667" s="195" t="s">
        <v>873</v>
      </c>
      <c r="F667" s="196" t="s">
        <v>874</v>
      </c>
      <c r="G667" s="197" t="s">
        <v>281</v>
      </c>
      <c r="H667" s="198">
        <v>3092.11</v>
      </c>
      <c r="I667" s="161">
        <v>0.76</v>
      </c>
      <c r="J667" s="162">
        <f>ROUND(I667*H667,2)</f>
        <v>2350</v>
      </c>
      <c r="K667" s="163"/>
      <c r="L667" s="31"/>
      <c r="M667" s="164"/>
      <c r="N667" s="165" t="s">
        <v>42</v>
      </c>
      <c r="O667" s="57"/>
      <c r="P667" s="166">
        <f>O667*H667</f>
        <v>0</v>
      </c>
      <c r="Q667" s="166">
        <v>1.4999999999999999E-4</v>
      </c>
      <c r="R667" s="166">
        <f>Q667*H667</f>
        <v>0.46381649999999996</v>
      </c>
      <c r="S667" s="166">
        <v>0</v>
      </c>
      <c r="T667" s="167">
        <f>S667*H667</f>
        <v>0</v>
      </c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R667" s="168" t="s">
        <v>402</v>
      </c>
      <c r="AT667" s="168" t="s">
        <v>245</v>
      </c>
      <c r="AU667" s="168" t="s">
        <v>88</v>
      </c>
      <c r="AY667" s="17" t="s">
        <v>242</v>
      </c>
      <c r="BE667" s="169">
        <f>IF(N667="základná",J667,0)</f>
        <v>0</v>
      </c>
      <c r="BF667" s="169">
        <f>IF(N667="znížená",J667,0)</f>
        <v>2350</v>
      </c>
      <c r="BG667" s="169">
        <f>IF(N667="zákl. prenesená",J667,0)</f>
        <v>0</v>
      </c>
      <c r="BH667" s="169">
        <f>IF(N667="zníž. prenesená",J667,0)</f>
        <v>0</v>
      </c>
      <c r="BI667" s="169">
        <f>IF(N667="nulová",J667,0)</f>
        <v>0</v>
      </c>
      <c r="BJ667" s="17" t="s">
        <v>88</v>
      </c>
      <c r="BK667" s="169">
        <f>ROUND(I667*H667,2)</f>
        <v>2350</v>
      </c>
      <c r="BL667" s="17" t="s">
        <v>402</v>
      </c>
      <c r="BM667" s="168" t="s">
        <v>2128</v>
      </c>
    </row>
    <row r="668" spans="1:65" s="13" customFormat="1">
      <c r="B668" s="178"/>
      <c r="D668" s="171" t="s">
        <v>251</v>
      </c>
      <c r="E668" s="179"/>
      <c r="F668" s="180" t="s">
        <v>2129</v>
      </c>
      <c r="H668" s="181">
        <v>2086.8000000000002</v>
      </c>
      <c r="I668" s="182"/>
      <c r="L668" s="178"/>
      <c r="M668" s="183"/>
      <c r="N668" s="184"/>
      <c r="O668" s="184"/>
      <c r="P668" s="184"/>
      <c r="Q668" s="184"/>
      <c r="R668" s="184"/>
      <c r="S668" s="184"/>
      <c r="T668" s="185"/>
      <c r="AT668" s="179" t="s">
        <v>251</v>
      </c>
      <c r="AU668" s="179" t="s">
        <v>88</v>
      </c>
      <c r="AV668" s="13" t="s">
        <v>88</v>
      </c>
      <c r="AW668" s="13" t="s">
        <v>32</v>
      </c>
      <c r="AX668" s="13" t="s">
        <v>76</v>
      </c>
      <c r="AY668" s="179" t="s">
        <v>242</v>
      </c>
    </row>
    <row r="669" spans="1:65" s="13" customFormat="1">
      <c r="B669" s="178"/>
      <c r="D669" s="171" t="s">
        <v>251</v>
      </c>
      <c r="E669" s="179"/>
      <c r="F669" s="180" t="s">
        <v>2130</v>
      </c>
      <c r="H669" s="181">
        <v>152.6</v>
      </c>
      <c r="I669" s="182"/>
      <c r="L669" s="178"/>
      <c r="M669" s="183"/>
      <c r="N669" s="184"/>
      <c r="O669" s="184"/>
      <c r="P669" s="184"/>
      <c r="Q669" s="184"/>
      <c r="R669" s="184"/>
      <c r="S669" s="184"/>
      <c r="T669" s="185"/>
      <c r="AT669" s="179" t="s">
        <v>251</v>
      </c>
      <c r="AU669" s="179" t="s">
        <v>88</v>
      </c>
      <c r="AV669" s="13" t="s">
        <v>88</v>
      </c>
      <c r="AW669" s="13" t="s">
        <v>32</v>
      </c>
      <c r="AX669" s="13" t="s">
        <v>76</v>
      </c>
      <c r="AY669" s="179" t="s">
        <v>242</v>
      </c>
    </row>
    <row r="670" spans="1:65" s="13" customFormat="1">
      <c r="B670" s="178"/>
      <c r="D670" s="171" t="s">
        <v>251</v>
      </c>
      <c r="E670" s="179"/>
      <c r="F670" s="180" t="s">
        <v>2131</v>
      </c>
      <c r="H670" s="181">
        <v>852.71</v>
      </c>
      <c r="I670" s="182"/>
      <c r="L670" s="178"/>
      <c r="M670" s="183"/>
      <c r="N670" s="184"/>
      <c r="O670" s="184"/>
      <c r="P670" s="184"/>
      <c r="Q670" s="184"/>
      <c r="R670" s="184"/>
      <c r="S670" s="184"/>
      <c r="T670" s="185"/>
      <c r="AT670" s="179" t="s">
        <v>251</v>
      </c>
      <c r="AU670" s="179" t="s">
        <v>88</v>
      </c>
      <c r="AV670" s="13" t="s">
        <v>88</v>
      </c>
      <c r="AW670" s="13" t="s">
        <v>32</v>
      </c>
      <c r="AX670" s="13" t="s">
        <v>76</v>
      </c>
      <c r="AY670" s="179" t="s">
        <v>242</v>
      </c>
    </row>
    <row r="671" spans="1:65" s="14" customFormat="1">
      <c r="B671" s="186"/>
      <c r="D671" s="171" t="s">
        <v>251</v>
      </c>
      <c r="E671" s="187"/>
      <c r="F671" s="188" t="s">
        <v>254</v>
      </c>
      <c r="H671" s="189">
        <v>3092.11</v>
      </c>
      <c r="I671" s="190"/>
      <c r="L671" s="186"/>
      <c r="M671" s="191"/>
      <c r="N671" s="192"/>
      <c r="O671" s="192"/>
      <c r="P671" s="192"/>
      <c r="Q671" s="192"/>
      <c r="R671" s="192"/>
      <c r="S671" s="192"/>
      <c r="T671" s="193"/>
      <c r="AT671" s="187" t="s">
        <v>251</v>
      </c>
      <c r="AU671" s="187" t="s">
        <v>88</v>
      </c>
      <c r="AV671" s="14" t="s">
        <v>249</v>
      </c>
      <c r="AW671" s="14" t="s">
        <v>32</v>
      </c>
      <c r="AX671" s="14" t="s">
        <v>83</v>
      </c>
      <c r="AY671" s="187" t="s">
        <v>242</v>
      </c>
    </row>
    <row r="672" spans="1:65" s="1" customFormat="1" ht="33" customHeight="1">
      <c r="A672" s="30"/>
      <c r="B672" s="155"/>
      <c r="C672" s="194" t="s">
        <v>2132</v>
      </c>
      <c r="D672" s="194" t="s">
        <v>245</v>
      </c>
      <c r="E672" s="195" t="s">
        <v>2133</v>
      </c>
      <c r="F672" s="196" t="s">
        <v>2134</v>
      </c>
      <c r="G672" s="197" t="s">
        <v>281</v>
      </c>
      <c r="H672" s="198">
        <v>509.64</v>
      </c>
      <c r="I672" s="161">
        <v>2.0699999999999998</v>
      </c>
      <c r="J672" s="162">
        <f>ROUND(I672*H672,2)</f>
        <v>1054.95</v>
      </c>
      <c r="K672" s="163"/>
      <c r="L672" s="31"/>
      <c r="M672" s="164"/>
      <c r="N672" s="165" t="s">
        <v>42</v>
      </c>
      <c r="O672" s="57"/>
      <c r="P672" s="166">
        <f>O672*H672</f>
        <v>0</v>
      </c>
      <c r="Q672" s="166">
        <v>4.0000000000000002E-4</v>
      </c>
      <c r="R672" s="166">
        <f>Q672*H672</f>
        <v>0.20385600000000001</v>
      </c>
      <c r="S672" s="166">
        <v>0</v>
      </c>
      <c r="T672" s="167">
        <f>S672*H672</f>
        <v>0</v>
      </c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R672" s="168" t="s">
        <v>402</v>
      </c>
      <c r="AT672" s="168" t="s">
        <v>245</v>
      </c>
      <c r="AU672" s="168" t="s">
        <v>88</v>
      </c>
      <c r="AY672" s="17" t="s">
        <v>242</v>
      </c>
      <c r="BE672" s="169">
        <f>IF(N672="základná",J672,0)</f>
        <v>0</v>
      </c>
      <c r="BF672" s="169">
        <f>IF(N672="znížená",J672,0)</f>
        <v>1054.95</v>
      </c>
      <c r="BG672" s="169">
        <f>IF(N672="zákl. prenesená",J672,0)</f>
        <v>0</v>
      </c>
      <c r="BH672" s="169">
        <f>IF(N672="zníž. prenesená",J672,0)</f>
        <v>0</v>
      </c>
      <c r="BI672" s="169">
        <f>IF(N672="nulová",J672,0)</f>
        <v>0</v>
      </c>
      <c r="BJ672" s="17" t="s">
        <v>88</v>
      </c>
      <c r="BK672" s="169">
        <f>ROUND(I672*H672,2)</f>
        <v>1054.95</v>
      </c>
      <c r="BL672" s="17" t="s">
        <v>402</v>
      </c>
      <c r="BM672" s="168" t="s">
        <v>2135</v>
      </c>
    </row>
    <row r="673" spans="1:65" s="13" customFormat="1">
      <c r="B673" s="178"/>
      <c r="D673" s="171" t="s">
        <v>251</v>
      </c>
      <c r="E673" s="179"/>
      <c r="F673" s="180" t="s">
        <v>1307</v>
      </c>
      <c r="H673" s="181">
        <v>509.64</v>
      </c>
      <c r="I673" s="182"/>
      <c r="L673" s="178"/>
      <c r="M673" s="183"/>
      <c r="N673" s="184"/>
      <c r="O673" s="184"/>
      <c r="P673" s="184"/>
      <c r="Q673" s="184"/>
      <c r="R673" s="184"/>
      <c r="S673" s="184"/>
      <c r="T673" s="185"/>
      <c r="AT673" s="179" t="s">
        <v>251</v>
      </c>
      <c r="AU673" s="179" t="s">
        <v>88</v>
      </c>
      <c r="AV673" s="13" t="s">
        <v>88</v>
      </c>
      <c r="AW673" s="13" t="s">
        <v>32</v>
      </c>
      <c r="AX673" s="13" t="s">
        <v>83</v>
      </c>
      <c r="AY673" s="179" t="s">
        <v>242</v>
      </c>
    </row>
    <row r="674" spans="1:65" s="11" customFormat="1" ht="22.9" customHeight="1">
      <c r="B674" s="142"/>
      <c r="D674" s="143" t="s">
        <v>75</v>
      </c>
      <c r="E674" s="153" t="s">
        <v>2136</v>
      </c>
      <c r="F674" s="153" t="s">
        <v>2137</v>
      </c>
      <c r="I674" s="145"/>
      <c r="J674" s="154">
        <f>SUBTOTAL(9,J675)</f>
        <v>21.49</v>
      </c>
      <c r="L674" s="142"/>
      <c r="M674" s="147"/>
      <c r="N674" s="148"/>
      <c r="O674" s="148"/>
      <c r="P674" s="149">
        <f>SUM(P675:P678)</f>
        <v>0</v>
      </c>
      <c r="Q674" s="148"/>
      <c r="R674" s="149">
        <f>SUM(R675:R678)</f>
        <v>0</v>
      </c>
      <c r="S674" s="148"/>
      <c r="T674" s="150">
        <f>SUM(T675:T678)</f>
        <v>0.15971999999999997</v>
      </c>
      <c r="AR674" s="143" t="s">
        <v>88</v>
      </c>
      <c r="AT674" s="151" t="s">
        <v>75</v>
      </c>
      <c r="AU674" s="151" t="s">
        <v>83</v>
      </c>
      <c r="AY674" s="143" t="s">
        <v>242</v>
      </c>
      <c r="BK674" s="152">
        <f>SUM(BK675:BK678)</f>
        <v>21.49</v>
      </c>
    </row>
    <row r="675" spans="1:65" s="1" customFormat="1" ht="37.9" customHeight="1">
      <c r="A675" s="30"/>
      <c r="B675" s="155"/>
      <c r="C675" s="194" t="s">
        <v>2138</v>
      </c>
      <c r="D675" s="194" t="s">
        <v>245</v>
      </c>
      <c r="E675" s="195" t="s">
        <v>2139</v>
      </c>
      <c r="F675" s="196" t="s">
        <v>2140</v>
      </c>
      <c r="G675" s="197" t="s">
        <v>281</v>
      </c>
      <c r="H675" s="198">
        <v>3.63</v>
      </c>
      <c r="I675" s="161">
        <v>5.92</v>
      </c>
      <c r="J675" s="162">
        <f>ROUND(I675*H675,2)</f>
        <v>21.49</v>
      </c>
      <c r="K675" s="163"/>
      <c r="L675" s="31"/>
      <c r="M675" s="164"/>
      <c r="N675" s="165" t="s">
        <v>42</v>
      </c>
      <c r="O675" s="57"/>
      <c r="P675" s="166">
        <f>O675*H675</f>
        <v>0</v>
      </c>
      <c r="Q675" s="166">
        <v>0</v>
      </c>
      <c r="R675" s="166">
        <f>Q675*H675</f>
        <v>0</v>
      </c>
      <c r="S675" s="166">
        <v>4.3999999999999997E-2</v>
      </c>
      <c r="T675" s="167">
        <f>S675*H675</f>
        <v>0.15971999999999997</v>
      </c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R675" s="168" t="s">
        <v>402</v>
      </c>
      <c r="AT675" s="168" t="s">
        <v>245</v>
      </c>
      <c r="AU675" s="168" t="s">
        <v>88</v>
      </c>
      <c r="AY675" s="17" t="s">
        <v>242</v>
      </c>
      <c r="BE675" s="169">
        <f>IF(N675="základná",J675,0)</f>
        <v>0</v>
      </c>
      <c r="BF675" s="169">
        <f>IF(N675="znížená",J675,0)</f>
        <v>21.49</v>
      </c>
      <c r="BG675" s="169">
        <f>IF(N675="zákl. prenesená",J675,0)</f>
        <v>0</v>
      </c>
      <c r="BH675" s="169">
        <f>IF(N675="zníž. prenesená",J675,0)</f>
        <v>0</v>
      </c>
      <c r="BI675" s="169">
        <f>IF(N675="nulová",J675,0)</f>
        <v>0</v>
      </c>
      <c r="BJ675" s="17" t="s">
        <v>88</v>
      </c>
      <c r="BK675" s="169">
        <f>ROUND(I675*H675,2)</f>
        <v>21.49</v>
      </c>
      <c r="BL675" s="17" t="s">
        <v>402</v>
      </c>
      <c r="BM675" s="168" t="s">
        <v>2141</v>
      </c>
    </row>
    <row r="676" spans="1:65" s="13" customFormat="1">
      <c r="B676" s="178"/>
      <c r="D676" s="171" t="s">
        <v>251</v>
      </c>
      <c r="E676" s="179"/>
      <c r="F676" s="180" t="s">
        <v>2142</v>
      </c>
      <c r="H676" s="181">
        <v>1.21</v>
      </c>
      <c r="I676" s="182"/>
      <c r="L676" s="178"/>
      <c r="M676" s="183"/>
      <c r="N676" s="184"/>
      <c r="O676" s="184"/>
      <c r="P676" s="184"/>
      <c r="Q676" s="184"/>
      <c r="R676" s="184"/>
      <c r="S676" s="184"/>
      <c r="T676" s="185"/>
      <c r="AT676" s="179" t="s">
        <v>251</v>
      </c>
      <c r="AU676" s="179" t="s">
        <v>88</v>
      </c>
      <c r="AV676" s="13" t="s">
        <v>88</v>
      </c>
      <c r="AW676" s="13" t="s">
        <v>32</v>
      </c>
      <c r="AX676" s="13" t="s">
        <v>76</v>
      </c>
      <c r="AY676" s="179" t="s">
        <v>242</v>
      </c>
    </row>
    <row r="677" spans="1:65" s="13" customFormat="1">
      <c r="B677" s="178"/>
      <c r="D677" s="171" t="s">
        <v>251</v>
      </c>
      <c r="E677" s="179"/>
      <c r="F677" s="180" t="s">
        <v>2143</v>
      </c>
      <c r="H677" s="181">
        <v>2.42</v>
      </c>
      <c r="I677" s="182"/>
      <c r="L677" s="178"/>
      <c r="M677" s="183"/>
      <c r="N677" s="184"/>
      <c r="O677" s="184"/>
      <c r="P677" s="184"/>
      <c r="Q677" s="184"/>
      <c r="R677" s="184"/>
      <c r="S677" s="184"/>
      <c r="T677" s="185"/>
      <c r="AT677" s="179" t="s">
        <v>251</v>
      </c>
      <c r="AU677" s="179" t="s">
        <v>88</v>
      </c>
      <c r="AV677" s="13" t="s">
        <v>88</v>
      </c>
      <c r="AW677" s="13" t="s">
        <v>32</v>
      </c>
      <c r="AX677" s="13" t="s">
        <v>76</v>
      </c>
      <c r="AY677" s="179" t="s">
        <v>242</v>
      </c>
    </row>
    <row r="678" spans="1:65" s="14" customFormat="1">
      <c r="B678" s="186"/>
      <c r="D678" s="171" t="s">
        <v>251</v>
      </c>
      <c r="E678" s="187"/>
      <c r="F678" s="188" t="s">
        <v>254</v>
      </c>
      <c r="H678" s="189">
        <v>3.63</v>
      </c>
      <c r="I678" s="190"/>
      <c r="L678" s="186"/>
      <c r="M678" s="251"/>
      <c r="N678" s="252"/>
      <c r="O678" s="252"/>
      <c r="P678" s="252"/>
      <c r="Q678" s="252"/>
      <c r="R678" s="252"/>
      <c r="S678" s="252"/>
      <c r="T678" s="253"/>
      <c r="AT678" s="187" t="s">
        <v>251</v>
      </c>
      <c r="AU678" s="187" t="s">
        <v>88</v>
      </c>
      <c r="AV678" s="14" t="s">
        <v>249</v>
      </c>
      <c r="AW678" s="14" t="s">
        <v>32</v>
      </c>
      <c r="AX678" s="14" t="s">
        <v>83</v>
      </c>
      <c r="AY678" s="187" t="s">
        <v>242</v>
      </c>
    </row>
    <row r="679" spans="1:65" s="1" customFormat="1" ht="6.95" customHeight="1">
      <c r="A679" s="30"/>
      <c r="B679" s="47"/>
      <c r="C679" s="48"/>
      <c r="D679" s="48"/>
      <c r="E679" s="48"/>
      <c r="F679" s="48"/>
      <c r="G679" s="48"/>
      <c r="H679" s="48"/>
      <c r="I679" s="48"/>
      <c r="J679" s="48"/>
      <c r="K679" s="48"/>
      <c r="L679" s="31"/>
      <c r="M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</row>
  </sheetData>
  <autoFilter ref="C147:K678"/>
  <mergeCells count="15">
    <mergeCell ref="E91:H91"/>
    <mergeCell ref="E134:H134"/>
    <mergeCell ref="E136:H136"/>
    <mergeCell ref="E138:H138"/>
    <mergeCell ref="E140:H140"/>
    <mergeCell ref="E22:H22"/>
    <mergeCell ref="E31:H31"/>
    <mergeCell ref="E85:H85"/>
    <mergeCell ref="E87:H87"/>
    <mergeCell ref="E89:H89"/>
    <mergeCell ref="L2:V2"/>
    <mergeCell ref="E7:H7"/>
    <mergeCell ref="E9:H9"/>
    <mergeCell ref="E11:H11"/>
    <mergeCell ref="E13:H13"/>
  </mergeCells>
  <pageMargins left="0.39374999999999999" right="0.39374999999999999" top="0.39374999999999999" bottom="0.39374999999999999" header="0.51180550000000002" footer="0"/>
  <pageSetup paperSize="9" fitToHeight="100" orientation="portrait" horizontalDpi="300" verticalDpi="300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zoomScaleNormal="100" workbookViewId="0">
      <selection activeCell="E13" sqref="E13:H13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32" max="43" width="8.83203125" customWidth="1"/>
    <col min="44" max="65" width="9.33203125" hidden="1" customWidth="1"/>
    <col min="66" max="1025" width="8.83203125" customWidth="1"/>
  </cols>
  <sheetData>
    <row r="2" spans="1:46" ht="36.950000000000003" customHeight="1">
      <c r="L2" s="280" t="s">
        <v>4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109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1:46" ht="24.95" customHeight="1">
      <c r="B4" s="20"/>
      <c r="D4" s="21" t="s">
        <v>150</v>
      </c>
      <c r="L4" s="20"/>
      <c r="M4" s="97" t="s">
        <v>8</v>
      </c>
      <c r="AT4" s="17" t="s">
        <v>2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310" t="str">
        <f>'Rekapitulácia stavby'!K6</f>
        <v xml:space="preserve"> Bratislava  OO PZ,  Rusovce - rekonštrukcia a modernizácia</v>
      </c>
      <c r="F7" s="310"/>
      <c r="G7" s="310"/>
      <c r="H7" s="310"/>
      <c r="L7" s="20"/>
    </row>
    <row r="8" spans="1:46" ht="12.75">
      <c r="B8" s="20"/>
      <c r="D8" s="26" t="s">
        <v>159</v>
      </c>
      <c r="L8" s="20"/>
    </row>
    <row r="9" spans="1:46" ht="16.5" customHeight="1">
      <c r="B9" s="20"/>
      <c r="E9" s="310" t="s">
        <v>162</v>
      </c>
      <c r="F9" s="310"/>
      <c r="G9" s="310"/>
      <c r="H9" s="310"/>
      <c r="L9" s="20"/>
    </row>
    <row r="10" spans="1:46" ht="12" customHeight="1">
      <c r="B10" s="20"/>
      <c r="D10" s="26" t="s">
        <v>165</v>
      </c>
      <c r="L10" s="20"/>
    </row>
    <row r="11" spans="1:46" s="1" customFormat="1" ht="16.5" customHeight="1">
      <c r="A11" s="30"/>
      <c r="B11" s="31"/>
      <c r="C11" s="30"/>
      <c r="D11" s="30"/>
      <c r="E11" s="311" t="s">
        <v>168</v>
      </c>
      <c r="F11" s="311"/>
      <c r="G11" s="311"/>
      <c r="H11" s="311"/>
      <c r="I11" s="30"/>
      <c r="J11" s="30"/>
      <c r="K11" s="30"/>
      <c r="L11" s="4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1" customFormat="1" ht="12" customHeight="1">
      <c r="A12" s="30"/>
      <c r="B12" s="31"/>
      <c r="C12" s="30"/>
      <c r="D12" s="26" t="s">
        <v>171</v>
      </c>
      <c r="E12" s="30"/>
      <c r="F12" s="30"/>
      <c r="G12" s="30"/>
      <c r="H12" s="30"/>
      <c r="I12" s="30"/>
      <c r="J12" s="30"/>
      <c r="K12" s="30"/>
      <c r="L12" s="4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1" customFormat="1" ht="16.5" customHeight="1">
      <c r="A13" s="30"/>
      <c r="B13" s="31"/>
      <c r="C13" s="30"/>
      <c r="D13" s="30"/>
      <c r="E13" s="297" t="s">
        <v>2144</v>
      </c>
      <c r="F13" s="297"/>
      <c r="G13" s="297"/>
      <c r="H13" s="297"/>
      <c r="I13" s="30"/>
      <c r="J13" s="30"/>
      <c r="K13" s="30"/>
      <c r="L13" s="4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1" customForma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1" customFormat="1" ht="12" customHeight="1">
      <c r="A15" s="30"/>
      <c r="B15" s="31"/>
      <c r="C15" s="30"/>
      <c r="D15" s="26" t="s">
        <v>16</v>
      </c>
      <c r="E15" s="30"/>
      <c r="F15" s="27"/>
      <c r="G15" s="30"/>
      <c r="H15" s="30"/>
      <c r="I15" s="26" t="s">
        <v>17</v>
      </c>
      <c r="J15" s="27"/>
      <c r="K15" s="30"/>
      <c r="L15" s="4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1" customFormat="1" ht="12" customHeight="1">
      <c r="A16" s="30"/>
      <c r="B16" s="31"/>
      <c r="C16" s="30"/>
      <c r="D16" s="26" t="s">
        <v>18</v>
      </c>
      <c r="E16" s="30"/>
      <c r="F16" s="27" t="s">
        <v>19</v>
      </c>
      <c r="G16" s="30"/>
      <c r="H16" s="30"/>
      <c r="I16" s="26" t="s">
        <v>20</v>
      </c>
      <c r="J16" s="98" t="str">
        <f>'Rekapitulácia stavby'!AN8</f>
        <v>3. 11. 2023</v>
      </c>
      <c r="K16" s="30"/>
      <c r="L16" s="4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2" customHeight="1">
      <c r="A18" s="30"/>
      <c r="B18" s="31"/>
      <c r="C18" s="30"/>
      <c r="D18" s="26" t="s">
        <v>22</v>
      </c>
      <c r="E18" s="30"/>
      <c r="F18" s="30"/>
      <c r="G18" s="30"/>
      <c r="H18" s="30"/>
      <c r="I18" s="26" t="s">
        <v>23</v>
      </c>
      <c r="J18" s="27" t="s">
        <v>24</v>
      </c>
      <c r="K18" s="30"/>
      <c r="L18" s="4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8" customHeight="1">
      <c r="A19" s="30"/>
      <c r="B19" s="31"/>
      <c r="C19" s="30"/>
      <c r="D19" s="30"/>
      <c r="E19" s="27" t="s">
        <v>25</v>
      </c>
      <c r="F19" s="30"/>
      <c r="G19" s="30"/>
      <c r="H19" s="30"/>
      <c r="I19" s="26" t="s">
        <v>26</v>
      </c>
      <c r="J19" s="27"/>
      <c r="K19" s="30"/>
      <c r="L19" s="4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2" customHeight="1">
      <c r="A21" s="30"/>
      <c r="B21" s="31"/>
      <c r="C21" s="30"/>
      <c r="D21" s="26" t="s">
        <v>27</v>
      </c>
      <c r="E21" s="30"/>
      <c r="F21" s="30"/>
      <c r="G21" s="30"/>
      <c r="H21" s="30"/>
      <c r="I21" s="26" t="s">
        <v>23</v>
      </c>
      <c r="J21" s="28"/>
      <c r="K21" s="30"/>
      <c r="L21" s="4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8" customHeight="1">
      <c r="A22" s="30"/>
      <c r="B22" s="31"/>
      <c r="C22" s="30"/>
      <c r="D22" s="30"/>
      <c r="E22" s="312"/>
      <c r="F22" s="312"/>
      <c r="G22" s="312"/>
      <c r="H22" s="312"/>
      <c r="I22" s="26" t="s">
        <v>26</v>
      </c>
      <c r="J22" s="28"/>
      <c r="K22" s="30"/>
      <c r="L22" s="4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2" customHeight="1">
      <c r="A24" s="30"/>
      <c r="B24" s="31"/>
      <c r="C24" s="30"/>
      <c r="D24" s="26" t="s">
        <v>28</v>
      </c>
      <c r="E24" s="30"/>
      <c r="F24" s="30"/>
      <c r="G24" s="30"/>
      <c r="H24" s="30"/>
      <c r="I24" s="26" t="s">
        <v>23</v>
      </c>
      <c r="J24" s="27"/>
      <c r="K24" s="30"/>
      <c r="L24" s="4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8" customHeight="1">
      <c r="A25" s="30"/>
      <c r="B25" s="31"/>
      <c r="C25" s="30"/>
      <c r="D25" s="30"/>
      <c r="E25" s="27" t="s">
        <v>2145</v>
      </c>
      <c r="F25" s="30"/>
      <c r="G25" s="30"/>
      <c r="H25" s="30"/>
      <c r="I25" s="26" t="s">
        <v>26</v>
      </c>
      <c r="J25" s="27"/>
      <c r="K25" s="30"/>
      <c r="L25" s="4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23</v>
      </c>
      <c r="J27" s="27"/>
      <c r="K27" s="30"/>
      <c r="L27" s="4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8" customHeight="1">
      <c r="A28" s="30"/>
      <c r="B28" s="31"/>
      <c r="C28" s="30"/>
      <c r="D28" s="30"/>
      <c r="E28" s="27" t="s">
        <v>2145</v>
      </c>
      <c r="F28" s="30"/>
      <c r="G28" s="30"/>
      <c r="H28" s="30"/>
      <c r="I28" s="26" t="s">
        <v>26</v>
      </c>
      <c r="J28" s="27"/>
      <c r="K28" s="30"/>
      <c r="L28" s="4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4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>
      <c r="A31" s="99"/>
      <c r="B31" s="100"/>
      <c r="C31" s="99"/>
      <c r="D31" s="99"/>
      <c r="E31" s="286"/>
      <c r="F31" s="286"/>
      <c r="G31" s="286"/>
      <c r="H31" s="286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1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95" customHeight="1">
      <c r="A33" s="30"/>
      <c r="B33" s="31"/>
      <c r="C33" s="30"/>
      <c r="D33" s="65"/>
      <c r="E33" s="65"/>
      <c r="F33" s="65"/>
      <c r="G33" s="65"/>
      <c r="H33" s="65"/>
      <c r="I33" s="65"/>
      <c r="J33" s="65"/>
      <c r="K33" s="65"/>
      <c r="L33" s="4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25.35" customHeight="1">
      <c r="A34" s="30"/>
      <c r="B34" s="31"/>
      <c r="C34" s="30"/>
      <c r="D34" s="102" t="s">
        <v>36</v>
      </c>
      <c r="E34" s="30"/>
      <c r="F34" s="30"/>
      <c r="G34" s="30"/>
      <c r="H34" s="30"/>
      <c r="I34" s="30"/>
      <c r="J34" s="103">
        <f>ROUND(J128, 2)</f>
        <v>6221.61</v>
      </c>
      <c r="K34" s="30"/>
      <c r="L34" s="4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6.95" customHeight="1">
      <c r="A35" s="30"/>
      <c r="B35" s="31"/>
      <c r="C35" s="30"/>
      <c r="D35" s="65"/>
      <c r="E35" s="65"/>
      <c r="F35" s="65"/>
      <c r="G35" s="65"/>
      <c r="H35" s="65"/>
      <c r="I35" s="65"/>
      <c r="J35" s="65"/>
      <c r="K35" s="65"/>
      <c r="L35" s="4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45" customHeight="1">
      <c r="A36" s="30"/>
      <c r="B36" s="31"/>
      <c r="C36" s="30"/>
      <c r="D36" s="30"/>
      <c r="E36" s="30"/>
      <c r="F36" s="104" t="s">
        <v>38</v>
      </c>
      <c r="G36" s="30"/>
      <c r="H36" s="30"/>
      <c r="I36" s="104" t="s">
        <v>37</v>
      </c>
      <c r="J36" s="104" t="s">
        <v>39</v>
      </c>
      <c r="K36" s="30"/>
      <c r="L36" s="4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45" customHeight="1">
      <c r="A37" s="30"/>
      <c r="B37" s="31"/>
      <c r="C37" s="30"/>
      <c r="D37" s="105" t="s">
        <v>40</v>
      </c>
      <c r="E37" s="35" t="s">
        <v>41</v>
      </c>
      <c r="F37" s="106">
        <f>ROUND((SUM(BE128:BE152)),  2)</f>
        <v>0</v>
      </c>
      <c r="G37" s="107"/>
      <c r="H37" s="107"/>
      <c r="I37" s="108">
        <v>0.2</v>
      </c>
      <c r="J37" s="106">
        <f>ROUND(((SUM(BE128:BE152))*I37),  2)</f>
        <v>0</v>
      </c>
      <c r="K37" s="30"/>
      <c r="L37" s="4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45" customHeight="1">
      <c r="A38" s="30"/>
      <c r="B38" s="31"/>
      <c r="C38" s="30"/>
      <c r="D38" s="30"/>
      <c r="E38" s="266" t="s">
        <v>42</v>
      </c>
      <c r="F38" s="267">
        <f>J34</f>
        <v>6221.61</v>
      </c>
      <c r="G38" s="268"/>
      <c r="H38" s="268"/>
      <c r="I38" s="269">
        <v>0.2</v>
      </c>
      <c r="J38" s="267">
        <f>ROUND((J34/100)*20,2)</f>
        <v>1244.32</v>
      </c>
      <c r="K38" s="30"/>
      <c r="L38" s="4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45" hidden="1" customHeight="1">
      <c r="A39" s="30"/>
      <c r="B39" s="31"/>
      <c r="C39" s="30"/>
      <c r="D39" s="30"/>
      <c r="E39" s="26" t="s">
        <v>43</v>
      </c>
      <c r="F39" s="109">
        <f>ROUND((SUM(BG128:BG152)),  2)</f>
        <v>0</v>
      </c>
      <c r="G39" s="30"/>
      <c r="H39" s="30"/>
      <c r="I39" s="110">
        <v>0.2</v>
      </c>
      <c r="J39" s="109">
        <f>0</f>
        <v>0</v>
      </c>
      <c r="K39" s="30"/>
      <c r="L39" s="4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45" hidden="1" customHeight="1">
      <c r="A40" s="30"/>
      <c r="B40" s="31"/>
      <c r="C40" s="30"/>
      <c r="D40" s="30"/>
      <c r="E40" s="26" t="s">
        <v>44</v>
      </c>
      <c r="F40" s="109">
        <f>ROUND((SUM(BH128:BH152)),  2)</f>
        <v>0</v>
      </c>
      <c r="G40" s="30"/>
      <c r="H40" s="30"/>
      <c r="I40" s="110">
        <v>0.2</v>
      </c>
      <c r="J40" s="109">
        <f>0</f>
        <v>0</v>
      </c>
      <c r="K40" s="30"/>
      <c r="L40" s="4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A41" s="30"/>
      <c r="B41" s="31"/>
      <c r="C41" s="30"/>
      <c r="D41" s="30"/>
      <c r="E41" s="35" t="s">
        <v>45</v>
      </c>
      <c r="F41" s="106">
        <f>ROUND((SUM(BI128:BI152)),  2)</f>
        <v>0</v>
      </c>
      <c r="G41" s="107"/>
      <c r="H41" s="107"/>
      <c r="I41" s="108">
        <v>0</v>
      </c>
      <c r="J41" s="106">
        <f>0</f>
        <v>0</v>
      </c>
      <c r="K41" s="30"/>
      <c r="L41" s="4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25.35" customHeight="1">
      <c r="A43" s="30"/>
      <c r="B43" s="31"/>
      <c r="C43" s="111"/>
      <c r="D43" s="112" t="s">
        <v>46</v>
      </c>
      <c r="E43" s="59"/>
      <c r="F43" s="59"/>
      <c r="G43" s="113" t="s">
        <v>47</v>
      </c>
      <c r="H43" s="114" t="s">
        <v>48</v>
      </c>
      <c r="I43" s="59"/>
      <c r="J43" s="115">
        <f>SUM(J34:J41)</f>
        <v>7465.9299999999994</v>
      </c>
      <c r="K43" s="116"/>
      <c r="L43" s="4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1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1" customFormat="1" ht="12.75">
      <c r="A61" s="30"/>
      <c r="B61" s="31"/>
      <c r="C61" s="30"/>
      <c r="D61" s="45" t="s">
        <v>51</v>
      </c>
      <c r="E61" s="33"/>
      <c r="F61" s="117" t="s">
        <v>52</v>
      </c>
      <c r="G61" s="45" t="s">
        <v>51</v>
      </c>
      <c r="H61" s="33"/>
      <c r="I61" s="33"/>
      <c r="J61" s="118" t="s">
        <v>52</v>
      </c>
      <c r="K61" s="33"/>
      <c r="L61" s="4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1" customFormat="1" ht="12.75">
      <c r="A65" s="30"/>
      <c r="B65" s="31"/>
      <c r="C65" s="30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1" customFormat="1" ht="12.75">
      <c r="A76" s="30"/>
      <c r="B76" s="31"/>
      <c r="C76" s="30"/>
      <c r="D76" s="45" t="s">
        <v>51</v>
      </c>
      <c r="E76" s="33"/>
      <c r="F76" s="117" t="s">
        <v>52</v>
      </c>
      <c r="G76" s="45" t="s">
        <v>51</v>
      </c>
      <c r="H76" s="33"/>
      <c r="I76" s="33"/>
      <c r="J76" s="118" t="s">
        <v>52</v>
      </c>
      <c r="K76" s="33"/>
      <c r="L76" s="4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45" customHeight="1">
      <c r="A77" s="30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95" customHeight="1">
      <c r="A81" s="30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95" customHeight="1">
      <c r="A82" s="30"/>
      <c r="B82" s="31"/>
      <c r="C82" s="21" t="s">
        <v>205</v>
      </c>
      <c r="D82" s="30"/>
      <c r="E82" s="30"/>
      <c r="F82" s="30"/>
      <c r="G82" s="30"/>
      <c r="H82" s="30"/>
      <c r="I82" s="30"/>
      <c r="J82" s="30"/>
      <c r="K82" s="30"/>
      <c r="L82" s="4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6" t="s">
        <v>14</v>
      </c>
      <c r="D84" s="30"/>
      <c r="E84" s="30"/>
      <c r="F84" s="30"/>
      <c r="G84" s="30"/>
      <c r="H84" s="30"/>
      <c r="I84" s="30"/>
      <c r="J84" s="30"/>
      <c r="K84" s="30"/>
      <c r="L84" s="4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0"/>
      <c r="D85" s="30"/>
      <c r="E85" s="310" t="str">
        <f>E7</f>
        <v xml:space="preserve"> Bratislava  OO PZ,  Rusovce - rekonštrukcia a modernizácia</v>
      </c>
      <c r="F85" s="310"/>
      <c r="G85" s="310"/>
      <c r="H85" s="310"/>
      <c r="I85" s="30"/>
      <c r="J85" s="30"/>
      <c r="K85" s="30"/>
      <c r="L85" s="4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ht="12" customHeight="1">
      <c r="B86" s="20"/>
      <c r="C86" s="26" t="s">
        <v>159</v>
      </c>
      <c r="L86" s="20"/>
    </row>
    <row r="87" spans="1:31" ht="16.5" customHeight="1">
      <c r="B87" s="20"/>
      <c r="E87" s="310" t="s">
        <v>162</v>
      </c>
      <c r="F87" s="310"/>
      <c r="G87" s="310"/>
      <c r="H87" s="310"/>
      <c r="L87" s="20"/>
    </row>
    <row r="88" spans="1:31" ht="12" customHeight="1">
      <c r="B88" s="20"/>
      <c r="C88" s="26" t="s">
        <v>165</v>
      </c>
      <c r="L88" s="20"/>
    </row>
    <row r="89" spans="1:31" s="1" customFormat="1" ht="16.5" customHeight="1">
      <c r="A89" s="30"/>
      <c r="B89" s="31"/>
      <c r="C89" s="30"/>
      <c r="D89" s="30"/>
      <c r="E89" s="311" t="s">
        <v>168</v>
      </c>
      <c r="F89" s="311"/>
      <c r="G89" s="311"/>
      <c r="H89" s="311"/>
      <c r="I89" s="30"/>
      <c r="J89" s="30"/>
      <c r="K89" s="30"/>
      <c r="L89" s="4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12" customHeight="1">
      <c r="A90" s="30"/>
      <c r="B90" s="31"/>
      <c r="C90" s="26" t="s">
        <v>171</v>
      </c>
      <c r="D90" s="30"/>
      <c r="E90" s="30"/>
      <c r="F90" s="30"/>
      <c r="G90" s="30"/>
      <c r="H90" s="30"/>
      <c r="I90" s="30"/>
      <c r="J90" s="30"/>
      <c r="K90" s="30"/>
      <c r="L90" s="4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6.5" customHeight="1">
      <c r="A91" s="30"/>
      <c r="B91" s="31"/>
      <c r="C91" s="30"/>
      <c r="D91" s="30"/>
      <c r="E91" s="297" t="str">
        <f>E13</f>
        <v>E1.4. 01.1 - zdravotechnika - TV</v>
      </c>
      <c r="F91" s="297"/>
      <c r="G91" s="297"/>
      <c r="H91" s="297"/>
      <c r="I91" s="30"/>
      <c r="J91" s="30"/>
      <c r="K91" s="30"/>
      <c r="L91" s="4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12" customHeight="1">
      <c r="A93" s="30"/>
      <c r="B93" s="31"/>
      <c r="C93" s="26" t="s">
        <v>18</v>
      </c>
      <c r="D93" s="30"/>
      <c r="E93" s="30"/>
      <c r="F93" s="27" t="str">
        <f>F16</f>
        <v>Rusovce</v>
      </c>
      <c r="G93" s="30"/>
      <c r="H93" s="30"/>
      <c r="I93" s="26" t="s">
        <v>20</v>
      </c>
      <c r="J93" s="98" t="str">
        <f>IF(J16="","",J16)</f>
        <v>3. 11. 2023</v>
      </c>
      <c r="K93" s="30"/>
      <c r="L93" s="4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15.2" customHeight="1">
      <c r="A95" s="30"/>
      <c r="B95" s="31"/>
      <c r="C95" s="26" t="s">
        <v>22</v>
      </c>
      <c r="D95" s="30"/>
      <c r="E95" s="30"/>
      <c r="F95" s="27" t="str">
        <f>E19</f>
        <v>Ministerstvo vnútra SR, Pribinova 2, Bratislava</v>
      </c>
      <c r="G95" s="30"/>
      <c r="H95" s="30"/>
      <c r="I95" s="26" t="s">
        <v>28</v>
      </c>
      <c r="J95" s="119" t="str">
        <f>E25</f>
        <v>Ing.František Janega</v>
      </c>
      <c r="K95" s="30"/>
      <c r="L95" s="4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1" customFormat="1" ht="15.2" customHeight="1">
      <c r="A96" s="30"/>
      <c r="B96" s="31"/>
      <c r="C96" s="26" t="s">
        <v>27</v>
      </c>
      <c r="D96" s="30"/>
      <c r="E96" s="30"/>
      <c r="F96" s="27" t="str">
        <f>IF(E22="","",E22)</f>
        <v/>
      </c>
      <c r="G96" s="30"/>
      <c r="H96" s="30"/>
      <c r="I96" s="26" t="s">
        <v>33</v>
      </c>
      <c r="J96" s="119" t="str">
        <f>E28</f>
        <v>Ing.František Janega</v>
      </c>
      <c r="K96" s="30"/>
      <c r="L96" s="4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1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1" customFormat="1" ht="29.25" customHeight="1">
      <c r="A98" s="30"/>
      <c r="B98" s="31"/>
      <c r="C98" s="120" t="s">
        <v>206</v>
      </c>
      <c r="D98" s="111"/>
      <c r="E98" s="111"/>
      <c r="F98" s="111"/>
      <c r="G98" s="111"/>
      <c r="H98" s="111"/>
      <c r="I98" s="111"/>
      <c r="J98" s="121" t="s">
        <v>207</v>
      </c>
      <c r="K98" s="111"/>
      <c r="L98" s="4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47" s="1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1" customFormat="1" ht="22.9" customHeight="1">
      <c r="A100" s="30"/>
      <c r="B100" s="31"/>
      <c r="C100" s="122" t="s">
        <v>208</v>
      </c>
      <c r="D100" s="30"/>
      <c r="E100" s="30"/>
      <c r="F100" s="30"/>
      <c r="G100" s="30"/>
      <c r="H100" s="30"/>
      <c r="I100" s="30"/>
      <c r="J100" s="103">
        <f>J128</f>
        <v>6221.6100000000006</v>
      </c>
      <c r="K100" s="30"/>
      <c r="L100" s="4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7" t="s">
        <v>209</v>
      </c>
    </row>
    <row r="101" spans="1:47" s="8" customFormat="1" ht="24.95" customHeight="1">
      <c r="B101" s="123"/>
      <c r="D101" s="124" t="s">
        <v>218</v>
      </c>
      <c r="E101" s="125"/>
      <c r="F101" s="125"/>
      <c r="G101" s="125"/>
      <c r="H101" s="125"/>
      <c r="I101" s="125"/>
      <c r="J101" s="126">
        <f>J129</f>
        <v>6221.6100000000006</v>
      </c>
      <c r="L101" s="123"/>
    </row>
    <row r="102" spans="1:47" s="9" customFormat="1" ht="19.899999999999999" customHeight="1">
      <c r="B102" s="127"/>
      <c r="D102" s="128" t="s">
        <v>221</v>
      </c>
      <c r="E102" s="129"/>
      <c r="F102" s="129"/>
      <c r="G102" s="129"/>
      <c r="H102" s="129"/>
      <c r="I102" s="129"/>
      <c r="J102" s="130">
        <f>J130</f>
        <v>125.46</v>
      </c>
      <c r="L102" s="127"/>
    </row>
    <row r="103" spans="1:47" s="9" customFormat="1" ht="19.899999999999999" customHeight="1">
      <c r="B103" s="127"/>
      <c r="D103" s="128" t="s">
        <v>2146</v>
      </c>
      <c r="E103" s="129"/>
      <c r="F103" s="129"/>
      <c r="G103" s="129"/>
      <c r="H103" s="129"/>
      <c r="I103" s="129"/>
      <c r="J103" s="130">
        <f>J135</f>
        <v>280.93</v>
      </c>
      <c r="L103" s="127"/>
    </row>
    <row r="104" spans="1:47" s="9" customFormat="1" ht="19.899999999999999" customHeight="1">
      <c r="B104" s="127"/>
      <c r="D104" s="128" t="s">
        <v>2147</v>
      </c>
      <c r="E104" s="129"/>
      <c r="F104" s="129"/>
      <c r="G104" s="129"/>
      <c r="H104" s="129"/>
      <c r="I104" s="129"/>
      <c r="J104" s="130">
        <f>J142</f>
        <v>5815.2199999999993</v>
      </c>
      <c r="L104" s="127"/>
    </row>
    <row r="105" spans="1:47" s="1" customFormat="1" ht="21.7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2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47" s="1" customFormat="1" ht="6.95" customHeight="1">
      <c r="A106" s="30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47" s="1" customFormat="1" ht="6.95" customHeight="1">
      <c r="A110" s="30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47" s="1" customFormat="1" ht="24.95" customHeight="1">
      <c r="A111" s="30"/>
      <c r="B111" s="31"/>
      <c r="C111" s="21" t="s">
        <v>228</v>
      </c>
      <c r="D111" s="30"/>
      <c r="E111" s="30"/>
      <c r="F111" s="30"/>
      <c r="G111" s="30"/>
      <c r="H111" s="30"/>
      <c r="I111" s="30"/>
      <c r="J111" s="30"/>
      <c r="K111" s="30"/>
      <c r="L111" s="4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47" s="1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3" s="1" customFormat="1" ht="12" customHeight="1">
      <c r="A113" s="30"/>
      <c r="B113" s="31"/>
      <c r="C113" s="26" t="s">
        <v>14</v>
      </c>
      <c r="D113" s="30"/>
      <c r="E113" s="30"/>
      <c r="F113" s="30"/>
      <c r="G113" s="30"/>
      <c r="H113" s="30"/>
      <c r="I113" s="30"/>
      <c r="J113" s="30"/>
      <c r="K113" s="30"/>
      <c r="L113" s="4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3" s="1" customFormat="1" ht="16.5" customHeight="1">
      <c r="A114" s="30"/>
      <c r="B114" s="31"/>
      <c r="C114" s="30"/>
      <c r="D114" s="30"/>
      <c r="E114" s="310" t="str">
        <f>E7</f>
        <v xml:space="preserve"> Bratislava  OO PZ,  Rusovce - rekonštrukcia a modernizácia</v>
      </c>
      <c r="F114" s="310"/>
      <c r="G114" s="310"/>
      <c r="H114" s="310"/>
      <c r="I114" s="30"/>
      <c r="J114" s="30"/>
      <c r="K114" s="30"/>
      <c r="L114" s="4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3" ht="12" customHeight="1">
      <c r="B115" s="20"/>
      <c r="C115" s="26" t="s">
        <v>159</v>
      </c>
      <c r="L115" s="20"/>
    </row>
    <row r="116" spans="1:63" ht="16.5" customHeight="1">
      <c r="B116" s="20"/>
      <c r="E116" s="310" t="s">
        <v>162</v>
      </c>
      <c r="F116" s="310"/>
      <c r="G116" s="310"/>
      <c r="H116" s="310"/>
      <c r="L116" s="20"/>
    </row>
    <row r="117" spans="1:63" ht="12" customHeight="1">
      <c r="B117" s="20"/>
      <c r="C117" s="26" t="s">
        <v>165</v>
      </c>
      <c r="L117" s="20"/>
    </row>
    <row r="118" spans="1:63" s="1" customFormat="1" ht="16.5" customHeight="1">
      <c r="A118" s="30"/>
      <c r="B118" s="31"/>
      <c r="C118" s="30"/>
      <c r="D118" s="30"/>
      <c r="E118" s="311" t="s">
        <v>168</v>
      </c>
      <c r="F118" s="311"/>
      <c r="G118" s="311"/>
      <c r="H118" s="311"/>
      <c r="I118" s="30"/>
      <c r="J118" s="30"/>
      <c r="K118" s="30"/>
      <c r="L118" s="4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3" s="1" customFormat="1" ht="12" customHeight="1">
      <c r="A119" s="30"/>
      <c r="B119" s="31"/>
      <c r="C119" s="26" t="s">
        <v>171</v>
      </c>
      <c r="D119" s="30"/>
      <c r="E119" s="30"/>
      <c r="F119" s="30"/>
      <c r="G119" s="30"/>
      <c r="H119" s="30"/>
      <c r="I119" s="30"/>
      <c r="J119" s="30"/>
      <c r="K119" s="30"/>
      <c r="L119" s="4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3" s="1" customFormat="1" ht="16.5" customHeight="1">
      <c r="A120" s="30"/>
      <c r="B120" s="31"/>
      <c r="C120" s="30"/>
      <c r="D120" s="30"/>
      <c r="E120" s="297" t="str">
        <f>E13</f>
        <v>E1.4. 01.1 - zdravotechnika - TV</v>
      </c>
      <c r="F120" s="297"/>
      <c r="G120" s="297"/>
      <c r="H120" s="297"/>
      <c r="I120" s="30"/>
      <c r="J120" s="30"/>
      <c r="K120" s="30"/>
      <c r="L120" s="4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3" s="1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3" s="1" customFormat="1" ht="12" customHeight="1">
      <c r="A122" s="30"/>
      <c r="B122" s="31"/>
      <c r="C122" s="26" t="s">
        <v>18</v>
      </c>
      <c r="D122" s="30"/>
      <c r="E122" s="30"/>
      <c r="F122" s="27" t="str">
        <f>F16</f>
        <v>Rusovce</v>
      </c>
      <c r="G122" s="30"/>
      <c r="H122" s="30"/>
      <c r="I122" s="26" t="s">
        <v>20</v>
      </c>
      <c r="J122" s="98" t="str">
        <f>IF(J16="","",J16)</f>
        <v>3. 11. 2023</v>
      </c>
      <c r="K122" s="30"/>
      <c r="L122" s="4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3" s="1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3" s="1" customFormat="1" ht="15.2" customHeight="1">
      <c r="A124" s="30"/>
      <c r="B124" s="31"/>
      <c r="C124" s="26" t="s">
        <v>22</v>
      </c>
      <c r="D124" s="30"/>
      <c r="E124" s="30"/>
      <c r="F124" s="27" t="str">
        <f>E19</f>
        <v>Ministerstvo vnútra SR, Pribinova 2, Bratislava</v>
      </c>
      <c r="G124" s="30"/>
      <c r="H124" s="30"/>
      <c r="I124" s="26" t="s">
        <v>28</v>
      </c>
      <c r="J124" s="119" t="str">
        <f>E25</f>
        <v>Ing.František Janega</v>
      </c>
      <c r="K124" s="30"/>
      <c r="L124" s="4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3" s="1" customFormat="1" ht="15.2" customHeight="1">
      <c r="A125" s="30"/>
      <c r="B125" s="31"/>
      <c r="C125" s="26" t="s">
        <v>27</v>
      </c>
      <c r="D125" s="30"/>
      <c r="E125" s="30"/>
      <c r="F125" s="27" t="str">
        <f>IF(E22="","",E22)</f>
        <v/>
      </c>
      <c r="G125" s="30"/>
      <c r="H125" s="30"/>
      <c r="I125" s="26" t="s">
        <v>33</v>
      </c>
      <c r="J125" s="119" t="str">
        <f>E28</f>
        <v>Ing.František Janega</v>
      </c>
      <c r="K125" s="30"/>
      <c r="L125" s="4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3" s="1" customFormat="1" ht="10.3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63" s="10" customFormat="1" ht="29.25" customHeight="1">
      <c r="A127" s="131"/>
      <c r="B127" s="132"/>
      <c r="C127" s="133" t="s">
        <v>229</v>
      </c>
      <c r="D127" s="134" t="s">
        <v>61</v>
      </c>
      <c r="E127" s="134" t="s">
        <v>57</v>
      </c>
      <c r="F127" s="134" t="s">
        <v>58</v>
      </c>
      <c r="G127" s="134" t="s">
        <v>230</v>
      </c>
      <c r="H127" s="134" t="s">
        <v>231</v>
      </c>
      <c r="I127" s="134" t="s">
        <v>232</v>
      </c>
      <c r="J127" s="135" t="s">
        <v>207</v>
      </c>
      <c r="K127" s="136" t="s">
        <v>233</v>
      </c>
      <c r="L127" s="137"/>
      <c r="M127" s="61"/>
      <c r="N127" s="62" t="s">
        <v>40</v>
      </c>
      <c r="O127" s="62" t="s">
        <v>234</v>
      </c>
      <c r="P127" s="62" t="s">
        <v>235</v>
      </c>
      <c r="Q127" s="62" t="s">
        <v>236</v>
      </c>
      <c r="R127" s="62" t="s">
        <v>237</v>
      </c>
      <c r="S127" s="62" t="s">
        <v>238</v>
      </c>
      <c r="T127" s="63" t="s">
        <v>239</v>
      </c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</row>
    <row r="128" spans="1:63" s="1" customFormat="1" ht="22.9" customHeight="1">
      <c r="A128" s="30"/>
      <c r="B128" s="31"/>
      <c r="C128" s="68" t="s">
        <v>208</v>
      </c>
      <c r="D128" s="30"/>
      <c r="E128" s="30"/>
      <c r="F128" s="30"/>
      <c r="G128" s="30"/>
      <c r="H128" s="30"/>
      <c r="I128" s="30"/>
      <c r="J128" s="138">
        <f>SUBTOTAL(9,J129:J152)</f>
        <v>6221.6100000000006</v>
      </c>
      <c r="K128" s="30"/>
      <c r="L128" s="31"/>
      <c r="M128" s="64"/>
      <c r="N128" s="55"/>
      <c r="O128" s="65"/>
      <c r="P128" s="139">
        <f>P129</f>
        <v>0</v>
      </c>
      <c r="Q128" s="65"/>
      <c r="R128" s="139">
        <f>R129</f>
        <v>0</v>
      </c>
      <c r="S128" s="65"/>
      <c r="T128" s="140">
        <f>T129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7" t="s">
        <v>75</v>
      </c>
      <c r="AU128" s="17" t="s">
        <v>209</v>
      </c>
      <c r="BK128" s="141">
        <f>BK129</f>
        <v>6221.61</v>
      </c>
    </row>
    <row r="129" spans="1:65" s="11" customFormat="1" ht="25.9" customHeight="1">
      <c r="B129" s="142"/>
      <c r="D129" s="143" t="s">
        <v>75</v>
      </c>
      <c r="E129" s="144" t="s">
        <v>644</v>
      </c>
      <c r="F129" s="144" t="s">
        <v>645</v>
      </c>
      <c r="I129" s="145"/>
      <c r="J129" s="146">
        <f>SUBTOTAL(9,J130:J152)</f>
        <v>6221.6100000000006</v>
      </c>
      <c r="L129" s="142"/>
      <c r="M129" s="147"/>
      <c r="N129" s="148"/>
      <c r="O129" s="148"/>
      <c r="P129" s="149">
        <f>P130+P135+P142</f>
        <v>0</v>
      </c>
      <c r="Q129" s="148"/>
      <c r="R129" s="149">
        <f>R130+R135+R142</f>
        <v>0</v>
      </c>
      <c r="S129" s="148"/>
      <c r="T129" s="150">
        <f>T130+T135+T142</f>
        <v>0</v>
      </c>
      <c r="AR129" s="143" t="s">
        <v>88</v>
      </c>
      <c r="AT129" s="151" t="s">
        <v>75</v>
      </c>
      <c r="AU129" s="151" t="s">
        <v>76</v>
      </c>
      <c r="AY129" s="143" t="s">
        <v>242</v>
      </c>
      <c r="BK129" s="152">
        <f>BK130+BK135+BK142</f>
        <v>6221.61</v>
      </c>
    </row>
    <row r="130" spans="1:65" s="11" customFormat="1" ht="22.9" customHeight="1">
      <c r="B130" s="142"/>
      <c r="D130" s="143" t="s">
        <v>75</v>
      </c>
      <c r="E130" s="153" t="s">
        <v>745</v>
      </c>
      <c r="F130" s="153" t="s">
        <v>746</v>
      </c>
      <c r="I130" s="145"/>
      <c r="J130" s="154">
        <f>SUBTOTAL(9,J131:J134)</f>
        <v>125.46</v>
      </c>
      <c r="L130" s="142"/>
      <c r="M130" s="147"/>
      <c r="N130" s="148"/>
      <c r="O130" s="148"/>
      <c r="P130" s="149">
        <f>SUM(P131:P134)</f>
        <v>0</v>
      </c>
      <c r="Q130" s="148"/>
      <c r="R130" s="149">
        <f>SUM(R131:R134)</f>
        <v>0</v>
      </c>
      <c r="S130" s="148"/>
      <c r="T130" s="150">
        <f>SUM(T131:T134)</f>
        <v>0</v>
      </c>
      <c r="AR130" s="143" t="s">
        <v>88</v>
      </c>
      <c r="AT130" s="151" t="s">
        <v>75</v>
      </c>
      <c r="AU130" s="151" t="s">
        <v>83</v>
      </c>
      <c r="AY130" s="143" t="s">
        <v>242</v>
      </c>
      <c r="BK130" s="152">
        <f>SUM(BK131:BK134)</f>
        <v>125.46</v>
      </c>
    </row>
    <row r="131" spans="1:65" s="1" customFormat="1" ht="16.5" customHeight="1">
      <c r="A131" s="30"/>
      <c r="B131" s="155"/>
      <c r="C131" s="194" t="s">
        <v>83</v>
      </c>
      <c r="D131" s="194" t="s">
        <v>245</v>
      </c>
      <c r="E131" s="195" t="s">
        <v>2148</v>
      </c>
      <c r="F131" s="196" t="s">
        <v>2149</v>
      </c>
      <c r="G131" s="197" t="s">
        <v>297</v>
      </c>
      <c r="H131" s="198">
        <v>24</v>
      </c>
      <c r="I131" s="161">
        <v>3.31</v>
      </c>
      <c r="J131" s="162">
        <f>ROUND(I131*H131,2)</f>
        <v>79.44</v>
      </c>
      <c r="K131" s="163"/>
      <c r="L131" s="31"/>
      <c r="M131" s="164"/>
      <c r="N131" s="165" t="s">
        <v>42</v>
      </c>
      <c r="O131" s="57"/>
      <c r="P131" s="166">
        <f>O131*H131</f>
        <v>0</v>
      </c>
      <c r="Q131" s="166">
        <v>0</v>
      </c>
      <c r="R131" s="166">
        <f>Q131*H131</f>
        <v>0</v>
      </c>
      <c r="S131" s="166">
        <v>0</v>
      </c>
      <c r="T131" s="167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8" t="s">
        <v>402</v>
      </c>
      <c r="AT131" s="168" t="s">
        <v>245</v>
      </c>
      <c r="AU131" s="168" t="s">
        <v>88</v>
      </c>
      <c r="AY131" s="17" t="s">
        <v>242</v>
      </c>
      <c r="BE131" s="169">
        <f>IF(N131="základná",J131,0)</f>
        <v>0</v>
      </c>
      <c r="BF131" s="169">
        <f>IF(N131="znížená",J131,0)</f>
        <v>79.44</v>
      </c>
      <c r="BG131" s="169">
        <f>IF(N131="zákl. prenesená",J131,0)</f>
        <v>0</v>
      </c>
      <c r="BH131" s="169">
        <f>IF(N131="zníž. prenesená",J131,0)</f>
        <v>0</v>
      </c>
      <c r="BI131" s="169">
        <f>IF(N131="nulová",J131,0)</f>
        <v>0</v>
      </c>
      <c r="BJ131" s="17" t="s">
        <v>88</v>
      </c>
      <c r="BK131" s="169">
        <f>ROUND(I131*H131,2)</f>
        <v>79.44</v>
      </c>
      <c r="BL131" s="17" t="s">
        <v>402</v>
      </c>
      <c r="BM131" s="168" t="s">
        <v>88</v>
      </c>
    </row>
    <row r="132" spans="1:65" s="1" customFormat="1" ht="33" customHeight="1">
      <c r="A132" s="30"/>
      <c r="B132" s="155"/>
      <c r="C132" s="218" t="s">
        <v>88</v>
      </c>
      <c r="D132" s="218" t="s">
        <v>313</v>
      </c>
      <c r="E132" s="219" t="s">
        <v>2150</v>
      </c>
      <c r="F132" s="220" t="s">
        <v>2151</v>
      </c>
      <c r="G132" s="221" t="s">
        <v>297</v>
      </c>
      <c r="H132" s="222">
        <v>7</v>
      </c>
      <c r="I132" s="204">
        <v>1.25</v>
      </c>
      <c r="J132" s="205">
        <f>ROUND(I132*H132,2)</f>
        <v>8.75</v>
      </c>
      <c r="K132" s="206"/>
      <c r="L132" s="207"/>
      <c r="M132" s="208"/>
      <c r="N132" s="209" t="s">
        <v>42</v>
      </c>
      <c r="O132" s="57"/>
      <c r="P132" s="166">
        <f>O132*H132</f>
        <v>0</v>
      </c>
      <c r="Q132" s="166">
        <v>0</v>
      </c>
      <c r="R132" s="166">
        <f>Q132*H132</f>
        <v>0</v>
      </c>
      <c r="S132" s="166">
        <v>0</v>
      </c>
      <c r="T132" s="167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8" t="s">
        <v>500</v>
      </c>
      <c r="AT132" s="168" t="s">
        <v>313</v>
      </c>
      <c r="AU132" s="168" t="s">
        <v>88</v>
      </c>
      <c r="AY132" s="17" t="s">
        <v>242</v>
      </c>
      <c r="BE132" s="169">
        <f>IF(N132="základná",J132,0)</f>
        <v>0</v>
      </c>
      <c r="BF132" s="169">
        <f>IF(N132="znížená",J132,0)</f>
        <v>8.75</v>
      </c>
      <c r="BG132" s="169">
        <f>IF(N132="zákl. prenesená",J132,0)</f>
        <v>0</v>
      </c>
      <c r="BH132" s="169">
        <f>IF(N132="zníž. prenesená",J132,0)</f>
        <v>0</v>
      </c>
      <c r="BI132" s="169">
        <f>IF(N132="nulová",J132,0)</f>
        <v>0</v>
      </c>
      <c r="BJ132" s="17" t="s">
        <v>88</v>
      </c>
      <c r="BK132" s="169">
        <f>ROUND(I132*H132,2)</f>
        <v>8.75</v>
      </c>
      <c r="BL132" s="17" t="s">
        <v>402</v>
      </c>
      <c r="BM132" s="168" t="s">
        <v>249</v>
      </c>
    </row>
    <row r="133" spans="1:65" s="1" customFormat="1" ht="33" customHeight="1">
      <c r="A133" s="30"/>
      <c r="B133" s="155"/>
      <c r="C133" s="218" t="s">
        <v>93</v>
      </c>
      <c r="D133" s="218" t="s">
        <v>313</v>
      </c>
      <c r="E133" s="219" t="s">
        <v>2152</v>
      </c>
      <c r="F133" s="220" t="s">
        <v>2153</v>
      </c>
      <c r="G133" s="221" t="s">
        <v>297</v>
      </c>
      <c r="H133" s="222">
        <v>8</v>
      </c>
      <c r="I133" s="204">
        <v>1.43</v>
      </c>
      <c r="J133" s="205">
        <f>ROUND(I133*H133,2)</f>
        <v>11.44</v>
      </c>
      <c r="K133" s="206"/>
      <c r="L133" s="207"/>
      <c r="M133" s="208"/>
      <c r="N133" s="209" t="s">
        <v>42</v>
      </c>
      <c r="O133" s="57"/>
      <c r="P133" s="166">
        <f>O133*H133</f>
        <v>0</v>
      </c>
      <c r="Q133" s="166">
        <v>0</v>
      </c>
      <c r="R133" s="166">
        <f>Q133*H133</f>
        <v>0</v>
      </c>
      <c r="S133" s="166">
        <v>0</v>
      </c>
      <c r="T133" s="167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8" t="s">
        <v>500</v>
      </c>
      <c r="AT133" s="168" t="s">
        <v>313</v>
      </c>
      <c r="AU133" s="168" t="s">
        <v>88</v>
      </c>
      <c r="AY133" s="17" t="s">
        <v>242</v>
      </c>
      <c r="BE133" s="169">
        <f>IF(N133="základná",J133,0)</f>
        <v>0</v>
      </c>
      <c r="BF133" s="169">
        <f>IF(N133="znížená",J133,0)</f>
        <v>11.44</v>
      </c>
      <c r="BG133" s="169">
        <f>IF(N133="zákl. prenesená",J133,0)</f>
        <v>0</v>
      </c>
      <c r="BH133" s="169">
        <f>IF(N133="zníž. prenesená",J133,0)</f>
        <v>0</v>
      </c>
      <c r="BI133" s="169">
        <f>IF(N133="nulová",J133,0)</f>
        <v>0</v>
      </c>
      <c r="BJ133" s="17" t="s">
        <v>88</v>
      </c>
      <c r="BK133" s="169">
        <f>ROUND(I133*H133,2)</f>
        <v>11.44</v>
      </c>
      <c r="BL133" s="17" t="s">
        <v>402</v>
      </c>
      <c r="BM133" s="168" t="s">
        <v>318</v>
      </c>
    </row>
    <row r="134" spans="1:65" s="1" customFormat="1" ht="33" customHeight="1">
      <c r="A134" s="30"/>
      <c r="B134" s="155"/>
      <c r="C134" s="218" t="s">
        <v>249</v>
      </c>
      <c r="D134" s="218" t="s">
        <v>313</v>
      </c>
      <c r="E134" s="219" t="s">
        <v>2154</v>
      </c>
      <c r="F134" s="220" t="s">
        <v>2155</v>
      </c>
      <c r="G134" s="221" t="s">
        <v>297</v>
      </c>
      <c r="H134" s="222">
        <v>9</v>
      </c>
      <c r="I134" s="204">
        <v>2.87</v>
      </c>
      <c r="J134" s="205">
        <f>ROUND(I134*H134,2)</f>
        <v>25.83</v>
      </c>
      <c r="K134" s="206"/>
      <c r="L134" s="207"/>
      <c r="M134" s="208"/>
      <c r="N134" s="209" t="s">
        <v>42</v>
      </c>
      <c r="O134" s="57"/>
      <c r="P134" s="166">
        <f>O134*H134</f>
        <v>0</v>
      </c>
      <c r="Q134" s="166">
        <v>0</v>
      </c>
      <c r="R134" s="166">
        <f>Q134*H134</f>
        <v>0</v>
      </c>
      <c r="S134" s="166">
        <v>0</v>
      </c>
      <c r="T134" s="167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68" t="s">
        <v>500</v>
      </c>
      <c r="AT134" s="168" t="s">
        <v>313</v>
      </c>
      <c r="AU134" s="168" t="s">
        <v>88</v>
      </c>
      <c r="AY134" s="17" t="s">
        <v>242</v>
      </c>
      <c r="BE134" s="169">
        <f>IF(N134="základná",J134,0)</f>
        <v>0</v>
      </c>
      <c r="BF134" s="169">
        <f>IF(N134="znížená",J134,0)</f>
        <v>25.83</v>
      </c>
      <c r="BG134" s="169">
        <f>IF(N134="zákl. prenesená",J134,0)</f>
        <v>0</v>
      </c>
      <c r="BH134" s="169">
        <f>IF(N134="zníž. prenesená",J134,0)</f>
        <v>0</v>
      </c>
      <c r="BI134" s="169">
        <f>IF(N134="nulová",J134,0)</f>
        <v>0</v>
      </c>
      <c r="BJ134" s="17" t="s">
        <v>88</v>
      </c>
      <c r="BK134" s="169">
        <f>ROUND(I134*H134,2)</f>
        <v>25.83</v>
      </c>
      <c r="BL134" s="17" t="s">
        <v>402</v>
      </c>
      <c r="BM134" s="168" t="s">
        <v>316</v>
      </c>
    </row>
    <row r="135" spans="1:65" s="11" customFormat="1" ht="22.9" customHeight="1">
      <c r="B135" s="142"/>
      <c r="D135" s="143" t="s">
        <v>75</v>
      </c>
      <c r="E135" s="153" t="s">
        <v>2156</v>
      </c>
      <c r="F135" s="153" t="s">
        <v>2157</v>
      </c>
      <c r="I135" s="145"/>
      <c r="J135" s="154">
        <f>SUBTOTAL(9,J136:J141)</f>
        <v>280.93</v>
      </c>
      <c r="L135" s="142"/>
      <c r="M135" s="147"/>
      <c r="N135" s="148"/>
      <c r="O135" s="148"/>
      <c r="P135" s="149">
        <f>SUM(P136:P141)</f>
        <v>0</v>
      </c>
      <c r="Q135" s="148"/>
      <c r="R135" s="149">
        <f>SUM(R136:R141)</f>
        <v>0</v>
      </c>
      <c r="S135" s="148"/>
      <c r="T135" s="150">
        <f>SUM(T136:T141)</f>
        <v>0</v>
      </c>
      <c r="AR135" s="143" t="s">
        <v>88</v>
      </c>
      <c r="AT135" s="151" t="s">
        <v>75</v>
      </c>
      <c r="AU135" s="151" t="s">
        <v>83</v>
      </c>
      <c r="AY135" s="143" t="s">
        <v>242</v>
      </c>
      <c r="BK135" s="152">
        <f>SUM(BK136:BK141)</f>
        <v>280.93</v>
      </c>
    </row>
    <row r="136" spans="1:65" s="1" customFormat="1" ht="24.2" customHeight="1">
      <c r="A136" s="30"/>
      <c r="B136" s="155"/>
      <c r="C136" s="194" t="s">
        <v>338</v>
      </c>
      <c r="D136" s="194" t="s">
        <v>245</v>
      </c>
      <c r="E136" s="195" t="s">
        <v>2158</v>
      </c>
      <c r="F136" s="196" t="s">
        <v>2159</v>
      </c>
      <c r="G136" s="197" t="s">
        <v>297</v>
      </c>
      <c r="H136" s="198">
        <v>7</v>
      </c>
      <c r="I136" s="161">
        <v>8.14</v>
      </c>
      <c r="J136" s="162">
        <f t="shared" ref="J136:J141" si="0">ROUND(I136*H136,2)</f>
        <v>56.98</v>
      </c>
      <c r="K136" s="163"/>
      <c r="L136" s="31"/>
      <c r="M136" s="164"/>
      <c r="N136" s="165" t="s">
        <v>42</v>
      </c>
      <c r="O136" s="57"/>
      <c r="P136" s="166">
        <f t="shared" ref="P136:P141" si="1">O136*H136</f>
        <v>0</v>
      </c>
      <c r="Q136" s="166">
        <v>0</v>
      </c>
      <c r="R136" s="166">
        <f t="shared" ref="R136:R141" si="2">Q136*H136</f>
        <v>0</v>
      </c>
      <c r="S136" s="166">
        <v>0</v>
      </c>
      <c r="T136" s="167">
        <f t="shared" ref="T136:T141" si="3"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8" t="s">
        <v>402</v>
      </c>
      <c r="AT136" s="168" t="s">
        <v>245</v>
      </c>
      <c r="AU136" s="168" t="s">
        <v>88</v>
      </c>
      <c r="AY136" s="17" t="s">
        <v>242</v>
      </c>
      <c r="BE136" s="169">
        <f t="shared" ref="BE136:BE141" si="4">IF(N136="základná",J136,0)</f>
        <v>0</v>
      </c>
      <c r="BF136" s="169">
        <f t="shared" ref="BF136:BF141" si="5">IF(N136="znížená",J136,0)</f>
        <v>56.98</v>
      </c>
      <c r="BG136" s="169">
        <f t="shared" ref="BG136:BG141" si="6">IF(N136="zákl. prenesená",J136,0)</f>
        <v>0</v>
      </c>
      <c r="BH136" s="169">
        <f t="shared" ref="BH136:BH141" si="7">IF(N136="zníž. prenesená",J136,0)</f>
        <v>0</v>
      </c>
      <c r="BI136" s="169">
        <f t="shared" ref="BI136:BI141" si="8">IF(N136="nulová",J136,0)</f>
        <v>0</v>
      </c>
      <c r="BJ136" s="17" t="s">
        <v>88</v>
      </c>
      <c r="BK136" s="169">
        <f t="shared" ref="BK136:BK141" si="9">ROUND(I136*H136,2)</f>
        <v>56.98</v>
      </c>
      <c r="BL136" s="17" t="s">
        <v>402</v>
      </c>
      <c r="BM136" s="168" t="s">
        <v>364</v>
      </c>
    </row>
    <row r="137" spans="1:65" s="1" customFormat="1" ht="24.2" customHeight="1">
      <c r="A137" s="30"/>
      <c r="B137" s="155"/>
      <c r="C137" s="194" t="s">
        <v>318</v>
      </c>
      <c r="D137" s="194" t="s">
        <v>245</v>
      </c>
      <c r="E137" s="195" t="s">
        <v>2160</v>
      </c>
      <c r="F137" s="196" t="s">
        <v>2161</v>
      </c>
      <c r="G137" s="197" t="s">
        <v>297</v>
      </c>
      <c r="H137" s="198">
        <v>8</v>
      </c>
      <c r="I137" s="161">
        <v>8.34</v>
      </c>
      <c r="J137" s="162">
        <f t="shared" si="0"/>
        <v>66.72</v>
      </c>
      <c r="K137" s="163"/>
      <c r="L137" s="31"/>
      <c r="M137" s="164"/>
      <c r="N137" s="165" t="s">
        <v>42</v>
      </c>
      <c r="O137" s="57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8" t="s">
        <v>402</v>
      </c>
      <c r="AT137" s="168" t="s">
        <v>245</v>
      </c>
      <c r="AU137" s="168" t="s">
        <v>88</v>
      </c>
      <c r="AY137" s="17" t="s">
        <v>242</v>
      </c>
      <c r="BE137" s="169">
        <f t="shared" si="4"/>
        <v>0</v>
      </c>
      <c r="BF137" s="169">
        <f t="shared" si="5"/>
        <v>66.72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66.72</v>
      </c>
      <c r="BL137" s="17" t="s">
        <v>402</v>
      </c>
      <c r="BM137" s="168" t="s">
        <v>379</v>
      </c>
    </row>
    <row r="138" spans="1:65" s="1" customFormat="1" ht="24.2" customHeight="1">
      <c r="A138" s="30"/>
      <c r="B138" s="155"/>
      <c r="C138" s="194" t="s">
        <v>348</v>
      </c>
      <c r="D138" s="194" t="s">
        <v>245</v>
      </c>
      <c r="E138" s="195" t="s">
        <v>2162</v>
      </c>
      <c r="F138" s="196" t="s">
        <v>2163</v>
      </c>
      <c r="G138" s="197" t="s">
        <v>297</v>
      </c>
      <c r="H138" s="198">
        <v>9</v>
      </c>
      <c r="I138" s="161">
        <v>10.1</v>
      </c>
      <c r="J138" s="162">
        <f t="shared" si="0"/>
        <v>90.9</v>
      </c>
      <c r="K138" s="163"/>
      <c r="L138" s="31"/>
      <c r="M138" s="164"/>
      <c r="N138" s="165" t="s">
        <v>42</v>
      </c>
      <c r="O138" s="57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8" t="s">
        <v>402</v>
      </c>
      <c r="AT138" s="168" t="s">
        <v>245</v>
      </c>
      <c r="AU138" s="168" t="s">
        <v>88</v>
      </c>
      <c r="AY138" s="17" t="s">
        <v>242</v>
      </c>
      <c r="BE138" s="169">
        <f t="shared" si="4"/>
        <v>0</v>
      </c>
      <c r="BF138" s="169">
        <f t="shared" si="5"/>
        <v>90.9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88</v>
      </c>
      <c r="BK138" s="169">
        <f t="shared" si="9"/>
        <v>90.9</v>
      </c>
      <c r="BL138" s="17" t="s">
        <v>402</v>
      </c>
      <c r="BM138" s="168" t="s">
        <v>392</v>
      </c>
    </row>
    <row r="139" spans="1:65" s="1" customFormat="1" ht="24.2" customHeight="1">
      <c r="A139" s="30"/>
      <c r="B139" s="155"/>
      <c r="C139" s="194" t="s">
        <v>316</v>
      </c>
      <c r="D139" s="194" t="s">
        <v>245</v>
      </c>
      <c r="E139" s="195" t="s">
        <v>2164</v>
      </c>
      <c r="F139" s="196" t="s">
        <v>2165</v>
      </c>
      <c r="G139" s="197" t="s">
        <v>297</v>
      </c>
      <c r="H139" s="198">
        <v>24</v>
      </c>
      <c r="I139" s="161">
        <v>1.61</v>
      </c>
      <c r="J139" s="162">
        <f t="shared" si="0"/>
        <v>38.64</v>
      </c>
      <c r="K139" s="163"/>
      <c r="L139" s="31"/>
      <c r="M139" s="164"/>
      <c r="N139" s="165" t="s">
        <v>42</v>
      </c>
      <c r="O139" s="57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8" t="s">
        <v>402</v>
      </c>
      <c r="AT139" s="168" t="s">
        <v>245</v>
      </c>
      <c r="AU139" s="168" t="s">
        <v>88</v>
      </c>
      <c r="AY139" s="17" t="s">
        <v>242</v>
      </c>
      <c r="BE139" s="169">
        <f t="shared" si="4"/>
        <v>0</v>
      </c>
      <c r="BF139" s="169">
        <f t="shared" si="5"/>
        <v>38.64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88</v>
      </c>
      <c r="BK139" s="169">
        <f t="shared" si="9"/>
        <v>38.64</v>
      </c>
      <c r="BL139" s="17" t="s">
        <v>402</v>
      </c>
      <c r="BM139" s="168" t="s">
        <v>402</v>
      </c>
    </row>
    <row r="140" spans="1:65" s="1" customFormat="1" ht="24.2" customHeight="1">
      <c r="A140" s="30"/>
      <c r="B140" s="155"/>
      <c r="C140" s="194" t="s">
        <v>358</v>
      </c>
      <c r="D140" s="194" t="s">
        <v>245</v>
      </c>
      <c r="E140" s="195" t="s">
        <v>2166</v>
      </c>
      <c r="F140" s="196" t="s">
        <v>2167</v>
      </c>
      <c r="G140" s="197" t="s">
        <v>297</v>
      </c>
      <c r="H140" s="198">
        <v>24</v>
      </c>
      <c r="I140" s="161">
        <v>1.1499999999999999</v>
      </c>
      <c r="J140" s="162">
        <f t="shared" si="0"/>
        <v>27.6</v>
      </c>
      <c r="K140" s="163"/>
      <c r="L140" s="31"/>
      <c r="M140" s="164"/>
      <c r="N140" s="165" t="s">
        <v>42</v>
      </c>
      <c r="O140" s="57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8" t="s">
        <v>402</v>
      </c>
      <c r="AT140" s="168" t="s">
        <v>245</v>
      </c>
      <c r="AU140" s="168" t="s">
        <v>88</v>
      </c>
      <c r="AY140" s="17" t="s">
        <v>242</v>
      </c>
      <c r="BE140" s="169">
        <f t="shared" si="4"/>
        <v>0</v>
      </c>
      <c r="BF140" s="169">
        <f t="shared" si="5"/>
        <v>27.6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88</v>
      </c>
      <c r="BK140" s="169">
        <f t="shared" si="9"/>
        <v>27.6</v>
      </c>
      <c r="BL140" s="17" t="s">
        <v>402</v>
      </c>
      <c r="BM140" s="168" t="s">
        <v>414</v>
      </c>
    </row>
    <row r="141" spans="1:65" s="1" customFormat="1" ht="24.2" customHeight="1">
      <c r="A141" s="30"/>
      <c r="B141" s="155"/>
      <c r="C141" s="194" t="s">
        <v>364</v>
      </c>
      <c r="D141" s="194" t="s">
        <v>245</v>
      </c>
      <c r="E141" s="195" t="s">
        <v>2168</v>
      </c>
      <c r="F141" s="196" t="s">
        <v>2169</v>
      </c>
      <c r="G141" s="197" t="s">
        <v>291</v>
      </c>
      <c r="H141" s="198">
        <v>0.01</v>
      </c>
      <c r="I141" s="161">
        <v>8.76</v>
      </c>
      <c r="J141" s="162">
        <f t="shared" si="0"/>
        <v>0.09</v>
      </c>
      <c r="K141" s="163"/>
      <c r="L141" s="31"/>
      <c r="M141" s="164"/>
      <c r="N141" s="165" t="s">
        <v>42</v>
      </c>
      <c r="O141" s="57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8" t="s">
        <v>402</v>
      </c>
      <c r="AT141" s="168" t="s">
        <v>245</v>
      </c>
      <c r="AU141" s="168" t="s">
        <v>88</v>
      </c>
      <c r="AY141" s="17" t="s">
        <v>242</v>
      </c>
      <c r="BE141" s="169">
        <f t="shared" si="4"/>
        <v>0</v>
      </c>
      <c r="BF141" s="169">
        <f t="shared" si="5"/>
        <v>0.09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88</v>
      </c>
      <c r="BK141" s="169">
        <f t="shared" si="9"/>
        <v>0.09</v>
      </c>
      <c r="BL141" s="17" t="s">
        <v>402</v>
      </c>
      <c r="BM141" s="168" t="s">
        <v>6</v>
      </c>
    </row>
    <row r="142" spans="1:65" s="11" customFormat="1" ht="22.9" customHeight="1">
      <c r="B142" s="142"/>
      <c r="D142" s="143" t="s">
        <v>75</v>
      </c>
      <c r="E142" s="153" t="s">
        <v>2170</v>
      </c>
      <c r="F142" s="153" t="s">
        <v>2171</v>
      </c>
      <c r="I142" s="145"/>
      <c r="J142" s="154">
        <f>SUBTOTAL(9,J143:J152)</f>
        <v>5815.2199999999993</v>
      </c>
      <c r="L142" s="142"/>
      <c r="M142" s="147"/>
      <c r="N142" s="148"/>
      <c r="O142" s="148"/>
      <c r="P142" s="149">
        <f>SUM(P143:P152)</f>
        <v>0</v>
      </c>
      <c r="Q142" s="148"/>
      <c r="R142" s="149">
        <f>SUM(R143:R152)</f>
        <v>0</v>
      </c>
      <c r="S142" s="148"/>
      <c r="T142" s="150">
        <f>SUM(T143:T152)</f>
        <v>0</v>
      </c>
      <c r="AR142" s="143" t="s">
        <v>88</v>
      </c>
      <c r="AT142" s="151" t="s">
        <v>75</v>
      </c>
      <c r="AU142" s="151" t="s">
        <v>83</v>
      </c>
      <c r="AY142" s="143" t="s">
        <v>242</v>
      </c>
      <c r="BK142" s="152">
        <f>SUM(BK143:BK152)</f>
        <v>5815.2199999999993</v>
      </c>
    </row>
    <row r="143" spans="1:65" s="1" customFormat="1" ht="24.2" customHeight="1">
      <c r="A143" s="30"/>
      <c r="B143" s="155"/>
      <c r="C143" s="194" t="s">
        <v>369</v>
      </c>
      <c r="D143" s="194" t="s">
        <v>245</v>
      </c>
      <c r="E143" s="195" t="s">
        <v>2172</v>
      </c>
      <c r="F143" s="196" t="s">
        <v>2173</v>
      </c>
      <c r="G143" s="197" t="s">
        <v>310</v>
      </c>
      <c r="H143" s="198">
        <v>5</v>
      </c>
      <c r="I143" s="161">
        <v>49.16</v>
      </c>
      <c r="J143" s="162">
        <f t="shared" ref="J143:J152" si="10">ROUND(I143*H143,2)</f>
        <v>245.8</v>
      </c>
      <c r="K143" s="163"/>
      <c r="L143" s="31"/>
      <c r="M143" s="164"/>
      <c r="N143" s="165" t="s">
        <v>42</v>
      </c>
      <c r="O143" s="57"/>
      <c r="P143" s="166">
        <f t="shared" ref="P143:P152" si="11">O143*H143</f>
        <v>0</v>
      </c>
      <c r="Q143" s="166">
        <v>0</v>
      </c>
      <c r="R143" s="166">
        <f t="shared" ref="R143:R152" si="12">Q143*H143</f>
        <v>0</v>
      </c>
      <c r="S143" s="166">
        <v>0</v>
      </c>
      <c r="T143" s="167">
        <f t="shared" ref="T143:T152" si="13"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8" t="s">
        <v>402</v>
      </c>
      <c r="AT143" s="168" t="s">
        <v>245</v>
      </c>
      <c r="AU143" s="168" t="s">
        <v>88</v>
      </c>
      <c r="AY143" s="17" t="s">
        <v>242</v>
      </c>
      <c r="BE143" s="169">
        <f t="shared" ref="BE143:BE152" si="14">IF(N143="základná",J143,0)</f>
        <v>0</v>
      </c>
      <c r="BF143" s="169">
        <f t="shared" ref="BF143:BF152" si="15">IF(N143="znížená",J143,0)</f>
        <v>245.8</v>
      </c>
      <c r="BG143" s="169">
        <f t="shared" ref="BG143:BG152" si="16">IF(N143="zákl. prenesená",J143,0)</f>
        <v>0</v>
      </c>
      <c r="BH143" s="169">
        <f t="shared" ref="BH143:BH152" si="17">IF(N143="zníž. prenesená",J143,0)</f>
        <v>0</v>
      </c>
      <c r="BI143" s="169">
        <f t="shared" ref="BI143:BI152" si="18">IF(N143="nulová",J143,0)</f>
        <v>0</v>
      </c>
      <c r="BJ143" s="17" t="s">
        <v>88</v>
      </c>
      <c r="BK143" s="169">
        <f t="shared" ref="BK143:BK152" si="19">ROUND(I143*H143,2)</f>
        <v>245.8</v>
      </c>
      <c r="BL143" s="17" t="s">
        <v>402</v>
      </c>
      <c r="BM143" s="168" t="s">
        <v>432</v>
      </c>
    </row>
    <row r="144" spans="1:65" s="1" customFormat="1" ht="24.2" customHeight="1">
      <c r="A144" s="30"/>
      <c r="B144" s="155"/>
      <c r="C144" s="218" t="s">
        <v>379</v>
      </c>
      <c r="D144" s="218" t="s">
        <v>313</v>
      </c>
      <c r="E144" s="219" t="s">
        <v>2174</v>
      </c>
      <c r="F144" s="220" t="s">
        <v>2175</v>
      </c>
      <c r="G144" s="221" t="s">
        <v>310</v>
      </c>
      <c r="H144" s="222">
        <v>5</v>
      </c>
      <c r="I144" s="204">
        <v>285.35000000000002</v>
      </c>
      <c r="J144" s="205">
        <f t="shared" si="10"/>
        <v>1426.75</v>
      </c>
      <c r="K144" s="206"/>
      <c r="L144" s="207"/>
      <c r="M144" s="208"/>
      <c r="N144" s="209" t="s">
        <v>42</v>
      </c>
      <c r="O144" s="57"/>
      <c r="P144" s="166">
        <f t="shared" si="11"/>
        <v>0</v>
      </c>
      <c r="Q144" s="166">
        <v>0</v>
      </c>
      <c r="R144" s="166">
        <f t="shared" si="12"/>
        <v>0</v>
      </c>
      <c r="S144" s="166">
        <v>0</v>
      </c>
      <c r="T144" s="167">
        <f t="shared" si="1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8" t="s">
        <v>500</v>
      </c>
      <c r="AT144" s="168" t="s">
        <v>313</v>
      </c>
      <c r="AU144" s="168" t="s">
        <v>88</v>
      </c>
      <c r="AY144" s="17" t="s">
        <v>242</v>
      </c>
      <c r="BE144" s="169">
        <f t="shared" si="14"/>
        <v>0</v>
      </c>
      <c r="BF144" s="169">
        <f t="shared" si="15"/>
        <v>1426.75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7" t="s">
        <v>88</v>
      </c>
      <c r="BK144" s="169">
        <f t="shared" si="19"/>
        <v>1426.75</v>
      </c>
      <c r="BL144" s="17" t="s">
        <v>402</v>
      </c>
      <c r="BM144" s="168" t="s">
        <v>445</v>
      </c>
    </row>
    <row r="145" spans="1:65" s="1" customFormat="1" ht="24.2" customHeight="1">
      <c r="A145" s="30"/>
      <c r="B145" s="155"/>
      <c r="C145" s="223" t="s">
        <v>383</v>
      </c>
      <c r="D145" s="223" t="s">
        <v>245</v>
      </c>
      <c r="E145" s="224" t="s">
        <v>2176</v>
      </c>
      <c r="F145" s="225" t="s">
        <v>2177</v>
      </c>
      <c r="G145" s="226" t="s">
        <v>310</v>
      </c>
      <c r="H145" s="227">
        <v>6</v>
      </c>
      <c r="I145" s="161">
        <v>12.58</v>
      </c>
      <c r="J145" s="162">
        <f t="shared" si="10"/>
        <v>75.48</v>
      </c>
      <c r="K145" s="163"/>
      <c r="L145" s="31"/>
      <c r="M145" s="164"/>
      <c r="N145" s="165" t="s">
        <v>42</v>
      </c>
      <c r="O145" s="57"/>
      <c r="P145" s="166">
        <f t="shared" si="11"/>
        <v>0</v>
      </c>
      <c r="Q145" s="166">
        <v>0</v>
      </c>
      <c r="R145" s="166">
        <f t="shared" si="12"/>
        <v>0</v>
      </c>
      <c r="S145" s="166">
        <v>0</v>
      </c>
      <c r="T145" s="167">
        <f t="shared" si="1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8" t="s">
        <v>402</v>
      </c>
      <c r="AT145" s="168" t="s">
        <v>245</v>
      </c>
      <c r="AU145" s="168" t="s">
        <v>88</v>
      </c>
      <c r="AY145" s="17" t="s">
        <v>242</v>
      </c>
      <c r="BE145" s="169">
        <f t="shared" si="14"/>
        <v>0</v>
      </c>
      <c r="BF145" s="169">
        <f t="shared" si="15"/>
        <v>75.48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7" t="s">
        <v>88</v>
      </c>
      <c r="BK145" s="169">
        <f t="shared" si="19"/>
        <v>75.48</v>
      </c>
      <c r="BL145" s="17" t="s">
        <v>402</v>
      </c>
      <c r="BM145" s="168" t="s">
        <v>459</v>
      </c>
    </row>
    <row r="146" spans="1:65" s="1" customFormat="1" ht="55.5" customHeight="1">
      <c r="A146" s="30"/>
      <c r="B146" s="155"/>
      <c r="C146" s="254" t="s">
        <v>392</v>
      </c>
      <c r="D146" s="254" t="s">
        <v>313</v>
      </c>
      <c r="E146" s="255" t="s">
        <v>2178</v>
      </c>
      <c r="F146" s="256" t="s">
        <v>2179</v>
      </c>
      <c r="G146" s="257" t="s">
        <v>310</v>
      </c>
      <c r="H146" s="258">
        <v>6</v>
      </c>
      <c r="I146" s="204">
        <v>136.29</v>
      </c>
      <c r="J146" s="205">
        <f t="shared" si="10"/>
        <v>817.74</v>
      </c>
      <c r="K146" s="206"/>
      <c r="L146" s="207"/>
      <c r="M146" s="208"/>
      <c r="N146" s="209" t="s">
        <v>42</v>
      </c>
      <c r="O146" s="57"/>
      <c r="P146" s="166">
        <f t="shared" si="11"/>
        <v>0</v>
      </c>
      <c r="Q146" s="166">
        <v>0</v>
      </c>
      <c r="R146" s="166">
        <f t="shared" si="12"/>
        <v>0</v>
      </c>
      <c r="S146" s="166">
        <v>0</v>
      </c>
      <c r="T146" s="167">
        <f t="shared" si="1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8" t="s">
        <v>500</v>
      </c>
      <c r="AT146" s="168" t="s">
        <v>313</v>
      </c>
      <c r="AU146" s="168" t="s">
        <v>88</v>
      </c>
      <c r="AY146" s="17" t="s">
        <v>242</v>
      </c>
      <c r="BE146" s="169">
        <f t="shared" si="14"/>
        <v>0</v>
      </c>
      <c r="BF146" s="169">
        <f t="shared" si="15"/>
        <v>817.74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7" t="s">
        <v>88</v>
      </c>
      <c r="BK146" s="169">
        <f t="shared" si="19"/>
        <v>817.74</v>
      </c>
      <c r="BL146" s="17" t="s">
        <v>402</v>
      </c>
      <c r="BM146" s="168" t="s">
        <v>473</v>
      </c>
    </row>
    <row r="147" spans="1:65" s="1" customFormat="1" ht="16.5" customHeight="1">
      <c r="A147" s="30"/>
      <c r="B147" s="155"/>
      <c r="C147" s="194" t="s">
        <v>397</v>
      </c>
      <c r="D147" s="194" t="s">
        <v>245</v>
      </c>
      <c r="E147" s="195" t="s">
        <v>2180</v>
      </c>
      <c r="F147" s="196" t="s">
        <v>2181</v>
      </c>
      <c r="G147" s="197" t="s">
        <v>310</v>
      </c>
      <c r="H147" s="198">
        <v>7</v>
      </c>
      <c r="I147" s="161">
        <v>4.84</v>
      </c>
      <c r="J147" s="162">
        <f t="shared" si="10"/>
        <v>33.880000000000003</v>
      </c>
      <c r="K147" s="163"/>
      <c r="L147" s="31"/>
      <c r="M147" s="164"/>
      <c r="N147" s="165" t="s">
        <v>42</v>
      </c>
      <c r="O147" s="57"/>
      <c r="P147" s="166">
        <f t="shared" si="11"/>
        <v>0</v>
      </c>
      <c r="Q147" s="166">
        <v>0</v>
      </c>
      <c r="R147" s="166">
        <f t="shared" si="12"/>
        <v>0</v>
      </c>
      <c r="S147" s="166">
        <v>0</v>
      </c>
      <c r="T147" s="167">
        <f t="shared" si="1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8" t="s">
        <v>402</v>
      </c>
      <c r="AT147" s="168" t="s">
        <v>245</v>
      </c>
      <c r="AU147" s="168" t="s">
        <v>88</v>
      </c>
      <c r="AY147" s="17" t="s">
        <v>242</v>
      </c>
      <c r="BE147" s="169">
        <f t="shared" si="14"/>
        <v>0</v>
      </c>
      <c r="BF147" s="169">
        <f t="shared" si="15"/>
        <v>33.880000000000003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7" t="s">
        <v>88</v>
      </c>
      <c r="BK147" s="169">
        <f t="shared" si="19"/>
        <v>33.880000000000003</v>
      </c>
      <c r="BL147" s="17" t="s">
        <v>402</v>
      </c>
      <c r="BM147" s="168" t="s">
        <v>489</v>
      </c>
    </row>
    <row r="148" spans="1:65" s="1" customFormat="1" ht="37.9" customHeight="1">
      <c r="A148" s="30"/>
      <c r="B148" s="155"/>
      <c r="C148" s="218" t="s">
        <v>402</v>
      </c>
      <c r="D148" s="218" t="s">
        <v>313</v>
      </c>
      <c r="E148" s="219" t="s">
        <v>2182</v>
      </c>
      <c r="F148" s="220" t="s">
        <v>2183</v>
      </c>
      <c r="G148" s="221" t="s">
        <v>310</v>
      </c>
      <c r="H148" s="222">
        <v>7</v>
      </c>
      <c r="I148" s="204">
        <v>9.9</v>
      </c>
      <c r="J148" s="205">
        <f t="shared" si="10"/>
        <v>69.3</v>
      </c>
      <c r="K148" s="206"/>
      <c r="L148" s="207"/>
      <c r="M148" s="208"/>
      <c r="N148" s="209" t="s">
        <v>42</v>
      </c>
      <c r="O148" s="57"/>
      <c r="P148" s="166">
        <f t="shared" si="11"/>
        <v>0</v>
      </c>
      <c r="Q148" s="166">
        <v>0</v>
      </c>
      <c r="R148" s="166">
        <f t="shared" si="12"/>
        <v>0</v>
      </c>
      <c r="S148" s="166">
        <v>0</v>
      </c>
      <c r="T148" s="167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8" t="s">
        <v>500</v>
      </c>
      <c r="AT148" s="168" t="s">
        <v>313</v>
      </c>
      <c r="AU148" s="168" t="s">
        <v>88</v>
      </c>
      <c r="AY148" s="17" t="s">
        <v>242</v>
      </c>
      <c r="BE148" s="169">
        <f t="shared" si="14"/>
        <v>0</v>
      </c>
      <c r="BF148" s="169">
        <f t="shared" si="15"/>
        <v>69.3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7" t="s">
        <v>88</v>
      </c>
      <c r="BK148" s="169">
        <f t="shared" si="19"/>
        <v>69.3</v>
      </c>
      <c r="BL148" s="17" t="s">
        <v>402</v>
      </c>
      <c r="BM148" s="168" t="s">
        <v>500</v>
      </c>
    </row>
    <row r="149" spans="1:65" s="1" customFormat="1" ht="33" customHeight="1">
      <c r="A149" s="30"/>
      <c r="B149" s="155"/>
      <c r="C149" s="194" t="s">
        <v>410</v>
      </c>
      <c r="D149" s="194" t="s">
        <v>245</v>
      </c>
      <c r="E149" s="195" t="s">
        <v>2184</v>
      </c>
      <c r="F149" s="196" t="s">
        <v>2185</v>
      </c>
      <c r="G149" s="197" t="s">
        <v>310</v>
      </c>
      <c r="H149" s="198">
        <v>44</v>
      </c>
      <c r="I149" s="161">
        <v>12.94</v>
      </c>
      <c r="J149" s="162">
        <f t="shared" si="10"/>
        <v>569.36</v>
      </c>
      <c r="K149" s="163"/>
      <c r="L149" s="31"/>
      <c r="M149" s="164"/>
      <c r="N149" s="165" t="s">
        <v>42</v>
      </c>
      <c r="O149" s="57"/>
      <c r="P149" s="166">
        <f t="shared" si="11"/>
        <v>0</v>
      </c>
      <c r="Q149" s="166">
        <v>0</v>
      </c>
      <c r="R149" s="166">
        <f t="shared" si="12"/>
        <v>0</v>
      </c>
      <c r="S149" s="166">
        <v>0</v>
      </c>
      <c r="T149" s="167">
        <f t="shared" si="1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8" t="s">
        <v>402</v>
      </c>
      <c r="AT149" s="168" t="s">
        <v>245</v>
      </c>
      <c r="AU149" s="168" t="s">
        <v>88</v>
      </c>
      <c r="AY149" s="17" t="s">
        <v>242</v>
      </c>
      <c r="BE149" s="169">
        <f t="shared" si="14"/>
        <v>0</v>
      </c>
      <c r="BF149" s="169">
        <f t="shared" si="15"/>
        <v>569.36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7" t="s">
        <v>88</v>
      </c>
      <c r="BK149" s="169">
        <f t="shared" si="19"/>
        <v>569.36</v>
      </c>
      <c r="BL149" s="17" t="s">
        <v>402</v>
      </c>
      <c r="BM149" s="168" t="s">
        <v>509</v>
      </c>
    </row>
    <row r="150" spans="1:65" s="1" customFormat="1" ht="37.9" customHeight="1">
      <c r="A150" s="30"/>
      <c r="B150" s="155"/>
      <c r="C150" s="218" t="s">
        <v>414</v>
      </c>
      <c r="D150" s="218" t="s">
        <v>313</v>
      </c>
      <c r="E150" s="219" t="s">
        <v>2186</v>
      </c>
      <c r="F150" s="220" t="s">
        <v>2187</v>
      </c>
      <c r="G150" s="221" t="s">
        <v>310</v>
      </c>
      <c r="H150" s="222">
        <v>23</v>
      </c>
      <c r="I150" s="204">
        <v>60.95</v>
      </c>
      <c r="J150" s="205">
        <f t="shared" si="10"/>
        <v>1401.85</v>
      </c>
      <c r="K150" s="206"/>
      <c r="L150" s="207"/>
      <c r="M150" s="208"/>
      <c r="N150" s="209" t="s">
        <v>42</v>
      </c>
      <c r="O150" s="57"/>
      <c r="P150" s="166">
        <f t="shared" si="11"/>
        <v>0</v>
      </c>
      <c r="Q150" s="166">
        <v>0</v>
      </c>
      <c r="R150" s="166">
        <f t="shared" si="12"/>
        <v>0</v>
      </c>
      <c r="S150" s="166">
        <v>0</v>
      </c>
      <c r="T150" s="167">
        <f t="shared" si="1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8" t="s">
        <v>500</v>
      </c>
      <c r="AT150" s="168" t="s">
        <v>313</v>
      </c>
      <c r="AU150" s="168" t="s">
        <v>88</v>
      </c>
      <c r="AY150" s="17" t="s">
        <v>242</v>
      </c>
      <c r="BE150" s="169">
        <f t="shared" si="14"/>
        <v>0</v>
      </c>
      <c r="BF150" s="169">
        <f t="shared" si="15"/>
        <v>1401.85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88</v>
      </c>
      <c r="BK150" s="169">
        <f t="shared" si="19"/>
        <v>1401.85</v>
      </c>
      <c r="BL150" s="17" t="s">
        <v>402</v>
      </c>
      <c r="BM150" s="168" t="s">
        <v>519</v>
      </c>
    </row>
    <row r="151" spans="1:65" s="1" customFormat="1" ht="37.9" customHeight="1">
      <c r="A151" s="30"/>
      <c r="B151" s="155"/>
      <c r="C151" s="218" t="s">
        <v>418</v>
      </c>
      <c r="D151" s="218" t="s">
        <v>313</v>
      </c>
      <c r="E151" s="219" t="s">
        <v>2188</v>
      </c>
      <c r="F151" s="220" t="s">
        <v>2189</v>
      </c>
      <c r="G151" s="221" t="s">
        <v>310</v>
      </c>
      <c r="H151" s="222">
        <v>21</v>
      </c>
      <c r="I151" s="204">
        <v>55.9</v>
      </c>
      <c r="J151" s="205">
        <f t="shared" si="10"/>
        <v>1173.9000000000001</v>
      </c>
      <c r="K151" s="206"/>
      <c r="L151" s="207"/>
      <c r="M151" s="208"/>
      <c r="N151" s="209" t="s">
        <v>42</v>
      </c>
      <c r="O151" s="57"/>
      <c r="P151" s="166">
        <f t="shared" si="11"/>
        <v>0</v>
      </c>
      <c r="Q151" s="166">
        <v>0</v>
      </c>
      <c r="R151" s="166">
        <f t="shared" si="12"/>
        <v>0</v>
      </c>
      <c r="S151" s="166">
        <v>0</v>
      </c>
      <c r="T151" s="167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8" t="s">
        <v>500</v>
      </c>
      <c r="AT151" s="168" t="s">
        <v>313</v>
      </c>
      <c r="AU151" s="168" t="s">
        <v>88</v>
      </c>
      <c r="AY151" s="17" t="s">
        <v>242</v>
      </c>
      <c r="BE151" s="169">
        <f t="shared" si="14"/>
        <v>0</v>
      </c>
      <c r="BF151" s="169">
        <f t="shared" si="15"/>
        <v>1173.9000000000001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88</v>
      </c>
      <c r="BK151" s="169">
        <f t="shared" si="19"/>
        <v>1173.9000000000001</v>
      </c>
      <c r="BL151" s="17" t="s">
        <v>402</v>
      </c>
      <c r="BM151" s="168" t="s">
        <v>531</v>
      </c>
    </row>
    <row r="152" spans="1:65" s="1" customFormat="1" ht="24.2" customHeight="1">
      <c r="A152" s="30"/>
      <c r="B152" s="155"/>
      <c r="C152" s="194" t="s">
        <v>6</v>
      </c>
      <c r="D152" s="194" t="s">
        <v>245</v>
      </c>
      <c r="E152" s="195" t="s">
        <v>2190</v>
      </c>
      <c r="F152" s="196" t="s">
        <v>2191</v>
      </c>
      <c r="G152" s="197" t="s">
        <v>291</v>
      </c>
      <c r="H152" s="198">
        <v>0.115</v>
      </c>
      <c r="I152" s="161">
        <v>10.050000000000001</v>
      </c>
      <c r="J152" s="162">
        <f t="shared" si="10"/>
        <v>1.1599999999999999</v>
      </c>
      <c r="K152" s="163"/>
      <c r="L152" s="31"/>
      <c r="M152" s="243"/>
      <c r="N152" s="244" t="s">
        <v>42</v>
      </c>
      <c r="O152" s="240"/>
      <c r="P152" s="241">
        <f t="shared" si="11"/>
        <v>0</v>
      </c>
      <c r="Q152" s="241">
        <v>0</v>
      </c>
      <c r="R152" s="241">
        <f t="shared" si="12"/>
        <v>0</v>
      </c>
      <c r="S152" s="241">
        <v>0</v>
      </c>
      <c r="T152" s="242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8" t="s">
        <v>402</v>
      </c>
      <c r="AT152" s="168" t="s">
        <v>245</v>
      </c>
      <c r="AU152" s="168" t="s">
        <v>88</v>
      </c>
      <c r="AY152" s="17" t="s">
        <v>242</v>
      </c>
      <c r="BE152" s="169">
        <f t="shared" si="14"/>
        <v>0</v>
      </c>
      <c r="BF152" s="169">
        <f t="shared" si="15"/>
        <v>1.1599999999999999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88</v>
      </c>
      <c r="BK152" s="169">
        <f t="shared" si="19"/>
        <v>1.1599999999999999</v>
      </c>
      <c r="BL152" s="17" t="s">
        <v>402</v>
      </c>
      <c r="BM152" s="168" t="s">
        <v>540</v>
      </c>
    </row>
    <row r="153" spans="1:65" s="1" customFormat="1" ht="6.95" customHeight="1">
      <c r="A153" s="30"/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31"/>
      <c r="M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</row>
  </sheetData>
  <autoFilter ref="C127:K152"/>
  <mergeCells count="15">
    <mergeCell ref="E91:H91"/>
    <mergeCell ref="E114:H114"/>
    <mergeCell ref="E116:H116"/>
    <mergeCell ref="E118:H118"/>
    <mergeCell ref="E120:H120"/>
    <mergeCell ref="E22:H22"/>
    <mergeCell ref="E31:H31"/>
    <mergeCell ref="E85:H85"/>
    <mergeCell ref="E87:H87"/>
    <mergeCell ref="E89:H89"/>
    <mergeCell ref="L2:V2"/>
    <mergeCell ref="E7:H7"/>
    <mergeCell ref="E9:H9"/>
    <mergeCell ref="E11:H11"/>
    <mergeCell ref="E13:H13"/>
  </mergeCells>
  <pageMargins left="0.39374999999999999" right="0.39374999999999999" top="0.39374999999999999" bottom="0.39374999999999999" header="0.51180550000000002" footer="0"/>
  <pageSetup paperSize="9" fitToHeight="100" orientation="portrait" horizontalDpi="300" verticalDpi="300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3"/>
  <sheetViews>
    <sheetView showGridLines="0" zoomScaleNormal="100" workbookViewId="0">
      <selection activeCell="E13" sqref="E13:H13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32" max="43" width="8.83203125" customWidth="1"/>
    <col min="44" max="65" width="9.33203125" hidden="1" customWidth="1"/>
    <col min="66" max="1025" width="8.83203125" customWidth="1"/>
  </cols>
  <sheetData>
    <row r="2" spans="1:46" ht="36.950000000000003" customHeight="1">
      <c r="L2" s="280" t="s">
        <v>4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112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1:46" ht="24.95" customHeight="1">
      <c r="B4" s="20"/>
      <c r="D4" s="21" t="s">
        <v>150</v>
      </c>
      <c r="L4" s="20"/>
      <c r="M4" s="97" t="s">
        <v>8</v>
      </c>
      <c r="AT4" s="17" t="s">
        <v>2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310" t="str">
        <f>'Rekapitulácia stavby'!K6</f>
        <v xml:space="preserve"> Bratislava  OO PZ,  Rusovce - rekonštrukcia a modernizácia</v>
      </c>
      <c r="F7" s="310"/>
      <c r="G7" s="310"/>
      <c r="H7" s="310"/>
      <c r="L7" s="20"/>
    </row>
    <row r="8" spans="1:46" ht="12.75">
      <c r="B8" s="20"/>
      <c r="D8" s="26" t="s">
        <v>159</v>
      </c>
      <c r="L8" s="20"/>
    </row>
    <row r="9" spans="1:46" ht="16.5" customHeight="1">
      <c r="B9" s="20"/>
      <c r="E9" s="310" t="s">
        <v>162</v>
      </c>
      <c r="F9" s="310"/>
      <c r="G9" s="310"/>
      <c r="H9" s="310"/>
      <c r="L9" s="20"/>
    </row>
    <row r="10" spans="1:46" ht="12" customHeight="1">
      <c r="B10" s="20"/>
      <c r="D10" s="26" t="s">
        <v>165</v>
      </c>
      <c r="L10" s="20"/>
    </row>
    <row r="11" spans="1:46" s="1" customFormat="1" ht="16.5" customHeight="1">
      <c r="A11" s="30"/>
      <c r="B11" s="31"/>
      <c r="C11" s="30"/>
      <c r="D11" s="30"/>
      <c r="E11" s="311" t="s">
        <v>168</v>
      </c>
      <c r="F11" s="311"/>
      <c r="G11" s="311"/>
      <c r="H11" s="311"/>
      <c r="I11" s="30"/>
      <c r="J11" s="30"/>
      <c r="K11" s="30"/>
      <c r="L11" s="4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1" customFormat="1" ht="12" customHeight="1">
      <c r="A12" s="30"/>
      <c r="B12" s="31"/>
      <c r="C12" s="30"/>
      <c r="D12" s="26" t="s">
        <v>171</v>
      </c>
      <c r="E12" s="30"/>
      <c r="F12" s="30"/>
      <c r="G12" s="30"/>
      <c r="H12" s="30"/>
      <c r="I12" s="30"/>
      <c r="J12" s="30"/>
      <c r="K12" s="30"/>
      <c r="L12" s="4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1" customFormat="1" ht="16.5" customHeight="1">
      <c r="A13" s="30"/>
      <c r="B13" s="31"/>
      <c r="C13" s="30"/>
      <c r="D13" s="30"/>
      <c r="E13" s="297" t="s">
        <v>2192</v>
      </c>
      <c r="F13" s="297"/>
      <c r="G13" s="297"/>
      <c r="H13" s="297"/>
      <c r="I13" s="30"/>
      <c r="J13" s="30"/>
      <c r="K13" s="30"/>
      <c r="L13" s="4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1" customForma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1" customFormat="1" ht="12" customHeight="1">
      <c r="A15" s="30"/>
      <c r="B15" s="31"/>
      <c r="C15" s="30"/>
      <c r="D15" s="26" t="s">
        <v>16</v>
      </c>
      <c r="E15" s="30"/>
      <c r="F15" s="27"/>
      <c r="G15" s="30"/>
      <c r="H15" s="30"/>
      <c r="I15" s="26" t="s">
        <v>17</v>
      </c>
      <c r="J15" s="27"/>
      <c r="K15" s="30"/>
      <c r="L15" s="4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1" customFormat="1" ht="12" customHeight="1">
      <c r="A16" s="30"/>
      <c r="B16" s="31"/>
      <c r="C16" s="30"/>
      <c r="D16" s="26" t="s">
        <v>18</v>
      </c>
      <c r="E16" s="30"/>
      <c r="F16" s="27" t="s">
        <v>19</v>
      </c>
      <c r="G16" s="30"/>
      <c r="H16" s="30"/>
      <c r="I16" s="26" t="s">
        <v>20</v>
      </c>
      <c r="J16" s="98" t="str">
        <f>'Rekapitulácia stavby'!AN8</f>
        <v>3. 11. 2023</v>
      </c>
      <c r="K16" s="30"/>
      <c r="L16" s="4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2" customHeight="1">
      <c r="A18" s="30"/>
      <c r="B18" s="31"/>
      <c r="C18" s="30"/>
      <c r="D18" s="26" t="s">
        <v>22</v>
      </c>
      <c r="E18" s="30"/>
      <c r="F18" s="30"/>
      <c r="G18" s="30"/>
      <c r="H18" s="30"/>
      <c r="I18" s="26" t="s">
        <v>23</v>
      </c>
      <c r="J18" s="27" t="s">
        <v>24</v>
      </c>
      <c r="K18" s="30"/>
      <c r="L18" s="4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8" customHeight="1">
      <c r="A19" s="30"/>
      <c r="B19" s="31"/>
      <c r="C19" s="30"/>
      <c r="D19" s="30"/>
      <c r="E19" s="27" t="s">
        <v>25</v>
      </c>
      <c r="F19" s="30"/>
      <c r="G19" s="30"/>
      <c r="H19" s="30"/>
      <c r="I19" s="26" t="s">
        <v>26</v>
      </c>
      <c r="J19" s="27"/>
      <c r="K19" s="30"/>
      <c r="L19" s="4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2" customHeight="1">
      <c r="A21" s="30"/>
      <c r="B21" s="31"/>
      <c r="C21" s="30"/>
      <c r="D21" s="26" t="s">
        <v>27</v>
      </c>
      <c r="E21" s="30"/>
      <c r="F21" s="30"/>
      <c r="G21" s="30"/>
      <c r="H21" s="30"/>
      <c r="I21" s="26" t="s">
        <v>23</v>
      </c>
      <c r="J21" s="28"/>
      <c r="K21" s="30"/>
      <c r="L21" s="4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8" customHeight="1">
      <c r="A22" s="30"/>
      <c r="B22" s="31"/>
      <c r="C22" s="30"/>
      <c r="D22" s="30"/>
      <c r="E22" s="312"/>
      <c r="F22" s="312"/>
      <c r="G22" s="312"/>
      <c r="H22" s="312"/>
      <c r="I22" s="26" t="s">
        <v>26</v>
      </c>
      <c r="J22" s="28"/>
      <c r="K22" s="30"/>
      <c r="L22" s="4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2" customHeight="1">
      <c r="A24" s="30"/>
      <c r="B24" s="31"/>
      <c r="C24" s="30"/>
      <c r="D24" s="26" t="s">
        <v>28</v>
      </c>
      <c r="E24" s="30"/>
      <c r="F24" s="30"/>
      <c r="G24" s="30"/>
      <c r="H24" s="30"/>
      <c r="I24" s="26" t="s">
        <v>23</v>
      </c>
      <c r="J24" s="27"/>
      <c r="K24" s="30"/>
      <c r="L24" s="4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8" customHeight="1">
      <c r="A25" s="30"/>
      <c r="B25" s="31"/>
      <c r="C25" s="30"/>
      <c r="D25" s="30"/>
      <c r="E25" s="27" t="s">
        <v>2193</v>
      </c>
      <c r="F25" s="30"/>
      <c r="G25" s="30"/>
      <c r="H25" s="30"/>
      <c r="I25" s="26" t="s">
        <v>26</v>
      </c>
      <c r="J25" s="27"/>
      <c r="K25" s="30"/>
      <c r="L25" s="4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23</v>
      </c>
      <c r="J27" s="27"/>
      <c r="K27" s="30"/>
      <c r="L27" s="4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8" customHeight="1">
      <c r="A28" s="30"/>
      <c r="B28" s="31"/>
      <c r="C28" s="30"/>
      <c r="D28" s="30"/>
      <c r="E28" s="27" t="s">
        <v>2193</v>
      </c>
      <c r="F28" s="30"/>
      <c r="G28" s="30"/>
      <c r="H28" s="30"/>
      <c r="I28" s="26" t="s">
        <v>26</v>
      </c>
      <c r="J28" s="27"/>
      <c r="K28" s="30"/>
      <c r="L28" s="4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4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>
      <c r="A31" s="99"/>
      <c r="B31" s="100"/>
      <c r="C31" s="99"/>
      <c r="D31" s="99"/>
      <c r="E31" s="286"/>
      <c r="F31" s="286"/>
      <c r="G31" s="286"/>
      <c r="H31" s="286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1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95" customHeight="1">
      <c r="A33" s="30"/>
      <c r="B33" s="31"/>
      <c r="C33" s="30"/>
      <c r="D33" s="65"/>
      <c r="E33" s="65"/>
      <c r="F33" s="65"/>
      <c r="G33" s="65"/>
      <c r="H33" s="65"/>
      <c r="I33" s="65"/>
      <c r="J33" s="65"/>
      <c r="K33" s="65"/>
      <c r="L33" s="4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25.35" customHeight="1">
      <c r="A34" s="30"/>
      <c r="B34" s="31"/>
      <c r="C34" s="30"/>
      <c r="D34" s="102" t="s">
        <v>36</v>
      </c>
      <c r="E34" s="30"/>
      <c r="F34" s="30"/>
      <c r="G34" s="30"/>
      <c r="H34" s="30"/>
      <c r="I34" s="30"/>
      <c r="J34" s="103">
        <f>ROUND(J137, 2)</f>
        <v>144762</v>
      </c>
      <c r="K34" s="30"/>
      <c r="L34" s="4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6.95" customHeight="1">
      <c r="A35" s="30"/>
      <c r="B35" s="31"/>
      <c r="C35" s="30"/>
      <c r="D35" s="65"/>
      <c r="E35" s="65"/>
      <c r="F35" s="65"/>
      <c r="G35" s="65"/>
      <c r="H35" s="65"/>
      <c r="I35" s="65"/>
      <c r="J35" s="65"/>
      <c r="K35" s="65"/>
      <c r="L35" s="4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45" customHeight="1">
      <c r="A36" s="30"/>
      <c r="B36" s="31"/>
      <c r="C36" s="30"/>
      <c r="D36" s="30"/>
      <c r="E36" s="30"/>
      <c r="F36" s="104" t="s">
        <v>38</v>
      </c>
      <c r="G36" s="30"/>
      <c r="H36" s="30"/>
      <c r="I36" s="104" t="s">
        <v>37</v>
      </c>
      <c r="J36" s="104" t="s">
        <v>39</v>
      </c>
      <c r="K36" s="30"/>
      <c r="L36" s="4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45" customHeight="1">
      <c r="A37" s="30"/>
      <c r="B37" s="31"/>
      <c r="C37" s="30"/>
      <c r="D37" s="105" t="s">
        <v>40</v>
      </c>
      <c r="E37" s="35" t="s">
        <v>41</v>
      </c>
      <c r="F37" s="106">
        <f>ROUND((SUM(BE137:BE362)),  2)</f>
        <v>0</v>
      </c>
      <c r="G37" s="107"/>
      <c r="H37" s="107"/>
      <c r="I37" s="108">
        <v>0.2</v>
      </c>
      <c r="J37" s="106">
        <f>ROUND(((SUM(BE137:BE362))*I37),  2)</f>
        <v>0</v>
      </c>
      <c r="K37" s="30"/>
      <c r="L37" s="4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45" customHeight="1">
      <c r="A38" s="30"/>
      <c r="B38" s="31"/>
      <c r="C38" s="30"/>
      <c r="D38" s="30"/>
      <c r="E38" s="266" t="s">
        <v>42</v>
      </c>
      <c r="F38" s="267">
        <f>J34</f>
        <v>144762</v>
      </c>
      <c r="G38" s="268"/>
      <c r="H38" s="268"/>
      <c r="I38" s="269">
        <v>0.2</v>
      </c>
      <c r="J38" s="267">
        <f>ROUND((J34/100)*20,2)</f>
        <v>28952.400000000001</v>
      </c>
      <c r="K38" s="30"/>
      <c r="L38" s="4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45" hidden="1" customHeight="1">
      <c r="A39" s="30"/>
      <c r="B39" s="31"/>
      <c r="C39" s="30"/>
      <c r="D39" s="30"/>
      <c r="E39" s="26" t="s">
        <v>43</v>
      </c>
      <c r="F39" s="109">
        <f>ROUND((SUM(BG137:BG362)),  2)</f>
        <v>0</v>
      </c>
      <c r="G39" s="30"/>
      <c r="H39" s="30"/>
      <c r="I39" s="110">
        <v>0.2</v>
      </c>
      <c r="J39" s="109">
        <f>0</f>
        <v>0</v>
      </c>
      <c r="K39" s="30"/>
      <c r="L39" s="4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45" hidden="1" customHeight="1">
      <c r="A40" s="30"/>
      <c r="B40" s="31"/>
      <c r="C40" s="30"/>
      <c r="D40" s="30"/>
      <c r="E40" s="26" t="s">
        <v>44</v>
      </c>
      <c r="F40" s="109">
        <f>ROUND((SUM(BH137:BH362)),  2)</f>
        <v>0</v>
      </c>
      <c r="G40" s="30"/>
      <c r="H40" s="30"/>
      <c r="I40" s="110">
        <v>0.2</v>
      </c>
      <c r="J40" s="109">
        <f>0</f>
        <v>0</v>
      </c>
      <c r="K40" s="30"/>
      <c r="L40" s="4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A41" s="30"/>
      <c r="B41" s="31"/>
      <c r="C41" s="30"/>
      <c r="D41" s="30"/>
      <c r="E41" s="35" t="s">
        <v>45</v>
      </c>
      <c r="F41" s="106">
        <f>ROUND((SUM(BI137:BI362)),  2)</f>
        <v>0</v>
      </c>
      <c r="G41" s="107"/>
      <c r="H41" s="107"/>
      <c r="I41" s="108">
        <v>0</v>
      </c>
      <c r="J41" s="106">
        <f>0</f>
        <v>0</v>
      </c>
      <c r="K41" s="30"/>
      <c r="L41" s="4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25.35" customHeight="1">
      <c r="A43" s="30"/>
      <c r="B43" s="31"/>
      <c r="C43" s="111"/>
      <c r="D43" s="112" t="s">
        <v>46</v>
      </c>
      <c r="E43" s="59"/>
      <c r="F43" s="59"/>
      <c r="G43" s="113" t="s">
        <v>47</v>
      </c>
      <c r="H43" s="114" t="s">
        <v>48</v>
      </c>
      <c r="I43" s="59"/>
      <c r="J43" s="115">
        <f>SUM(J34:J41)</f>
        <v>173714.4</v>
      </c>
      <c r="K43" s="116"/>
      <c r="L43" s="4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1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1" customFormat="1" ht="12.75">
      <c r="A61" s="30"/>
      <c r="B61" s="31"/>
      <c r="C61" s="30"/>
      <c r="D61" s="45" t="s">
        <v>51</v>
      </c>
      <c r="E61" s="33"/>
      <c r="F61" s="117" t="s">
        <v>52</v>
      </c>
      <c r="G61" s="45" t="s">
        <v>51</v>
      </c>
      <c r="H61" s="33"/>
      <c r="I61" s="33"/>
      <c r="J61" s="118" t="s">
        <v>52</v>
      </c>
      <c r="K61" s="33"/>
      <c r="L61" s="4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1" customFormat="1" ht="12.75">
      <c r="A65" s="30"/>
      <c r="B65" s="31"/>
      <c r="C65" s="30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1" customFormat="1" ht="12.75">
      <c r="A76" s="30"/>
      <c r="B76" s="31"/>
      <c r="C76" s="30"/>
      <c r="D76" s="45" t="s">
        <v>51</v>
      </c>
      <c r="E76" s="33"/>
      <c r="F76" s="117" t="s">
        <v>52</v>
      </c>
      <c r="G76" s="45" t="s">
        <v>51</v>
      </c>
      <c r="H76" s="33"/>
      <c r="I76" s="33"/>
      <c r="J76" s="118" t="s">
        <v>52</v>
      </c>
      <c r="K76" s="33"/>
      <c r="L76" s="4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45" customHeight="1">
      <c r="A77" s="30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95" customHeight="1">
      <c r="A81" s="30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95" customHeight="1">
      <c r="A82" s="30"/>
      <c r="B82" s="31"/>
      <c r="C82" s="21" t="s">
        <v>205</v>
      </c>
      <c r="D82" s="30"/>
      <c r="E82" s="30"/>
      <c r="F82" s="30"/>
      <c r="G82" s="30"/>
      <c r="H82" s="30"/>
      <c r="I82" s="30"/>
      <c r="J82" s="30"/>
      <c r="K82" s="30"/>
      <c r="L82" s="4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6" t="s">
        <v>14</v>
      </c>
      <c r="D84" s="30"/>
      <c r="E84" s="30"/>
      <c r="F84" s="30"/>
      <c r="G84" s="30"/>
      <c r="H84" s="30"/>
      <c r="I84" s="30"/>
      <c r="J84" s="30"/>
      <c r="K84" s="30"/>
      <c r="L84" s="4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0"/>
      <c r="D85" s="30"/>
      <c r="E85" s="310" t="str">
        <f>E7</f>
        <v xml:space="preserve"> Bratislava  OO PZ,  Rusovce - rekonštrukcia a modernizácia</v>
      </c>
      <c r="F85" s="310"/>
      <c r="G85" s="310"/>
      <c r="H85" s="310"/>
      <c r="I85" s="30"/>
      <c r="J85" s="30"/>
      <c r="K85" s="30"/>
      <c r="L85" s="4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ht="12" customHeight="1">
      <c r="B86" s="20"/>
      <c r="C86" s="26" t="s">
        <v>159</v>
      </c>
      <c r="L86" s="20"/>
    </row>
    <row r="87" spans="1:31" ht="16.5" customHeight="1">
      <c r="B87" s="20"/>
      <c r="E87" s="310" t="s">
        <v>162</v>
      </c>
      <c r="F87" s="310"/>
      <c r="G87" s="310"/>
      <c r="H87" s="310"/>
      <c r="L87" s="20"/>
    </row>
    <row r="88" spans="1:31" ht="12" customHeight="1">
      <c r="B88" s="20"/>
      <c r="C88" s="26" t="s">
        <v>165</v>
      </c>
      <c r="L88" s="20"/>
    </row>
    <row r="89" spans="1:31" s="1" customFormat="1" ht="16.5" customHeight="1">
      <c r="A89" s="30"/>
      <c r="B89" s="31"/>
      <c r="C89" s="30"/>
      <c r="D89" s="30"/>
      <c r="E89" s="311" t="s">
        <v>168</v>
      </c>
      <c r="F89" s="311"/>
      <c r="G89" s="311"/>
      <c r="H89" s="311"/>
      <c r="I89" s="30"/>
      <c r="J89" s="30"/>
      <c r="K89" s="30"/>
      <c r="L89" s="4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12" customHeight="1">
      <c r="A90" s="30"/>
      <c r="B90" s="31"/>
      <c r="C90" s="26" t="s">
        <v>171</v>
      </c>
      <c r="D90" s="30"/>
      <c r="E90" s="30"/>
      <c r="F90" s="30"/>
      <c r="G90" s="30"/>
      <c r="H90" s="30"/>
      <c r="I90" s="30"/>
      <c r="J90" s="30"/>
      <c r="K90" s="30"/>
      <c r="L90" s="4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6.5" customHeight="1">
      <c r="A91" s="30"/>
      <c r="B91" s="31"/>
      <c r="C91" s="30"/>
      <c r="D91" s="30"/>
      <c r="E91" s="297" t="str">
        <f>E13</f>
        <v>E1.5. 01.1 - ústredné vykurovanie, vetranie a chladenie</v>
      </c>
      <c r="F91" s="297"/>
      <c r="G91" s="297"/>
      <c r="H91" s="297"/>
      <c r="I91" s="30"/>
      <c r="J91" s="30"/>
      <c r="K91" s="30"/>
      <c r="L91" s="4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12" customHeight="1">
      <c r="A93" s="30"/>
      <c r="B93" s="31"/>
      <c r="C93" s="26" t="s">
        <v>18</v>
      </c>
      <c r="D93" s="30"/>
      <c r="E93" s="30"/>
      <c r="F93" s="27" t="str">
        <f>F16</f>
        <v>Rusovce</v>
      </c>
      <c r="G93" s="30"/>
      <c r="H93" s="30"/>
      <c r="I93" s="26" t="s">
        <v>20</v>
      </c>
      <c r="J93" s="98" t="str">
        <f>IF(J16="","",J16)</f>
        <v>3. 11. 2023</v>
      </c>
      <c r="K93" s="30"/>
      <c r="L93" s="4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15.2" customHeight="1">
      <c r="A95" s="30"/>
      <c r="B95" s="31"/>
      <c r="C95" s="26" t="s">
        <v>22</v>
      </c>
      <c r="D95" s="30"/>
      <c r="E95" s="30"/>
      <c r="F95" s="27" t="str">
        <f>E19</f>
        <v>Ministerstvo vnútra SR, Pribinova 2, Bratislava</v>
      </c>
      <c r="G95" s="30"/>
      <c r="H95" s="30"/>
      <c r="I95" s="26" t="s">
        <v>28</v>
      </c>
      <c r="J95" s="119" t="str">
        <f>E25</f>
        <v>Ing.Peter Valent</v>
      </c>
      <c r="K95" s="30"/>
      <c r="L95" s="4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1" customFormat="1" ht="15.2" customHeight="1">
      <c r="A96" s="30"/>
      <c r="B96" s="31"/>
      <c r="C96" s="26" t="s">
        <v>27</v>
      </c>
      <c r="D96" s="30"/>
      <c r="E96" s="30"/>
      <c r="F96" s="27" t="str">
        <f>IF(E22="","",E22)</f>
        <v/>
      </c>
      <c r="G96" s="30"/>
      <c r="H96" s="30"/>
      <c r="I96" s="26" t="s">
        <v>33</v>
      </c>
      <c r="J96" s="119" t="str">
        <f>E28</f>
        <v>Ing.Peter Valent</v>
      </c>
      <c r="K96" s="30"/>
      <c r="L96" s="4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1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1" customFormat="1" ht="29.25" customHeight="1">
      <c r="A98" s="30"/>
      <c r="B98" s="31"/>
      <c r="C98" s="120" t="s">
        <v>206</v>
      </c>
      <c r="D98" s="111"/>
      <c r="E98" s="111"/>
      <c r="F98" s="111"/>
      <c r="G98" s="111"/>
      <c r="H98" s="111"/>
      <c r="I98" s="111"/>
      <c r="J98" s="121" t="s">
        <v>207</v>
      </c>
      <c r="K98" s="111"/>
      <c r="L98" s="4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47" s="1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1" customFormat="1" ht="22.9" customHeight="1">
      <c r="A100" s="30"/>
      <c r="B100" s="31"/>
      <c r="C100" s="122" t="s">
        <v>208</v>
      </c>
      <c r="D100" s="30"/>
      <c r="E100" s="30"/>
      <c r="F100" s="30"/>
      <c r="G100" s="30"/>
      <c r="H100" s="30"/>
      <c r="I100" s="30"/>
      <c r="J100" s="103">
        <f>J137</f>
        <v>144762.00000000003</v>
      </c>
      <c r="K100" s="30"/>
      <c r="L100" s="4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7" t="s">
        <v>209</v>
      </c>
    </row>
    <row r="101" spans="1:47" s="8" customFormat="1" ht="24.95" customHeight="1">
      <c r="B101" s="123"/>
      <c r="D101" s="124" t="s">
        <v>2194</v>
      </c>
      <c r="E101" s="125"/>
      <c r="F101" s="125"/>
      <c r="G101" s="125"/>
      <c r="H101" s="125"/>
      <c r="I101" s="125"/>
      <c r="J101" s="126">
        <f>J138</f>
        <v>124690.65000000007</v>
      </c>
      <c r="L101" s="123"/>
    </row>
    <row r="102" spans="1:47" s="9" customFormat="1" ht="19.899999999999999" customHeight="1">
      <c r="B102" s="127"/>
      <c r="D102" s="128" t="s">
        <v>2195</v>
      </c>
      <c r="E102" s="129"/>
      <c r="F102" s="129"/>
      <c r="G102" s="129"/>
      <c r="H102" s="129"/>
      <c r="I102" s="129"/>
      <c r="J102" s="130">
        <f>J139</f>
        <v>4531.2800000000007</v>
      </c>
      <c r="L102" s="127"/>
    </row>
    <row r="103" spans="1:47" s="9" customFormat="1" ht="19.899999999999999" customHeight="1">
      <c r="B103" s="127"/>
      <c r="D103" s="128" t="s">
        <v>2196</v>
      </c>
      <c r="E103" s="129"/>
      <c r="F103" s="129"/>
      <c r="G103" s="129"/>
      <c r="H103" s="129"/>
      <c r="I103" s="129"/>
      <c r="J103" s="130">
        <f>J157</f>
        <v>73517.8</v>
      </c>
      <c r="L103" s="127"/>
    </row>
    <row r="104" spans="1:47" s="9" customFormat="1" ht="19.899999999999999" customHeight="1">
      <c r="B104" s="127"/>
      <c r="D104" s="128" t="s">
        <v>2197</v>
      </c>
      <c r="E104" s="129"/>
      <c r="F104" s="129"/>
      <c r="G104" s="129"/>
      <c r="H104" s="129"/>
      <c r="I104" s="129"/>
      <c r="J104" s="130">
        <f>J197</f>
        <v>16202.84</v>
      </c>
      <c r="L104" s="127"/>
    </row>
    <row r="105" spans="1:47" s="9" customFormat="1" ht="19.899999999999999" customHeight="1">
      <c r="B105" s="127"/>
      <c r="D105" s="128" t="s">
        <v>2198</v>
      </c>
      <c r="E105" s="129"/>
      <c r="F105" s="129"/>
      <c r="G105" s="129"/>
      <c r="H105" s="129"/>
      <c r="I105" s="129"/>
      <c r="J105" s="130">
        <f>J215</f>
        <v>9020.5800000000017</v>
      </c>
      <c r="L105" s="127"/>
    </row>
    <row r="106" spans="1:47" s="9" customFormat="1" ht="19.899999999999999" customHeight="1">
      <c r="B106" s="127"/>
      <c r="D106" s="128" t="s">
        <v>2199</v>
      </c>
      <c r="E106" s="129"/>
      <c r="F106" s="129"/>
      <c r="G106" s="129"/>
      <c r="H106" s="129"/>
      <c r="I106" s="129"/>
      <c r="J106" s="130">
        <f>J245</f>
        <v>13943.599999999999</v>
      </c>
      <c r="L106" s="127"/>
    </row>
    <row r="107" spans="1:47" s="9" customFormat="1" ht="19.899999999999999" customHeight="1">
      <c r="B107" s="127"/>
      <c r="D107" s="128" t="s">
        <v>2200</v>
      </c>
      <c r="E107" s="129"/>
      <c r="F107" s="129"/>
      <c r="G107" s="129"/>
      <c r="H107" s="129"/>
      <c r="I107" s="129"/>
      <c r="J107" s="130">
        <f>J278</f>
        <v>5796.98</v>
      </c>
      <c r="L107" s="127"/>
    </row>
    <row r="108" spans="1:47" s="9" customFormat="1" ht="19.899999999999999" customHeight="1">
      <c r="B108" s="127"/>
      <c r="D108" s="128" t="s">
        <v>2201</v>
      </c>
      <c r="E108" s="129"/>
      <c r="F108" s="129"/>
      <c r="G108" s="129"/>
      <c r="H108" s="129"/>
      <c r="I108" s="129"/>
      <c r="J108" s="130">
        <f>J282</f>
        <v>1677.5700000000002</v>
      </c>
      <c r="L108" s="127"/>
    </row>
    <row r="109" spans="1:47" s="8" customFormat="1" ht="24.95" customHeight="1">
      <c r="B109" s="123"/>
      <c r="D109" s="124" t="s">
        <v>2202</v>
      </c>
      <c r="E109" s="125"/>
      <c r="F109" s="125"/>
      <c r="G109" s="125"/>
      <c r="H109" s="125"/>
      <c r="I109" s="125"/>
      <c r="J109" s="126">
        <f>J288</f>
        <v>9803.32</v>
      </c>
      <c r="L109" s="123"/>
    </row>
    <row r="110" spans="1:47" s="9" customFormat="1" ht="19.899999999999999" customHeight="1">
      <c r="B110" s="127"/>
      <c r="D110" s="128" t="s">
        <v>2203</v>
      </c>
      <c r="E110" s="129"/>
      <c r="F110" s="129"/>
      <c r="G110" s="129"/>
      <c r="H110" s="129"/>
      <c r="I110" s="129"/>
      <c r="J110" s="130">
        <f>J289</f>
        <v>9803.32</v>
      </c>
      <c r="L110" s="127"/>
    </row>
    <row r="111" spans="1:47" s="8" customFormat="1" ht="24.95" customHeight="1">
      <c r="B111" s="123"/>
      <c r="D111" s="124" t="s">
        <v>2204</v>
      </c>
      <c r="E111" s="125"/>
      <c r="F111" s="125"/>
      <c r="G111" s="125"/>
      <c r="H111" s="125"/>
      <c r="I111" s="125"/>
      <c r="J111" s="126">
        <f>J308</f>
        <v>5791.7199999999993</v>
      </c>
      <c r="L111" s="123"/>
    </row>
    <row r="112" spans="1:47" s="8" customFormat="1" ht="24.95" customHeight="1">
      <c r="B112" s="123"/>
      <c r="D112" s="124" t="s">
        <v>2205</v>
      </c>
      <c r="E112" s="125"/>
      <c r="F112" s="125"/>
      <c r="G112" s="125"/>
      <c r="H112" s="125"/>
      <c r="I112" s="125"/>
      <c r="J112" s="126">
        <f>J354</f>
        <v>4476.3099999999995</v>
      </c>
      <c r="L112" s="123"/>
    </row>
    <row r="113" spans="1:31" s="9" customFormat="1" ht="19.899999999999999" customHeight="1">
      <c r="B113" s="127"/>
      <c r="D113" s="128" t="s">
        <v>2206</v>
      </c>
      <c r="E113" s="129"/>
      <c r="F113" s="129"/>
      <c r="G113" s="129"/>
      <c r="H113" s="129"/>
      <c r="I113" s="129"/>
      <c r="J113" s="130">
        <f>J355</f>
        <v>4476.3099999999995</v>
      </c>
      <c r="L113" s="127"/>
    </row>
    <row r="114" spans="1:31" s="1" customFormat="1" ht="21.75" customHeight="1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1" customFormat="1" ht="6.95" customHeight="1">
      <c r="A115" s="30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9" spans="1:31" s="1" customFormat="1" ht="6.95" customHeight="1">
      <c r="A119" s="30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" customFormat="1" ht="24.95" customHeight="1">
      <c r="A120" s="30"/>
      <c r="B120" s="31"/>
      <c r="C120" s="21" t="s">
        <v>228</v>
      </c>
      <c r="D120" s="30"/>
      <c r="E120" s="30"/>
      <c r="F120" s="30"/>
      <c r="G120" s="30"/>
      <c r="H120" s="30"/>
      <c r="I120" s="30"/>
      <c r="J120" s="30"/>
      <c r="K120" s="30"/>
      <c r="L120" s="4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" customFormat="1" ht="12" customHeight="1">
      <c r="A122" s="30"/>
      <c r="B122" s="31"/>
      <c r="C122" s="26" t="s">
        <v>14</v>
      </c>
      <c r="D122" s="30"/>
      <c r="E122" s="30"/>
      <c r="F122" s="30"/>
      <c r="G122" s="30"/>
      <c r="H122" s="30"/>
      <c r="I122" s="30"/>
      <c r="J122" s="30"/>
      <c r="K122" s="30"/>
      <c r="L122" s="4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" customFormat="1" ht="16.5" customHeight="1">
      <c r="A123" s="30"/>
      <c r="B123" s="31"/>
      <c r="C123" s="30"/>
      <c r="D123" s="30"/>
      <c r="E123" s="310" t="str">
        <f>E7</f>
        <v xml:space="preserve"> Bratislava  OO PZ,  Rusovce - rekonštrukcia a modernizácia</v>
      </c>
      <c r="F123" s="310"/>
      <c r="G123" s="310"/>
      <c r="H123" s="310"/>
      <c r="I123" s="30"/>
      <c r="J123" s="30"/>
      <c r="K123" s="30"/>
      <c r="L123" s="4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ht="12" customHeight="1">
      <c r="B124" s="20"/>
      <c r="C124" s="26" t="s">
        <v>159</v>
      </c>
      <c r="L124" s="20"/>
    </row>
    <row r="125" spans="1:31" ht="16.5" customHeight="1">
      <c r="B125" s="20"/>
      <c r="E125" s="310" t="s">
        <v>162</v>
      </c>
      <c r="F125" s="310"/>
      <c r="G125" s="310"/>
      <c r="H125" s="310"/>
      <c r="L125" s="20"/>
    </row>
    <row r="126" spans="1:31" ht="12" customHeight="1">
      <c r="B126" s="20"/>
      <c r="C126" s="26" t="s">
        <v>165</v>
      </c>
      <c r="L126" s="20"/>
    </row>
    <row r="127" spans="1:31" s="1" customFormat="1" ht="16.5" customHeight="1">
      <c r="A127" s="30"/>
      <c r="B127" s="31"/>
      <c r="C127" s="30"/>
      <c r="D127" s="30"/>
      <c r="E127" s="311" t="s">
        <v>168</v>
      </c>
      <c r="F127" s="311"/>
      <c r="G127" s="311"/>
      <c r="H127" s="311"/>
      <c r="I127" s="30"/>
      <c r="J127" s="30"/>
      <c r="K127" s="30"/>
      <c r="L127" s="42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" customFormat="1" ht="12" customHeight="1">
      <c r="A128" s="30"/>
      <c r="B128" s="31"/>
      <c r="C128" s="26" t="s">
        <v>171</v>
      </c>
      <c r="D128" s="30"/>
      <c r="E128" s="30"/>
      <c r="F128" s="30"/>
      <c r="G128" s="30"/>
      <c r="H128" s="30"/>
      <c r="I128" s="30"/>
      <c r="J128" s="30"/>
      <c r="K128" s="30"/>
      <c r="L128" s="42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1" customFormat="1" ht="16.5" customHeight="1">
      <c r="A129" s="30"/>
      <c r="B129" s="31"/>
      <c r="C129" s="30"/>
      <c r="D129" s="30"/>
      <c r="E129" s="297" t="str">
        <f>E13</f>
        <v>E1.5. 01.1 - ústredné vykurovanie, vetranie a chladenie</v>
      </c>
      <c r="F129" s="297"/>
      <c r="G129" s="297"/>
      <c r="H129" s="297"/>
      <c r="I129" s="30"/>
      <c r="J129" s="30"/>
      <c r="K129" s="30"/>
      <c r="L129" s="42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1" customFormat="1" ht="6.95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2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1" customFormat="1" ht="12" customHeight="1">
      <c r="A131" s="30"/>
      <c r="B131" s="31"/>
      <c r="C131" s="26" t="s">
        <v>18</v>
      </c>
      <c r="D131" s="30"/>
      <c r="E131" s="30"/>
      <c r="F131" s="27" t="str">
        <f>F16</f>
        <v>Rusovce</v>
      </c>
      <c r="G131" s="30"/>
      <c r="H131" s="30"/>
      <c r="I131" s="26" t="s">
        <v>20</v>
      </c>
      <c r="J131" s="98" t="str">
        <f>IF(J16="","",J16)</f>
        <v>3. 11. 2023</v>
      </c>
      <c r="K131" s="30"/>
      <c r="L131" s="42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1" customFormat="1" ht="6.95" customHeight="1">
      <c r="A132" s="30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42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1" customFormat="1" ht="15.2" customHeight="1">
      <c r="A133" s="30"/>
      <c r="B133" s="31"/>
      <c r="C133" s="26" t="s">
        <v>22</v>
      </c>
      <c r="D133" s="30"/>
      <c r="E133" s="30"/>
      <c r="F133" s="27" t="str">
        <f>E19</f>
        <v>Ministerstvo vnútra SR, Pribinova 2, Bratislava</v>
      </c>
      <c r="G133" s="30"/>
      <c r="H133" s="30"/>
      <c r="I133" s="26" t="s">
        <v>28</v>
      </c>
      <c r="J133" s="119" t="str">
        <f>E25</f>
        <v>Ing.Peter Valent</v>
      </c>
      <c r="K133" s="30"/>
      <c r="L133" s="42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5" s="1" customFormat="1" ht="15.2" customHeight="1">
      <c r="A134" s="30"/>
      <c r="B134" s="31"/>
      <c r="C134" s="26" t="s">
        <v>27</v>
      </c>
      <c r="D134" s="30"/>
      <c r="E134" s="30"/>
      <c r="F134" s="27" t="str">
        <f>IF(E22="","",E22)</f>
        <v/>
      </c>
      <c r="G134" s="30"/>
      <c r="H134" s="30"/>
      <c r="I134" s="26" t="s">
        <v>33</v>
      </c>
      <c r="J134" s="119" t="str">
        <f>E28</f>
        <v>Ing.Peter Valent</v>
      </c>
      <c r="K134" s="30"/>
      <c r="L134" s="42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5" s="1" customFormat="1" ht="10.35" customHeight="1">
      <c r="A135" s="30"/>
      <c r="B135" s="31"/>
      <c r="C135" s="30"/>
      <c r="D135" s="30"/>
      <c r="E135" s="30"/>
      <c r="F135" s="30"/>
      <c r="G135" s="30"/>
      <c r="H135" s="30"/>
      <c r="I135" s="30"/>
      <c r="J135" s="30"/>
      <c r="K135" s="30"/>
      <c r="L135" s="42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5" s="10" customFormat="1" ht="29.25" customHeight="1">
      <c r="A136" s="131"/>
      <c r="B136" s="132"/>
      <c r="C136" s="133" t="s">
        <v>229</v>
      </c>
      <c r="D136" s="134" t="s">
        <v>61</v>
      </c>
      <c r="E136" s="134" t="s">
        <v>57</v>
      </c>
      <c r="F136" s="134" t="s">
        <v>58</v>
      </c>
      <c r="G136" s="134" t="s">
        <v>230</v>
      </c>
      <c r="H136" s="134" t="s">
        <v>231</v>
      </c>
      <c r="I136" s="134" t="s">
        <v>232</v>
      </c>
      <c r="J136" s="135" t="s">
        <v>207</v>
      </c>
      <c r="K136" s="136" t="s">
        <v>233</v>
      </c>
      <c r="L136" s="137"/>
      <c r="M136" s="61"/>
      <c r="N136" s="62" t="s">
        <v>40</v>
      </c>
      <c r="O136" s="62" t="s">
        <v>234</v>
      </c>
      <c r="P136" s="62" t="s">
        <v>235</v>
      </c>
      <c r="Q136" s="62" t="s">
        <v>236</v>
      </c>
      <c r="R136" s="62" t="s">
        <v>237</v>
      </c>
      <c r="S136" s="62" t="s">
        <v>238</v>
      </c>
      <c r="T136" s="63" t="s">
        <v>239</v>
      </c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</row>
    <row r="137" spans="1:65" s="1" customFormat="1" ht="22.9" customHeight="1">
      <c r="A137" s="30"/>
      <c r="B137" s="31"/>
      <c r="C137" s="68" t="s">
        <v>208</v>
      </c>
      <c r="D137" s="30"/>
      <c r="E137" s="30"/>
      <c r="F137" s="30"/>
      <c r="G137" s="30"/>
      <c r="H137" s="30"/>
      <c r="I137" s="30"/>
      <c r="J137" s="138">
        <f>SUBTOTAL(9,J138:J362)</f>
        <v>144762.00000000003</v>
      </c>
      <c r="K137" s="30"/>
      <c r="L137" s="31"/>
      <c r="M137" s="64"/>
      <c r="N137" s="55"/>
      <c r="O137" s="65"/>
      <c r="P137" s="139">
        <f>P138+P288+P308+P354</f>
        <v>0</v>
      </c>
      <c r="Q137" s="65"/>
      <c r="R137" s="139">
        <f>R138+R288+R308+R354</f>
        <v>6.2152199999999995</v>
      </c>
      <c r="S137" s="65"/>
      <c r="T137" s="140">
        <f>T138+T288+T308+T354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T137" s="17" t="s">
        <v>75</v>
      </c>
      <c r="AU137" s="17" t="s">
        <v>209</v>
      </c>
      <c r="BK137" s="141">
        <f>BK138+BK288+BK308+BK354</f>
        <v>142918.9</v>
      </c>
    </row>
    <row r="138" spans="1:65" s="11" customFormat="1" ht="25.9" customHeight="1">
      <c r="B138" s="142"/>
      <c r="D138" s="143" t="s">
        <v>75</v>
      </c>
      <c r="E138" s="144" t="s">
        <v>644</v>
      </c>
      <c r="F138" s="144" t="s">
        <v>2207</v>
      </c>
      <c r="I138" s="145"/>
      <c r="J138" s="146">
        <f>SUBTOTAL(9,J139:J287)</f>
        <v>124690.65000000007</v>
      </c>
      <c r="L138" s="142"/>
      <c r="M138" s="147"/>
      <c r="N138" s="148"/>
      <c r="O138" s="148"/>
      <c r="P138" s="149">
        <f>P139+P157+P197+P215+P245+P278+P282</f>
        <v>0</v>
      </c>
      <c r="Q138" s="148"/>
      <c r="R138" s="149">
        <f>R139+R157+R197+R215+R245+R278+R282</f>
        <v>6.1509599999999995</v>
      </c>
      <c r="S138" s="148"/>
      <c r="T138" s="150">
        <f>T139+T157+T197+T215+T245+T278+T282</f>
        <v>0</v>
      </c>
      <c r="AR138" s="143" t="s">
        <v>88</v>
      </c>
      <c r="AT138" s="151" t="s">
        <v>75</v>
      </c>
      <c r="AU138" s="151" t="s">
        <v>76</v>
      </c>
      <c r="AY138" s="143" t="s">
        <v>242</v>
      </c>
      <c r="BK138" s="152">
        <f>BK139+BK157+BK197+BK215+BK245+BK278+BK282</f>
        <v>122847.55</v>
      </c>
    </row>
    <row r="139" spans="1:65" s="11" customFormat="1" ht="22.9" customHeight="1">
      <c r="B139" s="142"/>
      <c r="D139" s="143" t="s">
        <v>75</v>
      </c>
      <c r="E139" s="153" t="s">
        <v>745</v>
      </c>
      <c r="F139" s="153" t="s">
        <v>2208</v>
      </c>
      <c r="I139" s="145"/>
      <c r="J139" s="154">
        <f>SUBTOTAL(9,J140:J156)</f>
        <v>4531.2800000000007</v>
      </c>
      <c r="L139" s="142"/>
      <c r="M139" s="147"/>
      <c r="N139" s="148"/>
      <c r="O139" s="148"/>
      <c r="P139" s="149">
        <f>SUM(P140:P156)</f>
        <v>0</v>
      </c>
      <c r="Q139" s="148"/>
      <c r="R139" s="149">
        <f>SUM(R140:R156)</f>
        <v>0.13263999999999998</v>
      </c>
      <c r="S139" s="148"/>
      <c r="T139" s="150">
        <f>SUM(T140:T156)</f>
        <v>0</v>
      </c>
      <c r="AR139" s="143" t="s">
        <v>88</v>
      </c>
      <c r="AT139" s="151" t="s">
        <v>75</v>
      </c>
      <c r="AU139" s="151" t="s">
        <v>83</v>
      </c>
      <c r="AY139" s="143" t="s">
        <v>242</v>
      </c>
      <c r="BK139" s="152">
        <f>SUM(BK140:BK156)</f>
        <v>4531.2800000000007</v>
      </c>
    </row>
    <row r="140" spans="1:65" s="1" customFormat="1" ht="24.2" customHeight="1">
      <c r="A140" s="30"/>
      <c r="B140" s="155"/>
      <c r="C140" s="194" t="s">
        <v>83</v>
      </c>
      <c r="D140" s="194" t="s">
        <v>245</v>
      </c>
      <c r="E140" s="195" t="s">
        <v>2209</v>
      </c>
      <c r="F140" s="196" t="s">
        <v>2210</v>
      </c>
      <c r="G140" s="197" t="s">
        <v>297</v>
      </c>
      <c r="H140" s="198">
        <v>143</v>
      </c>
      <c r="I140" s="161">
        <v>3.31</v>
      </c>
      <c r="J140" s="162">
        <f t="shared" ref="J140:J156" si="0">ROUND(I140*H140,2)</f>
        <v>473.33</v>
      </c>
      <c r="K140" s="163"/>
      <c r="L140" s="31"/>
      <c r="M140" s="164"/>
      <c r="N140" s="165" t="s">
        <v>42</v>
      </c>
      <c r="O140" s="57"/>
      <c r="P140" s="166">
        <f t="shared" ref="P140:P156" si="1">O140*H140</f>
        <v>0</v>
      </c>
      <c r="Q140" s="166">
        <v>2.0000000000000002E-5</v>
      </c>
      <c r="R140" s="166">
        <f t="shared" ref="R140:R156" si="2">Q140*H140</f>
        <v>2.8600000000000001E-3</v>
      </c>
      <c r="S140" s="166">
        <v>0</v>
      </c>
      <c r="T140" s="167">
        <f t="shared" ref="T140:T156" si="3"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8" t="s">
        <v>402</v>
      </c>
      <c r="AT140" s="168" t="s">
        <v>245</v>
      </c>
      <c r="AU140" s="168" t="s">
        <v>88</v>
      </c>
      <c r="AY140" s="17" t="s">
        <v>242</v>
      </c>
      <c r="BE140" s="169">
        <f t="shared" ref="BE140:BE156" si="4">IF(N140="základná",J140,0)</f>
        <v>0</v>
      </c>
      <c r="BF140" s="169">
        <f t="shared" ref="BF140:BF156" si="5">IF(N140="znížená",J140,0)</f>
        <v>473.33</v>
      </c>
      <c r="BG140" s="169">
        <f t="shared" ref="BG140:BG156" si="6">IF(N140="zákl. prenesená",J140,0)</f>
        <v>0</v>
      </c>
      <c r="BH140" s="169">
        <f t="shared" ref="BH140:BH156" si="7">IF(N140="zníž. prenesená",J140,0)</f>
        <v>0</v>
      </c>
      <c r="BI140" s="169">
        <f t="shared" ref="BI140:BI156" si="8">IF(N140="nulová",J140,0)</f>
        <v>0</v>
      </c>
      <c r="BJ140" s="17" t="s">
        <v>88</v>
      </c>
      <c r="BK140" s="169">
        <f t="shared" ref="BK140:BK156" si="9">ROUND(I140*H140,2)</f>
        <v>473.33</v>
      </c>
      <c r="BL140" s="17" t="s">
        <v>402</v>
      </c>
      <c r="BM140" s="168" t="s">
        <v>88</v>
      </c>
    </row>
    <row r="141" spans="1:65" s="1" customFormat="1" ht="21.75" customHeight="1">
      <c r="A141" s="30"/>
      <c r="B141" s="155"/>
      <c r="C141" s="194" t="s">
        <v>88</v>
      </c>
      <c r="D141" s="194" t="s">
        <v>245</v>
      </c>
      <c r="E141" s="195" t="s">
        <v>2211</v>
      </c>
      <c r="F141" s="196" t="s">
        <v>2212</v>
      </c>
      <c r="G141" s="197" t="s">
        <v>297</v>
      </c>
      <c r="H141" s="198">
        <v>30</v>
      </c>
      <c r="I141" s="161">
        <v>3.68</v>
      </c>
      <c r="J141" s="162">
        <f t="shared" si="0"/>
        <v>110.4</v>
      </c>
      <c r="K141" s="163"/>
      <c r="L141" s="31"/>
      <c r="M141" s="164"/>
      <c r="N141" s="165" t="s">
        <v>42</v>
      </c>
      <c r="O141" s="57"/>
      <c r="P141" s="166">
        <f t="shared" si="1"/>
        <v>0</v>
      </c>
      <c r="Q141" s="166">
        <v>4.0000000000000003E-5</v>
      </c>
      <c r="R141" s="166">
        <f t="shared" si="2"/>
        <v>1.2000000000000001E-3</v>
      </c>
      <c r="S141" s="166">
        <v>0</v>
      </c>
      <c r="T141" s="167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8" t="s">
        <v>402</v>
      </c>
      <c r="AT141" s="168" t="s">
        <v>245</v>
      </c>
      <c r="AU141" s="168" t="s">
        <v>88</v>
      </c>
      <c r="AY141" s="17" t="s">
        <v>242</v>
      </c>
      <c r="BE141" s="169">
        <f t="shared" si="4"/>
        <v>0</v>
      </c>
      <c r="BF141" s="169">
        <f t="shared" si="5"/>
        <v>110.4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88</v>
      </c>
      <c r="BK141" s="169">
        <f t="shared" si="9"/>
        <v>110.4</v>
      </c>
      <c r="BL141" s="17" t="s">
        <v>402</v>
      </c>
      <c r="BM141" s="168" t="s">
        <v>249</v>
      </c>
    </row>
    <row r="142" spans="1:65" s="1" customFormat="1" ht="21.75" customHeight="1">
      <c r="A142" s="30"/>
      <c r="B142" s="155"/>
      <c r="C142" s="194" t="s">
        <v>93</v>
      </c>
      <c r="D142" s="194" t="s">
        <v>245</v>
      </c>
      <c r="E142" s="195" t="s">
        <v>2213</v>
      </c>
      <c r="F142" s="196" t="s">
        <v>2214</v>
      </c>
      <c r="G142" s="197" t="s">
        <v>297</v>
      </c>
      <c r="H142" s="198">
        <v>232</v>
      </c>
      <c r="I142" s="161">
        <v>4.04</v>
      </c>
      <c r="J142" s="162">
        <f t="shared" si="0"/>
        <v>937.28</v>
      </c>
      <c r="K142" s="163"/>
      <c r="L142" s="31"/>
      <c r="M142" s="164"/>
      <c r="N142" s="165" t="s">
        <v>42</v>
      </c>
      <c r="O142" s="57"/>
      <c r="P142" s="166">
        <f t="shared" si="1"/>
        <v>0</v>
      </c>
      <c r="Q142" s="166">
        <v>4.0000000000000003E-5</v>
      </c>
      <c r="R142" s="166">
        <f t="shared" si="2"/>
        <v>9.2800000000000001E-3</v>
      </c>
      <c r="S142" s="166">
        <v>0</v>
      </c>
      <c r="T142" s="167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8" t="s">
        <v>402</v>
      </c>
      <c r="AT142" s="168" t="s">
        <v>245</v>
      </c>
      <c r="AU142" s="168" t="s">
        <v>88</v>
      </c>
      <c r="AY142" s="17" t="s">
        <v>242</v>
      </c>
      <c r="BE142" s="169">
        <f t="shared" si="4"/>
        <v>0</v>
      </c>
      <c r="BF142" s="169">
        <f t="shared" si="5"/>
        <v>937.28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88</v>
      </c>
      <c r="BK142" s="169">
        <f t="shared" si="9"/>
        <v>937.28</v>
      </c>
      <c r="BL142" s="17" t="s">
        <v>402</v>
      </c>
      <c r="BM142" s="168" t="s">
        <v>318</v>
      </c>
    </row>
    <row r="143" spans="1:65" s="1" customFormat="1" ht="21.75" customHeight="1">
      <c r="A143" s="30"/>
      <c r="B143" s="155"/>
      <c r="C143" s="194" t="s">
        <v>249</v>
      </c>
      <c r="D143" s="194" t="s">
        <v>245</v>
      </c>
      <c r="E143" s="195" t="s">
        <v>2215</v>
      </c>
      <c r="F143" s="196" t="s">
        <v>2216</v>
      </c>
      <c r="G143" s="197" t="s">
        <v>297</v>
      </c>
      <c r="H143" s="198">
        <v>88</v>
      </c>
      <c r="I143" s="161">
        <v>4.38</v>
      </c>
      <c r="J143" s="162">
        <f t="shared" si="0"/>
        <v>385.44</v>
      </c>
      <c r="K143" s="163"/>
      <c r="L143" s="31"/>
      <c r="M143" s="164"/>
      <c r="N143" s="165" t="s">
        <v>42</v>
      </c>
      <c r="O143" s="57"/>
      <c r="P143" s="166">
        <f t="shared" si="1"/>
        <v>0</v>
      </c>
      <c r="Q143" s="166">
        <v>4.0000000000000003E-5</v>
      </c>
      <c r="R143" s="166">
        <f t="shared" si="2"/>
        <v>3.5200000000000001E-3</v>
      </c>
      <c r="S143" s="166">
        <v>0</v>
      </c>
      <c r="T143" s="167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8" t="s">
        <v>402</v>
      </c>
      <c r="AT143" s="168" t="s">
        <v>245</v>
      </c>
      <c r="AU143" s="168" t="s">
        <v>88</v>
      </c>
      <c r="AY143" s="17" t="s">
        <v>242</v>
      </c>
      <c r="BE143" s="169">
        <f t="shared" si="4"/>
        <v>0</v>
      </c>
      <c r="BF143" s="169">
        <f t="shared" si="5"/>
        <v>385.44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88</v>
      </c>
      <c r="BK143" s="169">
        <f t="shared" si="9"/>
        <v>385.44</v>
      </c>
      <c r="BL143" s="17" t="s">
        <v>402</v>
      </c>
      <c r="BM143" s="168" t="s">
        <v>316</v>
      </c>
    </row>
    <row r="144" spans="1:65" s="1" customFormat="1" ht="24.2" customHeight="1">
      <c r="A144" s="30"/>
      <c r="B144" s="155"/>
      <c r="C144" s="194" t="s">
        <v>338</v>
      </c>
      <c r="D144" s="194" t="s">
        <v>245</v>
      </c>
      <c r="E144" s="195" t="s">
        <v>2217</v>
      </c>
      <c r="F144" s="196" t="s">
        <v>2218</v>
      </c>
      <c r="G144" s="197" t="s">
        <v>281</v>
      </c>
      <c r="H144" s="198">
        <v>12</v>
      </c>
      <c r="I144" s="161">
        <v>17.09</v>
      </c>
      <c r="J144" s="162">
        <f t="shared" si="0"/>
        <v>205.08</v>
      </c>
      <c r="K144" s="163"/>
      <c r="L144" s="31"/>
      <c r="M144" s="164"/>
      <c r="N144" s="165" t="s">
        <v>42</v>
      </c>
      <c r="O144" s="57"/>
      <c r="P144" s="166">
        <f t="shared" si="1"/>
        <v>0</v>
      </c>
      <c r="Q144" s="166">
        <v>8.0000000000000007E-5</v>
      </c>
      <c r="R144" s="166">
        <f t="shared" si="2"/>
        <v>9.6000000000000013E-4</v>
      </c>
      <c r="S144" s="166">
        <v>0</v>
      </c>
      <c r="T144" s="167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8" t="s">
        <v>402</v>
      </c>
      <c r="AT144" s="168" t="s">
        <v>245</v>
      </c>
      <c r="AU144" s="168" t="s">
        <v>88</v>
      </c>
      <c r="AY144" s="17" t="s">
        <v>242</v>
      </c>
      <c r="BE144" s="169">
        <f t="shared" si="4"/>
        <v>0</v>
      </c>
      <c r="BF144" s="169">
        <f t="shared" si="5"/>
        <v>205.08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88</v>
      </c>
      <c r="BK144" s="169">
        <f t="shared" si="9"/>
        <v>205.08</v>
      </c>
      <c r="BL144" s="17" t="s">
        <v>402</v>
      </c>
      <c r="BM144" s="168" t="s">
        <v>364</v>
      </c>
    </row>
    <row r="145" spans="1:65" s="1" customFormat="1" ht="24.2" customHeight="1">
      <c r="A145" s="30"/>
      <c r="B145" s="155"/>
      <c r="C145" s="194" t="s">
        <v>318</v>
      </c>
      <c r="D145" s="194" t="s">
        <v>245</v>
      </c>
      <c r="E145" s="195" t="s">
        <v>2219</v>
      </c>
      <c r="F145" s="196" t="s">
        <v>2220</v>
      </c>
      <c r="G145" s="197" t="s">
        <v>281</v>
      </c>
      <c r="H145" s="198">
        <v>3</v>
      </c>
      <c r="I145" s="161">
        <v>30.2</v>
      </c>
      <c r="J145" s="162">
        <f t="shared" si="0"/>
        <v>90.6</v>
      </c>
      <c r="K145" s="163"/>
      <c r="L145" s="31"/>
      <c r="M145" s="164"/>
      <c r="N145" s="165" t="s">
        <v>42</v>
      </c>
      <c r="O145" s="57"/>
      <c r="P145" s="166">
        <f t="shared" si="1"/>
        <v>0</v>
      </c>
      <c r="Q145" s="166">
        <v>7.5000000000000002E-4</v>
      </c>
      <c r="R145" s="166">
        <f t="shared" si="2"/>
        <v>2.2500000000000003E-3</v>
      </c>
      <c r="S145" s="166">
        <v>0</v>
      </c>
      <c r="T145" s="167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8" t="s">
        <v>402</v>
      </c>
      <c r="AT145" s="168" t="s">
        <v>245</v>
      </c>
      <c r="AU145" s="168" t="s">
        <v>88</v>
      </c>
      <c r="AY145" s="17" t="s">
        <v>242</v>
      </c>
      <c r="BE145" s="169">
        <f t="shared" si="4"/>
        <v>0</v>
      </c>
      <c r="BF145" s="169">
        <f t="shared" si="5"/>
        <v>90.6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88</v>
      </c>
      <c r="BK145" s="169">
        <f t="shared" si="9"/>
        <v>90.6</v>
      </c>
      <c r="BL145" s="17" t="s">
        <v>402</v>
      </c>
      <c r="BM145" s="168" t="s">
        <v>379</v>
      </c>
    </row>
    <row r="146" spans="1:65" s="1" customFormat="1" ht="33" customHeight="1">
      <c r="A146" s="30"/>
      <c r="B146" s="155"/>
      <c r="C146" s="218" t="s">
        <v>348</v>
      </c>
      <c r="D146" s="218" t="s">
        <v>313</v>
      </c>
      <c r="E146" s="219" t="s">
        <v>2152</v>
      </c>
      <c r="F146" s="220" t="s">
        <v>2221</v>
      </c>
      <c r="G146" s="221" t="s">
        <v>297</v>
      </c>
      <c r="H146" s="222">
        <v>34</v>
      </c>
      <c r="I146" s="204">
        <v>1.43</v>
      </c>
      <c r="J146" s="205">
        <f t="shared" si="0"/>
        <v>48.62</v>
      </c>
      <c r="K146" s="206"/>
      <c r="L146" s="207"/>
      <c r="M146" s="208"/>
      <c r="N146" s="209" t="s">
        <v>42</v>
      </c>
      <c r="O146" s="57"/>
      <c r="P146" s="166">
        <f t="shared" si="1"/>
        <v>0</v>
      </c>
      <c r="Q146" s="166">
        <v>1.0000000000000001E-5</v>
      </c>
      <c r="R146" s="166">
        <f t="shared" si="2"/>
        <v>3.4000000000000002E-4</v>
      </c>
      <c r="S146" s="166">
        <v>0</v>
      </c>
      <c r="T146" s="167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8" t="s">
        <v>500</v>
      </c>
      <c r="AT146" s="168" t="s">
        <v>313</v>
      </c>
      <c r="AU146" s="168" t="s">
        <v>88</v>
      </c>
      <c r="AY146" s="17" t="s">
        <v>242</v>
      </c>
      <c r="BE146" s="169">
        <f t="shared" si="4"/>
        <v>0</v>
      </c>
      <c r="BF146" s="169">
        <f t="shared" si="5"/>
        <v>48.62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88</v>
      </c>
      <c r="BK146" s="169">
        <f t="shared" si="9"/>
        <v>48.62</v>
      </c>
      <c r="BL146" s="17" t="s">
        <v>402</v>
      </c>
      <c r="BM146" s="168" t="s">
        <v>392</v>
      </c>
    </row>
    <row r="147" spans="1:65" s="1" customFormat="1" ht="33" customHeight="1">
      <c r="A147" s="30"/>
      <c r="B147" s="155"/>
      <c r="C147" s="218" t="s">
        <v>316</v>
      </c>
      <c r="D147" s="218" t="s">
        <v>313</v>
      </c>
      <c r="E147" s="219" t="s">
        <v>2222</v>
      </c>
      <c r="F147" s="220" t="s">
        <v>2223</v>
      </c>
      <c r="G147" s="221" t="s">
        <v>297</v>
      </c>
      <c r="H147" s="222">
        <v>109</v>
      </c>
      <c r="I147" s="204">
        <v>1.67</v>
      </c>
      <c r="J147" s="205">
        <f t="shared" si="0"/>
        <v>182.03</v>
      </c>
      <c r="K147" s="206"/>
      <c r="L147" s="207"/>
      <c r="M147" s="208"/>
      <c r="N147" s="209" t="s">
        <v>42</v>
      </c>
      <c r="O147" s="57"/>
      <c r="P147" s="166">
        <f t="shared" si="1"/>
        <v>0</v>
      </c>
      <c r="Q147" s="166">
        <v>2.0000000000000002E-5</v>
      </c>
      <c r="R147" s="166">
        <f t="shared" si="2"/>
        <v>2.1800000000000001E-3</v>
      </c>
      <c r="S147" s="166">
        <v>0</v>
      </c>
      <c r="T147" s="167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8" t="s">
        <v>500</v>
      </c>
      <c r="AT147" s="168" t="s">
        <v>313</v>
      </c>
      <c r="AU147" s="168" t="s">
        <v>88</v>
      </c>
      <c r="AY147" s="17" t="s">
        <v>242</v>
      </c>
      <c r="BE147" s="169">
        <f t="shared" si="4"/>
        <v>0</v>
      </c>
      <c r="BF147" s="169">
        <f t="shared" si="5"/>
        <v>182.03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88</v>
      </c>
      <c r="BK147" s="169">
        <f t="shared" si="9"/>
        <v>182.03</v>
      </c>
      <c r="BL147" s="17" t="s">
        <v>402</v>
      </c>
      <c r="BM147" s="168" t="s">
        <v>402</v>
      </c>
    </row>
    <row r="148" spans="1:65" s="1" customFormat="1" ht="33" customHeight="1">
      <c r="A148" s="30"/>
      <c r="B148" s="155"/>
      <c r="C148" s="218" t="s">
        <v>358</v>
      </c>
      <c r="D148" s="218" t="s">
        <v>313</v>
      </c>
      <c r="E148" s="219" t="s">
        <v>2224</v>
      </c>
      <c r="F148" s="220" t="s">
        <v>2225</v>
      </c>
      <c r="G148" s="221" t="s">
        <v>297</v>
      </c>
      <c r="H148" s="222">
        <v>30</v>
      </c>
      <c r="I148" s="204">
        <v>3.22</v>
      </c>
      <c r="J148" s="205">
        <f t="shared" si="0"/>
        <v>96.6</v>
      </c>
      <c r="K148" s="206"/>
      <c r="L148" s="207"/>
      <c r="M148" s="208"/>
      <c r="N148" s="209" t="s">
        <v>42</v>
      </c>
      <c r="O148" s="57"/>
      <c r="P148" s="166">
        <f t="shared" si="1"/>
        <v>0</v>
      </c>
      <c r="Q148" s="166">
        <v>4.0000000000000003E-5</v>
      </c>
      <c r="R148" s="166">
        <f t="shared" si="2"/>
        <v>1.2000000000000001E-3</v>
      </c>
      <c r="S148" s="166">
        <v>0</v>
      </c>
      <c r="T148" s="167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8" t="s">
        <v>500</v>
      </c>
      <c r="AT148" s="168" t="s">
        <v>313</v>
      </c>
      <c r="AU148" s="168" t="s">
        <v>88</v>
      </c>
      <c r="AY148" s="17" t="s">
        <v>242</v>
      </c>
      <c r="BE148" s="169">
        <f t="shared" si="4"/>
        <v>0</v>
      </c>
      <c r="BF148" s="169">
        <f t="shared" si="5"/>
        <v>96.6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88</v>
      </c>
      <c r="BK148" s="169">
        <f t="shared" si="9"/>
        <v>96.6</v>
      </c>
      <c r="BL148" s="17" t="s">
        <v>402</v>
      </c>
      <c r="BM148" s="168" t="s">
        <v>414</v>
      </c>
    </row>
    <row r="149" spans="1:65" s="1" customFormat="1" ht="33" customHeight="1">
      <c r="A149" s="30"/>
      <c r="B149" s="155"/>
      <c r="C149" s="218" t="s">
        <v>364</v>
      </c>
      <c r="D149" s="218" t="s">
        <v>313</v>
      </c>
      <c r="E149" s="219" t="s">
        <v>2226</v>
      </c>
      <c r="F149" s="220" t="s">
        <v>2227</v>
      </c>
      <c r="G149" s="221" t="s">
        <v>297</v>
      </c>
      <c r="H149" s="222">
        <v>55</v>
      </c>
      <c r="I149" s="204">
        <v>3.71</v>
      </c>
      <c r="J149" s="205">
        <f t="shared" si="0"/>
        <v>204.05</v>
      </c>
      <c r="K149" s="206"/>
      <c r="L149" s="207"/>
      <c r="M149" s="208"/>
      <c r="N149" s="209" t="s">
        <v>42</v>
      </c>
      <c r="O149" s="57"/>
      <c r="P149" s="166">
        <f t="shared" si="1"/>
        <v>0</v>
      </c>
      <c r="Q149" s="166">
        <v>1.8000000000000001E-4</v>
      </c>
      <c r="R149" s="166">
        <f t="shared" si="2"/>
        <v>9.9000000000000008E-3</v>
      </c>
      <c r="S149" s="166">
        <v>0</v>
      </c>
      <c r="T149" s="167">
        <f t="shared" si="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8" t="s">
        <v>500</v>
      </c>
      <c r="AT149" s="168" t="s">
        <v>313</v>
      </c>
      <c r="AU149" s="168" t="s">
        <v>88</v>
      </c>
      <c r="AY149" s="17" t="s">
        <v>242</v>
      </c>
      <c r="BE149" s="169">
        <f t="shared" si="4"/>
        <v>0</v>
      </c>
      <c r="BF149" s="169">
        <f t="shared" si="5"/>
        <v>204.05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88</v>
      </c>
      <c r="BK149" s="169">
        <f t="shared" si="9"/>
        <v>204.05</v>
      </c>
      <c r="BL149" s="17" t="s">
        <v>402</v>
      </c>
      <c r="BM149" s="168" t="s">
        <v>6</v>
      </c>
    </row>
    <row r="150" spans="1:65" s="1" customFormat="1" ht="33" customHeight="1">
      <c r="A150" s="30"/>
      <c r="B150" s="155"/>
      <c r="C150" s="218" t="s">
        <v>369</v>
      </c>
      <c r="D150" s="218" t="s">
        <v>313</v>
      </c>
      <c r="E150" s="219" t="s">
        <v>2228</v>
      </c>
      <c r="F150" s="220" t="s">
        <v>2229</v>
      </c>
      <c r="G150" s="221" t="s">
        <v>297</v>
      </c>
      <c r="H150" s="222">
        <v>112</v>
      </c>
      <c r="I150" s="204">
        <v>4.4400000000000004</v>
      </c>
      <c r="J150" s="205">
        <f t="shared" si="0"/>
        <v>497.28</v>
      </c>
      <c r="K150" s="206"/>
      <c r="L150" s="207"/>
      <c r="M150" s="208"/>
      <c r="N150" s="209" t="s">
        <v>42</v>
      </c>
      <c r="O150" s="57"/>
      <c r="P150" s="166">
        <f t="shared" si="1"/>
        <v>0</v>
      </c>
      <c r="Q150" s="166">
        <v>2.5000000000000001E-4</v>
      </c>
      <c r="R150" s="166">
        <f t="shared" si="2"/>
        <v>2.8000000000000001E-2</v>
      </c>
      <c r="S150" s="166">
        <v>0</v>
      </c>
      <c r="T150" s="167">
        <f t="shared" si="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8" t="s">
        <v>500</v>
      </c>
      <c r="AT150" s="168" t="s">
        <v>313</v>
      </c>
      <c r="AU150" s="168" t="s">
        <v>88</v>
      </c>
      <c r="AY150" s="17" t="s">
        <v>242</v>
      </c>
      <c r="BE150" s="169">
        <f t="shared" si="4"/>
        <v>0</v>
      </c>
      <c r="BF150" s="169">
        <f t="shared" si="5"/>
        <v>497.28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88</v>
      </c>
      <c r="BK150" s="169">
        <f t="shared" si="9"/>
        <v>497.28</v>
      </c>
      <c r="BL150" s="17" t="s">
        <v>402</v>
      </c>
      <c r="BM150" s="168" t="s">
        <v>432</v>
      </c>
    </row>
    <row r="151" spans="1:65" s="1" customFormat="1" ht="33" customHeight="1">
      <c r="A151" s="30"/>
      <c r="B151" s="155"/>
      <c r="C151" s="218" t="s">
        <v>379</v>
      </c>
      <c r="D151" s="218" t="s">
        <v>313</v>
      </c>
      <c r="E151" s="219" t="s">
        <v>2230</v>
      </c>
      <c r="F151" s="220" t="s">
        <v>2231</v>
      </c>
      <c r="G151" s="221" t="s">
        <v>297</v>
      </c>
      <c r="H151" s="222">
        <v>65</v>
      </c>
      <c r="I151" s="204">
        <v>5.13</v>
      </c>
      <c r="J151" s="205">
        <f t="shared" si="0"/>
        <v>333.45</v>
      </c>
      <c r="K151" s="206"/>
      <c r="L151" s="207"/>
      <c r="M151" s="208"/>
      <c r="N151" s="209" t="s">
        <v>42</v>
      </c>
      <c r="O151" s="57"/>
      <c r="P151" s="166">
        <f t="shared" si="1"/>
        <v>0</v>
      </c>
      <c r="Q151" s="166">
        <v>1.2999999999999999E-4</v>
      </c>
      <c r="R151" s="166">
        <f t="shared" si="2"/>
        <v>8.4499999999999992E-3</v>
      </c>
      <c r="S151" s="166">
        <v>0</v>
      </c>
      <c r="T151" s="167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8" t="s">
        <v>500</v>
      </c>
      <c r="AT151" s="168" t="s">
        <v>313</v>
      </c>
      <c r="AU151" s="168" t="s">
        <v>88</v>
      </c>
      <c r="AY151" s="17" t="s">
        <v>242</v>
      </c>
      <c r="BE151" s="169">
        <f t="shared" si="4"/>
        <v>0</v>
      </c>
      <c r="BF151" s="169">
        <f t="shared" si="5"/>
        <v>333.45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88</v>
      </c>
      <c r="BK151" s="169">
        <f t="shared" si="9"/>
        <v>333.45</v>
      </c>
      <c r="BL151" s="17" t="s">
        <v>402</v>
      </c>
      <c r="BM151" s="168" t="s">
        <v>445</v>
      </c>
    </row>
    <row r="152" spans="1:65" s="1" customFormat="1" ht="33" customHeight="1">
      <c r="A152" s="30"/>
      <c r="B152" s="155"/>
      <c r="C152" s="218" t="s">
        <v>383</v>
      </c>
      <c r="D152" s="218" t="s">
        <v>313</v>
      </c>
      <c r="E152" s="219" t="s">
        <v>2232</v>
      </c>
      <c r="F152" s="220" t="s">
        <v>2233</v>
      </c>
      <c r="G152" s="221" t="s">
        <v>297</v>
      </c>
      <c r="H152" s="222">
        <v>88</v>
      </c>
      <c r="I152" s="204">
        <v>7.27</v>
      </c>
      <c r="J152" s="205">
        <f t="shared" si="0"/>
        <v>639.76</v>
      </c>
      <c r="K152" s="206"/>
      <c r="L152" s="207"/>
      <c r="M152" s="208"/>
      <c r="N152" s="209" t="s">
        <v>42</v>
      </c>
      <c r="O152" s="57"/>
      <c r="P152" s="166">
        <f t="shared" si="1"/>
        <v>0</v>
      </c>
      <c r="Q152" s="166">
        <v>7.1000000000000002E-4</v>
      </c>
      <c r="R152" s="166">
        <f t="shared" si="2"/>
        <v>6.2480000000000001E-2</v>
      </c>
      <c r="S152" s="166">
        <v>0</v>
      </c>
      <c r="T152" s="167">
        <f t="shared" si="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8" t="s">
        <v>500</v>
      </c>
      <c r="AT152" s="168" t="s">
        <v>313</v>
      </c>
      <c r="AU152" s="168" t="s">
        <v>88</v>
      </c>
      <c r="AY152" s="17" t="s">
        <v>242</v>
      </c>
      <c r="BE152" s="169">
        <f t="shared" si="4"/>
        <v>0</v>
      </c>
      <c r="BF152" s="169">
        <f t="shared" si="5"/>
        <v>639.76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7" t="s">
        <v>88</v>
      </c>
      <c r="BK152" s="169">
        <f t="shared" si="9"/>
        <v>639.76</v>
      </c>
      <c r="BL152" s="17" t="s">
        <v>402</v>
      </c>
      <c r="BM152" s="168" t="s">
        <v>459</v>
      </c>
    </row>
    <row r="153" spans="1:65" s="1" customFormat="1" ht="21.75" customHeight="1">
      <c r="A153" s="30"/>
      <c r="B153" s="155"/>
      <c r="C153" s="218" t="s">
        <v>392</v>
      </c>
      <c r="D153" s="218" t="s">
        <v>313</v>
      </c>
      <c r="E153" s="219" t="s">
        <v>2234</v>
      </c>
      <c r="F153" s="220" t="s">
        <v>2235</v>
      </c>
      <c r="G153" s="221" t="s">
        <v>310</v>
      </c>
      <c r="H153" s="222">
        <v>20</v>
      </c>
      <c r="I153" s="204">
        <v>10.73</v>
      </c>
      <c r="J153" s="205">
        <f t="shared" si="0"/>
        <v>214.6</v>
      </c>
      <c r="K153" s="206"/>
      <c r="L153" s="207"/>
      <c r="M153" s="208"/>
      <c r="N153" s="209" t="s">
        <v>42</v>
      </c>
      <c r="O153" s="57"/>
      <c r="P153" s="166">
        <f t="shared" si="1"/>
        <v>0</v>
      </c>
      <c r="Q153" s="166">
        <v>0</v>
      </c>
      <c r="R153" s="166">
        <f t="shared" si="2"/>
        <v>0</v>
      </c>
      <c r="S153" s="166">
        <v>0</v>
      </c>
      <c r="T153" s="167">
        <f t="shared" si="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8" t="s">
        <v>500</v>
      </c>
      <c r="AT153" s="168" t="s">
        <v>313</v>
      </c>
      <c r="AU153" s="168" t="s">
        <v>88</v>
      </c>
      <c r="AY153" s="17" t="s">
        <v>242</v>
      </c>
      <c r="BE153" s="169">
        <f t="shared" si="4"/>
        <v>0</v>
      </c>
      <c r="BF153" s="169">
        <f t="shared" si="5"/>
        <v>214.6</v>
      </c>
      <c r="BG153" s="169">
        <f t="shared" si="6"/>
        <v>0</v>
      </c>
      <c r="BH153" s="169">
        <f t="shared" si="7"/>
        <v>0</v>
      </c>
      <c r="BI153" s="169">
        <f t="shared" si="8"/>
        <v>0</v>
      </c>
      <c r="BJ153" s="17" t="s">
        <v>88</v>
      </c>
      <c r="BK153" s="169">
        <f t="shared" si="9"/>
        <v>214.6</v>
      </c>
      <c r="BL153" s="17" t="s">
        <v>402</v>
      </c>
      <c r="BM153" s="168" t="s">
        <v>473</v>
      </c>
    </row>
    <row r="154" spans="1:65" s="1" customFormat="1" ht="16.5" customHeight="1">
      <c r="A154" s="30"/>
      <c r="B154" s="155"/>
      <c r="C154" s="199" t="s">
        <v>397</v>
      </c>
      <c r="D154" s="199" t="s">
        <v>313</v>
      </c>
      <c r="E154" s="200" t="s">
        <v>2236</v>
      </c>
      <c r="F154" s="201" t="s">
        <v>2237</v>
      </c>
      <c r="G154" s="202" t="s">
        <v>291</v>
      </c>
      <c r="H154" s="203">
        <v>1.4999999999999999E-2</v>
      </c>
      <c r="I154" s="204">
        <v>1400</v>
      </c>
      <c r="J154" s="205">
        <f t="shared" si="0"/>
        <v>21</v>
      </c>
      <c r="K154" s="206"/>
      <c r="L154" s="207"/>
      <c r="M154" s="208"/>
      <c r="N154" s="209" t="s">
        <v>42</v>
      </c>
      <c r="O154" s="57"/>
      <c r="P154" s="166">
        <f t="shared" si="1"/>
        <v>0</v>
      </c>
      <c r="Q154" s="166">
        <v>1.33333333333333E-3</v>
      </c>
      <c r="R154" s="166">
        <f t="shared" si="2"/>
        <v>1.9999999999999951E-5</v>
      </c>
      <c r="S154" s="166">
        <v>0</v>
      </c>
      <c r="T154" s="167">
        <f t="shared" si="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8" t="s">
        <v>500</v>
      </c>
      <c r="AT154" s="168" t="s">
        <v>313</v>
      </c>
      <c r="AU154" s="168" t="s">
        <v>88</v>
      </c>
      <c r="AY154" s="17" t="s">
        <v>242</v>
      </c>
      <c r="BE154" s="169">
        <f t="shared" si="4"/>
        <v>0</v>
      </c>
      <c r="BF154" s="169">
        <f t="shared" si="5"/>
        <v>21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7" t="s">
        <v>88</v>
      </c>
      <c r="BK154" s="169">
        <f t="shared" si="9"/>
        <v>21</v>
      </c>
      <c r="BL154" s="17" t="s">
        <v>402</v>
      </c>
      <c r="BM154" s="168" t="s">
        <v>489</v>
      </c>
    </row>
    <row r="155" spans="1:65" s="1" customFormat="1" ht="16.5" customHeight="1">
      <c r="A155" s="30"/>
      <c r="B155" s="155"/>
      <c r="C155" s="218" t="s">
        <v>402</v>
      </c>
      <c r="D155" s="218" t="s">
        <v>313</v>
      </c>
      <c r="E155" s="219" t="s">
        <v>2238</v>
      </c>
      <c r="F155" s="220" t="s">
        <v>2239</v>
      </c>
      <c r="G155" s="221" t="s">
        <v>310</v>
      </c>
      <c r="H155" s="222">
        <v>2</v>
      </c>
      <c r="I155" s="204">
        <v>14.6</v>
      </c>
      <c r="J155" s="205">
        <f t="shared" si="0"/>
        <v>29.2</v>
      </c>
      <c r="K155" s="206"/>
      <c r="L155" s="207"/>
      <c r="M155" s="208"/>
      <c r="N155" s="209" t="s">
        <v>42</v>
      </c>
      <c r="O155" s="57"/>
      <c r="P155" s="166">
        <f t="shared" si="1"/>
        <v>0</v>
      </c>
      <c r="Q155" s="166">
        <v>0</v>
      </c>
      <c r="R155" s="166">
        <f t="shared" si="2"/>
        <v>0</v>
      </c>
      <c r="S155" s="166">
        <v>0</v>
      </c>
      <c r="T155" s="167">
        <f t="shared" si="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8" t="s">
        <v>500</v>
      </c>
      <c r="AT155" s="168" t="s">
        <v>313</v>
      </c>
      <c r="AU155" s="168" t="s">
        <v>88</v>
      </c>
      <c r="AY155" s="17" t="s">
        <v>242</v>
      </c>
      <c r="BE155" s="169">
        <f t="shared" si="4"/>
        <v>0</v>
      </c>
      <c r="BF155" s="169">
        <f t="shared" si="5"/>
        <v>29.2</v>
      </c>
      <c r="BG155" s="169">
        <f t="shared" si="6"/>
        <v>0</v>
      </c>
      <c r="BH155" s="169">
        <f t="shared" si="7"/>
        <v>0</v>
      </c>
      <c r="BI155" s="169">
        <f t="shared" si="8"/>
        <v>0</v>
      </c>
      <c r="BJ155" s="17" t="s">
        <v>88</v>
      </c>
      <c r="BK155" s="169">
        <f t="shared" si="9"/>
        <v>29.2</v>
      </c>
      <c r="BL155" s="17" t="s">
        <v>402</v>
      </c>
      <c r="BM155" s="168" t="s">
        <v>500</v>
      </c>
    </row>
    <row r="156" spans="1:65" s="1" customFormat="1" ht="24.2" customHeight="1">
      <c r="A156" s="30"/>
      <c r="B156" s="155"/>
      <c r="C156" s="194" t="s">
        <v>410</v>
      </c>
      <c r="D156" s="194" t="s">
        <v>245</v>
      </c>
      <c r="E156" s="195" t="s">
        <v>2240</v>
      </c>
      <c r="F156" s="196" t="s">
        <v>779</v>
      </c>
      <c r="G156" s="197" t="s">
        <v>718</v>
      </c>
      <c r="H156" s="237">
        <v>44.686999999999998</v>
      </c>
      <c r="I156" s="161">
        <v>1.4</v>
      </c>
      <c r="J156" s="162">
        <f t="shared" si="0"/>
        <v>62.56</v>
      </c>
      <c r="K156" s="163"/>
      <c r="L156" s="31"/>
      <c r="M156" s="164"/>
      <c r="N156" s="165" t="s">
        <v>42</v>
      </c>
      <c r="O156" s="57"/>
      <c r="P156" s="166">
        <f t="shared" si="1"/>
        <v>0</v>
      </c>
      <c r="Q156" s="166">
        <v>0</v>
      </c>
      <c r="R156" s="166">
        <f t="shared" si="2"/>
        <v>0</v>
      </c>
      <c r="S156" s="166">
        <v>0</v>
      </c>
      <c r="T156" s="167">
        <f t="shared" si="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8" t="s">
        <v>402</v>
      </c>
      <c r="AT156" s="168" t="s">
        <v>245</v>
      </c>
      <c r="AU156" s="168" t="s">
        <v>88</v>
      </c>
      <c r="AY156" s="17" t="s">
        <v>242</v>
      </c>
      <c r="BE156" s="169">
        <f t="shared" si="4"/>
        <v>0</v>
      </c>
      <c r="BF156" s="169">
        <f t="shared" si="5"/>
        <v>62.56</v>
      </c>
      <c r="BG156" s="169">
        <f t="shared" si="6"/>
        <v>0</v>
      </c>
      <c r="BH156" s="169">
        <f t="shared" si="7"/>
        <v>0</v>
      </c>
      <c r="BI156" s="169">
        <f t="shared" si="8"/>
        <v>0</v>
      </c>
      <c r="BJ156" s="17" t="s">
        <v>88</v>
      </c>
      <c r="BK156" s="169">
        <f t="shared" si="9"/>
        <v>62.56</v>
      </c>
      <c r="BL156" s="17" t="s">
        <v>402</v>
      </c>
      <c r="BM156" s="168" t="s">
        <v>509</v>
      </c>
    </row>
    <row r="157" spans="1:65" s="11" customFormat="1" ht="22.9" customHeight="1">
      <c r="B157" s="142"/>
      <c r="D157" s="143" t="s">
        <v>75</v>
      </c>
      <c r="E157" s="153" t="s">
        <v>2241</v>
      </c>
      <c r="F157" s="153" t="s">
        <v>2242</v>
      </c>
      <c r="I157" s="145"/>
      <c r="J157" s="154">
        <f>SUBTOTAL(9,J158:J196)</f>
        <v>73517.8</v>
      </c>
      <c r="L157" s="142"/>
      <c r="M157" s="147"/>
      <c r="N157" s="148"/>
      <c r="O157" s="148"/>
      <c r="P157" s="149">
        <f>SUM(P158:P196)</f>
        <v>0</v>
      </c>
      <c r="Q157" s="148"/>
      <c r="R157" s="149">
        <f>SUM(R158:R196)</f>
        <v>3.891E-2</v>
      </c>
      <c r="S157" s="148"/>
      <c r="T157" s="150">
        <f>SUM(T158:T196)</f>
        <v>0</v>
      </c>
      <c r="AR157" s="143" t="s">
        <v>88</v>
      </c>
      <c r="AT157" s="151" t="s">
        <v>75</v>
      </c>
      <c r="AU157" s="151" t="s">
        <v>83</v>
      </c>
      <c r="AY157" s="143" t="s">
        <v>242</v>
      </c>
      <c r="BK157" s="152">
        <f>SUM(BK158:BK196)</f>
        <v>73517.8</v>
      </c>
    </row>
    <row r="158" spans="1:65" s="1" customFormat="1" ht="16.5" customHeight="1">
      <c r="A158" s="30"/>
      <c r="B158" s="155"/>
      <c r="C158" s="194" t="s">
        <v>414</v>
      </c>
      <c r="D158" s="194" t="s">
        <v>245</v>
      </c>
      <c r="E158" s="195" t="s">
        <v>2243</v>
      </c>
      <c r="F158" s="196" t="s">
        <v>2244</v>
      </c>
      <c r="G158" s="197" t="s">
        <v>2245</v>
      </c>
      <c r="H158" s="198">
        <v>16</v>
      </c>
      <c r="I158" s="161">
        <v>3.78</v>
      </c>
      <c r="J158" s="162">
        <f t="shared" ref="J158:J196" si="10">ROUND(I158*H158,2)</f>
        <v>60.48</v>
      </c>
      <c r="K158" s="163"/>
      <c r="L158" s="31"/>
      <c r="M158" s="164"/>
      <c r="N158" s="165" t="s">
        <v>42</v>
      </c>
      <c r="O158" s="57"/>
      <c r="P158" s="166">
        <f t="shared" ref="P158:P196" si="11">O158*H158</f>
        <v>0</v>
      </c>
      <c r="Q158" s="166">
        <v>1.14E-3</v>
      </c>
      <c r="R158" s="166">
        <f t="shared" ref="R158:R196" si="12">Q158*H158</f>
        <v>1.8239999999999999E-2</v>
      </c>
      <c r="S158" s="166">
        <v>0</v>
      </c>
      <c r="T158" s="167">
        <f t="shared" ref="T158:T196" si="13"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8" t="s">
        <v>402</v>
      </c>
      <c r="AT158" s="168" t="s">
        <v>245</v>
      </c>
      <c r="AU158" s="168" t="s">
        <v>88</v>
      </c>
      <c r="AY158" s="17" t="s">
        <v>242</v>
      </c>
      <c r="BE158" s="169">
        <f t="shared" ref="BE158:BE196" si="14">IF(N158="základná",J158,0)</f>
        <v>0</v>
      </c>
      <c r="BF158" s="169">
        <f t="shared" ref="BF158:BF196" si="15">IF(N158="znížená",J158,0)</f>
        <v>60.48</v>
      </c>
      <c r="BG158" s="169">
        <f t="shared" ref="BG158:BG196" si="16">IF(N158="zákl. prenesená",J158,0)</f>
        <v>0</v>
      </c>
      <c r="BH158" s="169">
        <f t="shared" ref="BH158:BH196" si="17">IF(N158="zníž. prenesená",J158,0)</f>
        <v>0</v>
      </c>
      <c r="BI158" s="169">
        <f t="shared" ref="BI158:BI196" si="18">IF(N158="nulová",J158,0)</f>
        <v>0</v>
      </c>
      <c r="BJ158" s="17" t="s">
        <v>88</v>
      </c>
      <c r="BK158" s="169">
        <f t="shared" ref="BK158:BK196" si="19">ROUND(I158*H158,2)</f>
        <v>60.48</v>
      </c>
      <c r="BL158" s="17" t="s">
        <v>402</v>
      </c>
      <c r="BM158" s="168" t="s">
        <v>519</v>
      </c>
    </row>
    <row r="159" spans="1:65" s="1" customFormat="1" ht="16.5" customHeight="1">
      <c r="A159" s="30"/>
      <c r="B159" s="155"/>
      <c r="C159" s="218" t="s">
        <v>418</v>
      </c>
      <c r="D159" s="218" t="s">
        <v>313</v>
      </c>
      <c r="E159" s="219" t="s">
        <v>2246</v>
      </c>
      <c r="F159" s="220" t="s">
        <v>2247</v>
      </c>
      <c r="G159" s="221" t="s">
        <v>310</v>
      </c>
      <c r="H159" s="222">
        <v>16</v>
      </c>
      <c r="I159" s="204">
        <v>5.34</v>
      </c>
      <c r="J159" s="205">
        <f t="shared" si="10"/>
        <v>85.44</v>
      </c>
      <c r="K159" s="206"/>
      <c r="L159" s="207"/>
      <c r="M159" s="208"/>
      <c r="N159" s="209" t="s">
        <v>42</v>
      </c>
      <c r="O159" s="57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68" t="s">
        <v>500</v>
      </c>
      <c r="AT159" s="168" t="s">
        <v>313</v>
      </c>
      <c r="AU159" s="168" t="s">
        <v>88</v>
      </c>
      <c r="AY159" s="17" t="s">
        <v>242</v>
      </c>
      <c r="BE159" s="169">
        <f t="shared" si="14"/>
        <v>0</v>
      </c>
      <c r="BF159" s="169">
        <f t="shared" si="15"/>
        <v>85.44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88</v>
      </c>
      <c r="BK159" s="169">
        <f t="shared" si="19"/>
        <v>85.44</v>
      </c>
      <c r="BL159" s="17" t="s">
        <v>402</v>
      </c>
      <c r="BM159" s="168" t="s">
        <v>531</v>
      </c>
    </row>
    <row r="160" spans="1:65" s="1" customFormat="1" ht="16.5" customHeight="1">
      <c r="A160" s="30"/>
      <c r="B160" s="155"/>
      <c r="C160" s="194" t="s">
        <v>6</v>
      </c>
      <c r="D160" s="194" t="s">
        <v>245</v>
      </c>
      <c r="E160" s="195" t="s">
        <v>2248</v>
      </c>
      <c r="F160" s="196" t="s">
        <v>2249</v>
      </c>
      <c r="G160" s="197" t="s">
        <v>2245</v>
      </c>
      <c r="H160" s="198">
        <v>1</v>
      </c>
      <c r="I160" s="161">
        <v>379.34</v>
      </c>
      <c r="J160" s="162">
        <f t="shared" si="10"/>
        <v>379.34</v>
      </c>
      <c r="K160" s="163"/>
      <c r="L160" s="31"/>
      <c r="M160" s="164"/>
      <c r="N160" s="165" t="s">
        <v>42</v>
      </c>
      <c r="O160" s="57"/>
      <c r="P160" s="166">
        <f t="shared" si="11"/>
        <v>0</v>
      </c>
      <c r="Q160" s="166">
        <v>4.0999999999999999E-4</v>
      </c>
      <c r="R160" s="166">
        <f t="shared" si="12"/>
        <v>4.0999999999999999E-4</v>
      </c>
      <c r="S160" s="166">
        <v>0</v>
      </c>
      <c r="T160" s="167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8" t="s">
        <v>402</v>
      </c>
      <c r="AT160" s="168" t="s">
        <v>245</v>
      </c>
      <c r="AU160" s="168" t="s">
        <v>88</v>
      </c>
      <c r="AY160" s="17" t="s">
        <v>242</v>
      </c>
      <c r="BE160" s="169">
        <f t="shared" si="14"/>
        <v>0</v>
      </c>
      <c r="BF160" s="169">
        <f t="shared" si="15"/>
        <v>379.34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88</v>
      </c>
      <c r="BK160" s="169">
        <f t="shared" si="19"/>
        <v>379.34</v>
      </c>
      <c r="BL160" s="17" t="s">
        <v>402</v>
      </c>
      <c r="BM160" s="168" t="s">
        <v>540</v>
      </c>
    </row>
    <row r="161" spans="1:65" s="1" customFormat="1" ht="16.5" customHeight="1">
      <c r="A161" s="30"/>
      <c r="B161" s="155"/>
      <c r="C161" s="218" t="s">
        <v>425</v>
      </c>
      <c r="D161" s="218" t="s">
        <v>313</v>
      </c>
      <c r="E161" s="219" t="s">
        <v>2250</v>
      </c>
      <c r="F161" s="220" t="s">
        <v>2251</v>
      </c>
      <c r="G161" s="221" t="s">
        <v>2252</v>
      </c>
      <c r="H161" s="222">
        <v>1</v>
      </c>
      <c r="I161" s="204">
        <v>1467.07</v>
      </c>
      <c r="J161" s="205">
        <f t="shared" si="10"/>
        <v>1467.07</v>
      </c>
      <c r="K161" s="206"/>
      <c r="L161" s="207"/>
      <c r="M161" s="208"/>
      <c r="N161" s="209" t="s">
        <v>42</v>
      </c>
      <c r="O161" s="57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8" t="s">
        <v>500</v>
      </c>
      <c r="AT161" s="168" t="s">
        <v>313</v>
      </c>
      <c r="AU161" s="168" t="s">
        <v>88</v>
      </c>
      <c r="AY161" s="17" t="s">
        <v>242</v>
      </c>
      <c r="BE161" s="169">
        <f t="shared" si="14"/>
        <v>0</v>
      </c>
      <c r="BF161" s="169">
        <f t="shared" si="15"/>
        <v>1467.07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88</v>
      </c>
      <c r="BK161" s="169">
        <f t="shared" si="19"/>
        <v>1467.07</v>
      </c>
      <c r="BL161" s="17" t="s">
        <v>402</v>
      </c>
      <c r="BM161" s="168" t="s">
        <v>550</v>
      </c>
    </row>
    <row r="162" spans="1:65" s="1" customFormat="1" ht="24.2" customHeight="1">
      <c r="A162" s="30"/>
      <c r="B162" s="155"/>
      <c r="C162" s="194" t="s">
        <v>432</v>
      </c>
      <c r="D162" s="194" t="s">
        <v>245</v>
      </c>
      <c r="E162" s="195" t="s">
        <v>2253</v>
      </c>
      <c r="F162" s="196" t="s">
        <v>2254</v>
      </c>
      <c r="G162" s="197" t="s">
        <v>2245</v>
      </c>
      <c r="H162" s="198">
        <v>2</v>
      </c>
      <c r="I162" s="161">
        <v>65.150000000000006</v>
      </c>
      <c r="J162" s="162">
        <f t="shared" si="10"/>
        <v>130.30000000000001</v>
      </c>
      <c r="K162" s="163"/>
      <c r="L162" s="31"/>
      <c r="M162" s="164"/>
      <c r="N162" s="165" t="s">
        <v>42</v>
      </c>
      <c r="O162" s="57"/>
      <c r="P162" s="166">
        <f t="shared" si="11"/>
        <v>0</v>
      </c>
      <c r="Q162" s="166">
        <v>6.2E-4</v>
      </c>
      <c r="R162" s="166">
        <f t="shared" si="12"/>
        <v>1.24E-3</v>
      </c>
      <c r="S162" s="166">
        <v>0</v>
      </c>
      <c r="T162" s="167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8" t="s">
        <v>402</v>
      </c>
      <c r="AT162" s="168" t="s">
        <v>245</v>
      </c>
      <c r="AU162" s="168" t="s">
        <v>88</v>
      </c>
      <c r="AY162" s="17" t="s">
        <v>242</v>
      </c>
      <c r="BE162" s="169">
        <f t="shared" si="14"/>
        <v>0</v>
      </c>
      <c r="BF162" s="169">
        <f t="shared" si="15"/>
        <v>130.30000000000001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88</v>
      </c>
      <c r="BK162" s="169">
        <f t="shared" si="19"/>
        <v>130.30000000000001</v>
      </c>
      <c r="BL162" s="17" t="s">
        <v>402</v>
      </c>
      <c r="BM162" s="168" t="s">
        <v>564</v>
      </c>
    </row>
    <row r="163" spans="1:65" s="1" customFormat="1" ht="24.2" customHeight="1">
      <c r="A163" s="30"/>
      <c r="B163" s="155"/>
      <c r="C163" s="218" t="s">
        <v>438</v>
      </c>
      <c r="D163" s="218" t="s">
        <v>313</v>
      </c>
      <c r="E163" s="219" t="s">
        <v>2255</v>
      </c>
      <c r="F163" s="220" t="s">
        <v>2256</v>
      </c>
      <c r="G163" s="221" t="s">
        <v>310</v>
      </c>
      <c r="H163" s="222">
        <v>2</v>
      </c>
      <c r="I163" s="204">
        <v>2536</v>
      </c>
      <c r="J163" s="205">
        <f t="shared" si="10"/>
        <v>5072</v>
      </c>
      <c r="K163" s="206"/>
      <c r="L163" s="207"/>
      <c r="M163" s="208"/>
      <c r="N163" s="209" t="s">
        <v>42</v>
      </c>
      <c r="O163" s="57"/>
      <c r="P163" s="166">
        <f t="shared" si="11"/>
        <v>0</v>
      </c>
      <c r="Q163" s="166">
        <v>4.0000000000000001E-3</v>
      </c>
      <c r="R163" s="166">
        <f t="shared" si="12"/>
        <v>8.0000000000000002E-3</v>
      </c>
      <c r="S163" s="166">
        <v>0</v>
      </c>
      <c r="T163" s="167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68" t="s">
        <v>500</v>
      </c>
      <c r="AT163" s="168" t="s">
        <v>313</v>
      </c>
      <c r="AU163" s="168" t="s">
        <v>88</v>
      </c>
      <c r="AY163" s="17" t="s">
        <v>242</v>
      </c>
      <c r="BE163" s="169">
        <f t="shared" si="14"/>
        <v>0</v>
      </c>
      <c r="BF163" s="169">
        <f t="shared" si="15"/>
        <v>5072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88</v>
      </c>
      <c r="BK163" s="169">
        <f t="shared" si="19"/>
        <v>5072</v>
      </c>
      <c r="BL163" s="17" t="s">
        <v>402</v>
      </c>
      <c r="BM163" s="168" t="s">
        <v>575</v>
      </c>
    </row>
    <row r="164" spans="1:65" s="1" customFormat="1" ht="16.5" customHeight="1">
      <c r="A164" s="30"/>
      <c r="B164" s="155"/>
      <c r="C164" s="194" t="s">
        <v>445</v>
      </c>
      <c r="D164" s="194" t="s">
        <v>245</v>
      </c>
      <c r="E164" s="195" t="s">
        <v>2257</v>
      </c>
      <c r="F164" s="196" t="s">
        <v>2258</v>
      </c>
      <c r="G164" s="197" t="s">
        <v>2252</v>
      </c>
      <c r="H164" s="198">
        <v>1</v>
      </c>
      <c r="I164" s="161">
        <v>5502.89</v>
      </c>
      <c r="J164" s="162">
        <f t="shared" si="10"/>
        <v>5502.89</v>
      </c>
      <c r="K164" s="163"/>
      <c r="L164" s="31"/>
      <c r="M164" s="164"/>
      <c r="N164" s="165" t="s">
        <v>42</v>
      </c>
      <c r="O164" s="57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8" t="s">
        <v>402</v>
      </c>
      <c r="AT164" s="168" t="s">
        <v>245</v>
      </c>
      <c r="AU164" s="168" t="s">
        <v>88</v>
      </c>
      <c r="AY164" s="17" t="s">
        <v>242</v>
      </c>
      <c r="BE164" s="169">
        <f t="shared" si="14"/>
        <v>0</v>
      </c>
      <c r="BF164" s="169">
        <f t="shared" si="15"/>
        <v>5502.89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88</v>
      </c>
      <c r="BK164" s="169">
        <f t="shared" si="19"/>
        <v>5502.89</v>
      </c>
      <c r="BL164" s="17" t="s">
        <v>402</v>
      </c>
      <c r="BM164" s="168" t="s">
        <v>586</v>
      </c>
    </row>
    <row r="165" spans="1:65" s="1" customFormat="1" ht="21.75" customHeight="1">
      <c r="A165" s="30"/>
      <c r="B165" s="155"/>
      <c r="C165" s="194" t="s">
        <v>451</v>
      </c>
      <c r="D165" s="194" t="s">
        <v>245</v>
      </c>
      <c r="E165" s="195" t="s">
        <v>2259</v>
      </c>
      <c r="F165" s="196" t="s">
        <v>2260</v>
      </c>
      <c r="G165" s="197" t="s">
        <v>2252</v>
      </c>
      <c r="H165" s="198">
        <v>1</v>
      </c>
      <c r="I165" s="161">
        <v>1091.44</v>
      </c>
      <c r="J165" s="162">
        <f t="shared" si="10"/>
        <v>1091.44</v>
      </c>
      <c r="K165" s="163"/>
      <c r="L165" s="31"/>
      <c r="M165" s="164"/>
      <c r="N165" s="165" t="s">
        <v>42</v>
      </c>
      <c r="O165" s="57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8" t="s">
        <v>402</v>
      </c>
      <c r="AT165" s="168" t="s">
        <v>245</v>
      </c>
      <c r="AU165" s="168" t="s">
        <v>88</v>
      </c>
      <c r="AY165" s="17" t="s">
        <v>242</v>
      </c>
      <c r="BE165" s="169">
        <f t="shared" si="14"/>
        <v>0</v>
      </c>
      <c r="BF165" s="169">
        <f t="shared" si="15"/>
        <v>1091.44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88</v>
      </c>
      <c r="BK165" s="169">
        <f t="shared" si="19"/>
        <v>1091.44</v>
      </c>
      <c r="BL165" s="17" t="s">
        <v>402</v>
      </c>
      <c r="BM165" s="168" t="s">
        <v>597</v>
      </c>
    </row>
    <row r="166" spans="1:65" s="1" customFormat="1" ht="24.2" customHeight="1">
      <c r="A166" s="30"/>
      <c r="B166" s="155"/>
      <c r="C166" s="218" t="s">
        <v>459</v>
      </c>
      <c r="D166" s="218" t="s">
        <v>313</v>
      </c>
      <c r="E166" s="219" t="s">
        <v>2261</v>
      </c>
      <c r="F166" s="220" t="s">
        <v>2262</v>
      </c>
      <c r="G166" s="221" t="s">
        <v>310</v>
      </c>
      <c r="H166" s="222">
        <v>1</v>
      </c>
      <c r="I166" s="204">
        <v>42924.959999999999</v>
      </c>
      <c r="J166" s="205">
        <f t="shared" si="10"/>
        <v>42924.959999999999</v>
      </c>
      <c r="K166" s="206"/>
      <c r="L166" s="207"/>
      <c r="M166" s="208"/>
      <c r="N166" s="209" t="s">
        <v>42</v>
      </c>
      <c r="O166" s="57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8" t="s">
        <v>500</v>
      </c>
      <c r="AT166" s="168" t="s">
        <v>313</v>
      </c>
      <c r="AU166" s="168" t="s">
        <v>88</v>
      </c>
      <c r="AY166" s="17" t="s">
        <v>242</v>
      </c>
      <c r="BE166" s="169">
        <f t="shared" si="14"/>
        <v>0</v>
      </c>
      <c r="BF166" s="169">
        <f t="shared" si="15"/>
        <v>42924.959999999999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88</v>
      </c>
      <c r="BK166" s="169">
        <f t="shared" si="19"/>
        <v>42924.959999999999</v>
      </c>
      <c r="BL166" s="17" t="s">
        <v>402</v>
      </c>
      <c r="BM166" s="168" t="s">
        <v>607</v>
      </c>
    </row>
    <row r="167" spans="1:65" s="1" customFormat="1" ht="16.5" customHeight="1">
      <c r="A167" s="30"/>
      <c r="B167" s="155"/>
      <c r="C167" s="218" t="s">
        <v>468</v>
      </c>
      <c r="D167" s="218" t="s">
        <v>313</v>
      </c>
      <c r="E167" s="219" t="s">
        <v>2263</v>
      </c>
      <c r="F167" s="220" t="s">
        <v>2264</v>
      </c>
      <c r="G167" s="221" t="s">
        <v>310</v>
      </c>
      <c r="H167" s="222">
        <v>1</v>
      </c>
      <c r="I167" s="204">
        <v>481.44</v>
      </c>
      <c r="J167" s="205">
        <f t="shared" si="10"/>
        <v>481.44</v>
      </c>
      <c r="K167" s="206"/>
      <c r="L167" s="207"/>
      <c r="M167" s="208"/>
      <c r="N167" s="209" t="s">
        <v>42</v>
      </c>
      <c r="O167" s="57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8" t="s">
        <v>500</v>
      </c>
      <c r="AT167" s="168" t="s">
        <v>313</v>
      </c>
      <c r="AU167" s="168" t="s">
        <v>88</v>
      </c>
      <c r="AY167" s="17" t="s">
        <v>242</v>
      </c>
      <c r="BE167" s="169">
        <f t="shared" si="14"/>
        <v>0</v>
      </c>
      <c r="BF167" s="169">
        <f t="shared" si="15"/>
        <v>481.44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88</v>
      </c>
      <c r="BK167" s="169">
        <f t="shared" si="19"/>
        <v>481.44</v>
      </c>
      <c r="BL167" s="17" t="s">
        <v>402</v>
      </c>
      <c r="BM167" s="168" t="s">
        <v>616</v>
      </c>
    </row>
    <row r="168" spans="1:65" s="1" customFormat="1" ht="16.5" customHeight="1">
      <c r="A168" s="30"/>
      <c r="B168" s="155"/>
      <c r="C168" s="218" t="s">
        <v>473</v>
      </c>
      <c r="D168" s="218" t="s">
        <v>313</v>
      </c>
      <c r="E168" s="219" t="s">
        <v>2265</v>
      </c>
      <c r="F168" s="220" t="s">
        <v>2266</v>
      </c>
      <c r="G168" s="221" t="s">
        <v>2252</v>
      </c>
      <c r="H168" s="222">
        <v>1</v>
      </c>
      <c r="I168" s="204">
        <v>672.26</v>
      </c>
      <c r="J168" s="205">
        <f t="shared" si="10"/>
        <v>672.26</v>
      </c>
      <c r="K168" s="206"/>
      <c r="L168" s="207"/>
      <c r="M168" s="208"/>
      <c r="N168" s="209" t="s">
        <v>42</v>
      </c>
      <c r="O168" s="57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8" t="s">
        <v>500</v>
      </c>
      <c r="AT168" s="168" t="s">
        <v>313</v>
      </c>
      <c r="AU168" s="168" t="s">
        <v>88</v>
      </c>
      <c r="AY168" s="17" t="s">
        <v>242</v>
      </c>
      <c r="BE168" s="169">
        <f t="shared" si="14"/>
        <v>0</v>
      </c>
      <c r="BF168" s="169">
        <f t="shared" si="15"/>
        <v>672.26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88</v>
      </c>
      <c r="BK168" s="169">
        <f t="shared" si="19"/>
        <v>672.26</v>
      </c>
      <c r="BL168" s="17" t="s">
        <v>402</v>
      </c>
      <c r="BM168" s="168" t="s">
        <v>624</v>
      </c>
    </row>
    <row r="169" spans="1:65" s="1" customFormat="1" ht="16.5" customHeight="1">
      <c r="A169" s="30"/>
      <c r="B169" s="155"/>
      <c r="C169" s="218" t="s">
        <v>481</v>
      </c>
      <c r="D169" s="218" t="s">
        <v>313</v>
      </c>
      <c r="E169" s="219" t="s">
        <v>2267</v>
      </c>
      <c r="F169" s="220" t="s">
        <v>2268</v>
      </c>
      <c r="G169" s="221" t="s">
        <v>310</v>
      </c>
      <c r="H169" s="222">
        <v>2</v>
      </c>
      <c r="I169" s="204">
        <v>132.18</v>
      </c>
      <c r="J169" s="205">
        <f t="shared" si="10"/>
        <v>264.36</v>
      </c>
      <c r="K169" s="206"/>
      <c r="L169" s="207"/>
      <c r="M169" s="208"/>
      <c r="N169" s="209" t="s">
        <v>42</v>
      </c>
      <c r="O169" s="57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68" t="s">
        <v>500</v>
      </c>
      <c r="AT169" s="168" t="s">
        <v>313</v>
      </c>
      <c r="AU169" s="168" t="s">
        <v>88</v>
      </c>
      <c r="AY169" s="17" t="s">
        <v>242</v>
      </c>
      <c r="BE169" s="169">
        <f t="shared" si="14"/>
        <v>0</v>
      </c>
      <c r="BF169" s="169">
        <f t="shared" si="15"/>
        <v>264.36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88</v>
      </c>
      <c r="BK169" s="169">
        <f t="shared" si="19"/>
        <v>264.36</v>
      </c>
      <c r="BL169" s="17" t="s">
        <v>402</v>
      </c>
      <c r="BM169" s="168" t="s">
        <v>634</v>
      </c>
    </row>
    <row r="170" spans="1:65" s="1" customFormat="1" ht="16.5" customHeight="1">
      <c r="A170" s="30"/>
      <c r="B170" s="155"/>
      <c r="C170" s="218" t="s">
        <v>489</v>
      </c>
      <c r="D170" s="218" t="s">
        <v>313</v>
      </c>
      <c r="E170" s="219" t="s">
        <v>2269</v>
      </c>
      <c r="F170" s="220" t="s">
        <v>2270</v>
      </c>
      <c r="G170" s="221" t="s">
        <v>310</v>
      </c>
      <c r="H170" s="222">
        <v>3</v>
      </c>
      <c r="I170" s="204">
        <v>101.54</v>
      </c>
      <c r="J170" s="205">
        <f t="shared" si="10"/>
        <v>304.62</v>
      </c>
      <c r="K170" s="206"/>
      <c r="L170" s="207"/>
      <c r="M170" s="208"/>
      <c r="N170" s="209" t="s">
        <v>42</v>
      </c>
      <c r="O170" s="57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8" t="s">
        <v>500</v>
      </c>
      <c r="AT170" s="168" t="s">
        <v>313</v>
      </c>
      <c r="AU170" s="168" t="s">
        <v>88</v>
      </c>
      <c r="AY170" s="17" t="s">
        <v>242</v>
      </c>
      <c r="BE170" s="169">
        <f t="shared" si="14"/>
        <v>0</v>
      </c>
      <c r="BF170" s="169">
        <f t="shared" si="15"/>
        <v>304.62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88</v>
      </c>
      <c r="BK170" s="169">
        <f t="shared" si="19"/>
        <v>304.62</v>
      </c>
      <c r="BL170" s="17" t="s">
        <v>402</v>
      </c>
      <c r="BM170" s="168" t="s">
        <v>648</v>
      </c>
    </row>
    <row r="171" spans="1:65" s="1" customFormat="1" ht="16.5" customHeight="1">
      <c r="A171" s="30"/>
      <c r="B171" s="155"/>
      <c r="C171" s="218" t="s">
        <v>494</v>
      </c>
      <c r="D171" s="218" t="s">
        <v>313</v>
      </c>
      <c r="E171" s="219" t="s">
        <v>2271</v>
      </c>
      <c r="F171" s="220" t="s">
        <v>2272</v>
      </c>
      <c r="G171" s="221" t="s">
        <v>2252</v>
      </c>
      <c r="H171" s="222">
        <v>1</v>
      </c>
      <c r="I171" s="204">
        <v>1056.53</v>
      </c>
      <c r="J171" s="205">
        <f t="shared" si="10"/>
        <v>1056.53</v>
      </c>
      <c r="K171" s="206"/>
      <c r="L171" s="207"/>
      <c r="M171" s="208"/>
      <c r="N171" s="209" t="s">
        <v>42</v>
      </c>
      <c r="O171" s="57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8" t="s">
        <v>500</v>
      </c>
      <c r="AT171" s="168" t="s">
        <v>313</v>
      </c>
      <c r="AU171" s="168" t="s">
        <v>88</v>
      </c>
      <c r="AY171" s="17" t="s">
        <v>242</v>
      </c>
      <c r="BE171" s="169">
        <f t="shared" si="14"/>
        <v>0</v>
      </c>
      <c r="BF171" s="169">
        <f t="shared" si="15"/>
        <v>1056.53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88</v>
      </c>
      <c r="BK171" s="169">
        <f t="shared" si="19"/>
        <v>1056.53</v>
      </c>
      <c r="BL171" s="17" t="s">
        <v>402</v>
      </c>
      <c r="BM171" s="168" t="s">
        <v>659</v>
      </c>
    </row>
    <row r="172" spans="1:65" s="1" customFormat="1" ht="16.5" customHeight="1">
      <c r="A172" s="30"/>
      <c r="B172" s="155"/>
      <c r="C172" s="218" t="s">
        <v>500</v>
      </c>
      <c r="D172" s="218" t="s">
        <v>313</v>
      </c>
      <c r="E172" s="219" t="s">
        <v>2273</v>
      </c>
      <c r="F172" s="220" t="s">
        <v>2274</v>
      </c>
      <c r="G172" s="221" t="s">
        <v>310</v>
      </c>
      <c r="H172" s="222">
        <v>1</v>
      </c>
      <c r="I172" s="204">
        <v>64.77</v>
      </c>
      <c r="J172" s="205">
        <f t="shared" si="10"/>
        <v>64.77</v>
      </c>
      <c r="K172" s="206"/>
      <c r="L172" s="207"/>
      <c r="M172" s="208"/>
      <c r="N172" s="209" t="s">
        <v>42</v>
      </c>
      <c r="O172" s="57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8" t="s">
        <v>500</v>
      </c>
      <c r="AT172" s="168" t="s">
        <v>313</v>
      </c>
      <c r="AU172" s="168" t="s">
        <v>88</v>
      </c>
      <c r="AY172" s="17" t="s">
        <v>242</v>
      </c>
      <c r="BE172" s="169">
        <f t="shared" si="14"/>
        <v>0</v>
      </c>
      <c r="BF172" s="169">
        <f t="shared" si="15"/>
        <v>64.77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88</v>
      </c>
      <c r="BK172" s="169">
        <f t="shared" si="19"/>
        <v>64.77</v>
      </c>
      <c r="BL172" s="17" t="s">
        <v>402</v>
      </c>
      <c r="BM172" s="168" t="s">
        <v>668</v>
      </c>
    </row>
    <row r="173" spans="1:65" s="1" customFormat="1" ht="16.5" customHeight="1">
      <c r="A173" s="30"/>
      <c r="B173" s="155"/>
      <c r="C173" s="218" t="s">
        <v>505</v>
      </c>
      <c r="D173" s="218" t="s">
        <v>313</v>
      </c>
      <c r="E173" s="219" t="s">
        <v>2275</v>
      </c>
      <c r="F173" s="220" t="s">
        <v>2276</v>
      </c>
      <c r="G173" s="221" t="s">
        <v>2252</v>
      </c>
      <c r="H173" s="222">
        <v>1</v>
      </c>
      <c r="I173" s="204">
        <v>64.77</v>
      </c>
      <c r="J173" s="205">
        <f t="shared" si="10"/>
        <v>64.77</v>
      </c>
      <c r="K173" s="206"/>
      <c r="L173" s="207"/>
      <c r="M173" s="208"/>
      <c r="N173" s="209" t="s">
        <v>42</v>
      </c>
      <c r="O173" s="57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8" t="s">
        <v>500</v>
      </c>
      <c r="AT173" s="168" t="s">
        <v>313</v>
      </c>
      <c r="AU173" s="168" t="s">
        <v>88</v>
      </c>
      <c r="AY173" s="17" t="s">
        <v>242</v>
      </c>
      <c r="BE173" s="169">
        <f t="shared" si="14"/>
        <v>0</v>
      </c>
      <c r="BF173" s="169">
        <f t="shared" si="15"/>
        <v>64.77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88</v>
      </c>
      <c r="BK173" s="169">
        <f t="shared" si="19"/>
        <v>64.77</v>
      </c>
      <c r="BL173" s="17" t="s">
        <v>402</v>
      </c>
      <c r="BM173" s="168" t="s">
        <v>681</v>
      </c>
    </row>
    <row r="174" spans="1:65" s="1" customFormat="1" ht="16.5" customHeight="1">
      <c r="A174" s="30"/>
      <c r="B174" s="155"/>
      <c r="C174" s="194" t="s">
        <v>509</v>
      </c>
      <c r="D174" s="194" t="s">
        <v>245</v>
      </c>
      <c r="E174" s="195" t="s">
        <v>2277</v>
      </c>
      <c r="F174" s="196" t="s">
        <v>2278</v>
      </c>
      <c r="G174" s="197" t="s">
        <v>2252</v>
      </c>
      <c r="H174" s="198">
        <v>1</v>
      </c>
      <c r="I174" s="161">
        <v>50.69</v>
      </c>
      <c r="J174" s="162">
        <f t="shared" si="10"/>
        <v>50.69</v>
      </c>
      <c r="K174" s="163"/>
      <c r="L174" s="31"/>
      <c r="M174" s="164"/>
      <c r="N174" s="165" t="s">
        <v>42</v>
      </c>
      <c r="O174" s="57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68" t="s">
        <v>402</v>
      </c>
      <c r="AT174" s="168" t="s">
        <v>245</v>
      </c>
      <c r="AU174" s="168" t="s">
        <v>88</v>
      </c>
      <c r="AY174" s="17" t="s">
        <v>242</v>
      </c>
      <c r="BE174" s="169">
        <f t="shared" si="14"/>
        <v>0</v>
      </c>
      <c r="BF174" s="169">
        <f t="shared" si="15"/>
        <v>50.69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88</v>
      </c>
      <c r="BK174" s="169">
        <f t="shared" si="19"/>
        <v>50.69</v>
      </c>
      <c r="BL174" s="17" t="s">
        <v>402</v>
      </c>
      <c r="BM174" s="168" t="s">
        <v>692</v>
      </c>
    </row>
    <row r="175" spans="1:65" s="1" customFormat="1" ht="24.2" customHeight="1">
      <c r="A175" s="30"/>
      <c r="B175" s="155"/>
      <c r="C175" s="194" t="s">
        <v>514</v>
      </c>
      <c r="D175" s="194" t="s">
        <v>245</v>
      </c>
      <c r="E175" s="195" t="s">
        <v>2279</v>
      </c>
      <c r="F175" s="196" t="s">
        <v>2280</v>
      </c>
      <c r="G175" s="197" t="s">
        <v>310</v>
      </c>
      <c r="H175" s="198">
        <v>2</v>
      </c>
      <c r="I175" s="161">
        <v>40.549999999999997</v>
      </c>
      <c r="J175" s="162">
        <f t="shared" si="10"/>
        <v>81.099999999999994</v>
      </c>
      <c r="K175" s="163"/>
      <c r="L175" s="31"/>
      <c r="M175" s="164"/>
      <c r="N175" s="165" t="s">
        <v>42</v>
      </c>
      <c r="O175" s="57"/>
      <c r="P175" s="166">
        <f t="shared" si="11"/>
        <v>0</v>
      </c>
      <c r="Q175" s="166">
        <v>0</v>
      </c>
      <c r="R175" s="166">
        <f t="shared" si="12"/>
        <v>0</v>
      </c>
      <c r="S175" s="166">
        <v>0</v>
      </c>
      <c r="T175" s="167">
        <f t="shared" si="1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68" t="s">
        <v>402</v>
      </c>
      <c r="AT175" s="168" t="s">
        <v>245</v>
      </c>
      <c r="AU175" s="168" t="s">
        <v>88</v>
      </c>
      <c r="AY175" s="17" t="s">
        <v>242</v>
      </c>
      <c r="BE175" s="169">
        <f t="shared" si="14"/>
        <v>0</v>
      </c>
      <c r="BF175" s="169">
        <f t="shared" si="15"/>
        <v>81.099999999999994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7" t="s">
        <v>88</v>
      </c>
      <c r="BK175" s="169">
        <f t="shared" si="19"/>
        <v>81.099999999999994</v>
      </c>
      <c r="BL175" s="17" t="s">
        <v>402</v>
      </c>
      <c r="BM175" s="168" t="s">
        <v>701</v>
      </c>
    </row>
    <row r="176" spans="1:65" s="1" customFormat="1" ht="21.75" customHeight="1">
      <c r="A176" s="30"/>
      <c r="B176" s="155"/>
      <c r="C176" s="194" t="s">
        <v>519</v>
      </c>
      <c r="D176" s="194" t="s">
        <v>245</v>
      </c>
      <c r="E176" s="195" t="s">
        <v>2281</v>
      </c>
      <c r="F176" s="196" t="s">
        <v>2282</v>
      </c>
      <c r="G176" s="197" t="s">
        <v>2252</v>
      </c>
      <c r="H176" s="198">
        <v>1</v>
      </c>
      <c r="I176" s="161">
        <v>101.37</v>
      </c>
      <c r="J176" s="162">
        <f t="shared" si="10"/>
        <v>101.37</v>
      </c>
      <c r="K176" s="163"/>
      <c r="L176" s="31"/>
      <c r="M176" s="164"/>
      <c r="N176" s="165" t="s">
        <v>42</v>
      </c>
      <c r="O176" s="57"/>
      <c r="P176" s="166">
        <f t="shared" si="11"/>
        <v>0</v>
      </c>
      <c r="Q176" s="166">
        <v>0</v>
      </c>
      <c r="R176" s="166">
        <f t="shared" si="12"/>
        <v>0</v>
      </c>
      <c r="S176" s="166">
        <v>0</v>
      </c>
      <c r="T176" s="167">
        <f t="shared" si="1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68" t="s">
        <v>402</v>
      </c>
      <c r="AT176" s="168" t="s">
        <v>245</v>
      </c>
      <c r="AU176" s="168" t="s">
        <v>88</v>
      </c>
      <c r="AY176" s="17" t="s">
        <v>242</v>
      </c>
      <c r="BE176" s="169">
        <f t="shared" si="14"/>
        <v>0</v>
      </c>
      <c r="BF176" s="169">
        <f t="shared" si="15"/>
        <v>101.37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7" t="s">
        <v>88</v>
      </c>
      <c r="BK176" s="169">
        <f t="shared" si="19"/>
        <v>101.37</v>
      </c>
      <c r="BL176" s="17" t="s">
        <v>402</v>
      </c>
      <c r="BM176" s="168" t="s">
        <v>710</v>
      </c>
    </row>
    <row r="177" spans="1:65" s="1" customFormat="1" ht="16.5" customHeight="1">
      <c r="A177" s="30"/>
      <c r="B177" s="155"/>
      <c r="C177" s="194" t="s">
        <v>525</v>
      </c>
      <c r="D177" s="194" t="s">
        <v>245</v>
      </c>
      <c r="E177" s="195" t="s">
        <v>2283</v>
      </c>
      <c r="F177" s="196" t="s">
        <v>2284</v>
      </c>
      <c r="G177" s="197" t="s">
        <v>310</v>
      </c>
      <c r="H177" s="198">
        <v>1</v>
      </c>
      <c r="I177" s="161">
        <v>112.74</v>
      </c>
      <c r="J177" s="162">
        <f t="shared" si="10"/>
        <v>112.74</v>
      </c>
      <c r="K177" s="163"/>
      <c r="L177" s="31"/>
      <c r="M177" s="164"/>
      <c r="N177" s="165" t="s">
        <v>42</v>
      </c>
      <c r="O177" s="57"/>
      <c r="P177" s="166">
        <f t="shared" si="11"/>
        <v>0</v>
      </c>
      <c r="Q177" s="166">
        <v>0</v>
      </c>
      <c r="R177" s="166">
        <f t="shared" si="12"/>
        <v>0</v>
      </c>
      <c r="S177" s="166">
        <v>0</v>
      </c>
      <c r="T177" s="167">
        <f t="shared" si="1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68" t="s">
        <v>402</v>
      </c>
      <c r="AT177" s="168" t="s">
        <v>245</v>
      </c>
      <c r="AU177" s="168" t="s">
        <v>88</v>
      </c>
      <c r="AY177" s="17" t="s">
        <v>242</v>
      </c>
      <c r="BE177" s="169">
        <f t="shared" si="14"/>
        <v>0</v>
      </c>
      <c r="BF177" s="169">
        <f t="shared" si="15"/>
        <v>112.74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7" t="s">
        <v>88</v>
      </c>
      <c r="BK177" s="169">
        <f t="shared" si="19"/>
        <v>112.74</v>
      </c>
      <c r="BL177" s="17" t="s">
        <v>402</v>
      </c>
      <c r="BM177" s="168" t="s">
        <v>722</v>
      </c>
    </row>
    <row r="178" spans="1:65" s="1" customFormat="1" ht="24.2" customHeight="1">
      <c r="A178" s="30"/>
      <c r="B178" s="155"/>
      <c r="C178" s="218" t="s">
        <v>531</v>
      </c>
      <c r="D178" s="218" t="s">
        <v>313</v>
      </c>
      <c r="E178" s="219" t="s">
        <v>2285</v>
      </c>
      <c r="F178" s="220" t="s">
        <v>2286</v>
      </c>
      <c r="G178" s="221" t="s">
        <v>2252</v>
      </c>
      <c r="H178" s="222">
        <v>1</v>
      </c>
      <c r="I178" s="204">
        <v>1839.5</v>
      </c>
      <c r="J178" s="205">
        <f t="shared" si="10"/>
        <v>1839.5</v>
      </c>
      <c r="K178" s="206"/>
      <c r="L178" s="207"/>
      <c r="M178" s="208"/>
      <c r="N178" s="209" t="s">
        <v>42</v>
      </c>
      <c r="O178" s="57"/>
      <c r="P178" s="166">
        <f t="shared" si="11"/>
        <v>0</v>
      </c>
      <c r="Q178" s="166">
        <v>0</v>
      </c>
      <c r="R178" s="166">
        <f t="shared" si="12"/>
        <v>0</v>
      </c>
      <c r="S178" s="166">
        <v>0</v>
      </c>
      <c r="T178" s="167">
        <f t="shared" si="1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68" t="s">
        <v>500</v>
      </c>
      <c r="AT178" s="168" t="s">
        <v>313</v>
      </c>
      <c r="AU178" s="168" t="s">
        <v>88</v>
      </c>
      <c r="AY178" s="17" t="s">
        <v>242</v>
      </c>
      <c r="BE178" s="169">
        <f t="shared" si="14"/>
        <v>0</v>
      </c>
      <c r="BF178" s="169">
        <f t="shared" si="15"/>
        <v>1839.5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7" t="s">
        <v>88</v>
      </c>
      <c r="BK178" s="169">
        <f t="shared" si="19"/>
        <v>1839.5</v>
      </c>
      <c r="BL178" s="17" t="s">
        <v>402</v>
      </c>
      <c r="BM178" s="168" t="s">
        <v>741</v>
      </c>
    </row>
    <row r="179" spans="1:65" s="1" customFormat="1" ht="16.5" customHeight="1">
      <c r="A179" s="30"/>
      <c r="B179" s="155"/>
      <c r="C179" s="194" t="s">
        <v>536</v>
      </c>
      <c r="D179" s="194" t="s">
        <v>245</v>
      </c>
      <c r="E179" s="195" t="s">
        <v>2287</v>
      </c>
      <c r="F179" s="196" t="s">
        <v>2288</v>
      </c>
      <c r="G179" s="197" t="s">
        <v>310</v>
      </c>
      <c r="H179" s="198">
        <v>1</v>
      </c>
      <c r="I179" s="161">
        <v>142.66999999999999</v>
      </c>
      <c r="J179" s="162">
        <f t="shared" si="10"/>
        <v>142.66999999999999</v>
      </c>
      <c r="K179" s="163"/>
      <c r="L179" s="31"/>
      <c r="M179" s="164"/>
      <c r="N179" s="165" t="s">
        <v>42</v>
      </c>
      <c r="O179" s="57"/>
      <c r="P179" s="166">
        <f t="shared" si="11"/>
        <v>0</v>
      </c>
      <c r="Q179" s="166">
        <v>0</v>
      </c>
      <c r="R179" s="166">
        <f t="shared" si="12"/>
        <v>0</v>
      </c>
      <c r="S179" s="166">
        <v>0</v>
      </c>
      <c r="T179" s="167">
        <f t="shared" si="1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68" t="s">
        <v>402</v>
      </c>
      <c r="AT179" s="168" t="s">
        <v>245</v>
      </c>
      <c r="AU179" s="168" t="s">
        <v>88</v>
      </c>
      <c r="AY179" s="17" t="s">
        <v>242</v>
      </c>
      <c r="BE179" s="169">
        <f t="shared" si="14"/>
        <v>0</v>
      </c>
      <c r="BF179" s="169">
        <f t="shared" si="15"/>
        <v>142.66999999999999</v>
      </c>
      <c r="BG179" s="169">
        <f t="shared" si="16"/>
        <v>0</v>
      </c>
      <c r="BH179" s="169">
        <f t="shared" si="17"/>
        <v>0</v>
      </c>
      <c r="BI179" s="169">
        <f t="shared" si="18"/>
        <v>0</v>
      </c>
      <c r="BJ179" s="17" t="s">
        <v>88</v>
      </c>
      <c r="BK179" s="169">
        <f t="shared" si="19"/>
        <v>142.66999999999999</v>
      </c>
      <c r="BL179" s="17" t="s">
        <v>402</v>
      </c>
      <c r="BM179" s="168" t="s">
        <v>755</v>
      </c>
    </row>
    <row r="180" spans="1:65" s="1" customFormat="1" ht="24.2" customHeight="1">
      <c r="A180" s="30"/>
      <c r="B180" s="155"/>
      <c r="C180" s="218" t="s">
        <v>540</v>
      </c>
      <c r="D180" s="218" t="s">
        <v>313</v>
      </c>
      <c r="E180" s="219" t="s">
        <v>2289</v>
      </c>
      <c r="F180" s="220" t="s">
        <v>2290</v>
      </c>
      <c r="G180" s="221" t="s">
        <v>2252</v>
      </c>
      <c r="H180" s="222">
        <v>1</v>
      </c>
      <c r="I180" s="204">
        <v>1436.44</v>
      </c>
      <c r="J180" s="205">
        <f t="shared" si="10"/>
        <v>1436.44</v>
      </c>
      <c r="K180" s="206"/>
      <c r="L180" s="207"/>
      <c r="M180" s="208"/>
      <c r="N180" s="209" t="s">
        <v>42</v>
      </c>
      <c r="O180" s="57"/>
      <c r="P180" s="166">
        <f t="shared" si="11"/>
        <v>0</v>
      </c>
      <c r="Q180" s="166">
        <v>0</v>
      </c>
      <c r="R180" s="166">
        <f t="shared" si="12"/>
        <v>0</v>
      </c>
      <c r="S180" s="166">
        <v>0</v>
      </c>
      <c r="T180" s="167">
        <f t="shared" si="1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8" t="s">
        <v>500</v>
      </c>
      <c r="AT180" s="168" t="s">
        <v>313</v>
      </c>
      <c r="AU180" s="168" t="s">
        <v>88</v>
      </c>
      <c r="AY180" s="17" t="s">
        <v>242</v>
      </c>
      <c r="BE180" s="169">
        <f t="shared" si="14"/>
        <v>0</v>
      </c>
      <c r="BF180" s="169">
        <f t="shared" si="15"/>
        <v>1436.44</v>
      </c>
      <c r="BG180" s="169">
        <f t="shared" si="16"/>
        <v>0</v>
      </c>
      <c r="BH180" s="169">
        <f t="shared" si="17"/>
        <v>0</v>
      </c>
      <c r="BI180" s="169">
        <f t="shared" si="18"/>
        <v>0</v>
      </c>
      <c r="BJ180" s="17" t="s">
        <v>88</v>
      </c>
      <c r="BK180" s="169">
        <f t="shared" si="19"/>
        <v>1436.44</v>
      </c>
      <c r="BL180" s="17" t="s">
        <v>402</v>
      </c>
      <c r="BM180" s="168" t="s">
        <v>766</v>
      </c>
    </row>
    <row r="181" spans="1:65" s="1" customFormat="1" ht="16.5" customHeight="1">
      <c r="A181" s="30"/>
      <c r="B181" s="155"/>
      <c r="C181" s="194" t="s">
        <v>545</v>
      </c>
      <c r="D181" s="194" t="s">
        <v>245</v>
      </c>
      <c r="E181" s="195" t="s">
        <v>2291</v>
      </c>
      <c r="F181" s="196" t="s">
        <v>2292</v>
      </c>
      <c r="G181" s="197" t="s">
        <v>2252</v>
      </c>
      <c r="H181" s="198">
        <v>3</v>
      </c>
      <c r="I181" s="161">
        <v>17.75</v>
      </c>
      <c r="J181" s="162">
        <f t="shared" si="10"/>
        <v>53.25</v>
      </c>
      <c r="K181" s="163"/>
      <c r="L181" s="31"/>
      <c r="M181" s="164"/>
      <c r="N181" s="165" t="s">
        <v>42</v>
      </c>
      <c r="O181" s="57"/>
      <c r="P181" s="166">
        <f t="shared" si="11"/>
        <v>0</v>
      </c>
      <c r="Q181" s="166">
        <v>0</v>
      </c>
      <c r="R181" s="166">
        <f t="shared" si="12"/>
        <v>0</v>
      </c>
      <c r="S181" s="166">
        <v>0</v>
      </c>
      <c r="T181" s="167">
        <f t="shared" si="1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68" t="s">
        <v>402</v>
      </c>
      <c r="AT181" s="168" t="s">
        <v>245</v>
      </c>
      <c r="AU181" s="168" t="s">
        <v>88</v>
      </c>
      <c r="AY181" s="17" t="s">
        <v>242</v>
      </c>
      <c r="BE181" s="169">
        <f t="shared" si="14"/>
        <v>0</v>
      </c>
      <c r="BF181" s="169">
        <f t="shared" si="15"/>
        <v>53.25</v>
      </c>
      <c r="BG181" s="169">
        <f t="shared" si="16"/>
        <v>0</v>
      </c>
      <c r="BH181" s="169">
        <f t="shared" si="17"/>
        <v>0</v>
      </c>
      <c r="BI181" s="169">
        <f t="shared" si="18"/>
        <v>0</v>
      </c>
      <c r="BJ181" s="17" t="s">
        <v>88</v>
      </c>
      <c r="BK181" s="169">
        <f t="shared" si="19"/>
        <v>53.25</v>
      </c>
      <c r="BL181" s="17" t="s">
        <v>402</v>
      </c>
      <c r="BM181" s="168" t="s">
        <v>777</v>
      </c>
    </row>
    <row r="182" spans="1:65" s="1" customFormat="1" ht="24.2" customHeight="1">
      <c r="A182" s="30"/>
      <c r="B182" s="155"/>
      <c r="C182" s="218" t="s">
        <v>550</v>
      </c>
      <c r="D182" s="218" t="s">
        <v>313</v>
      </c>
      <c r="E182" s="219" t="s">
        <v>2293</v>
      </c>
      <c r="F182" s="220" t="s">
        <v>2294</v>
      </c>
      <c r="G182" s="221" t="s">
        <v>310</v>
      </c>
      <c r="H182" s="222">
        <v>1</v>
      </c>
      <c r="I182" s="204">
        <v>65.89</v>
      </c>
      <c r="J182" s="205">
        <f t="shared" si="10"/>
        <v>65.89</v>
      </c>
      <c r="K182" s="206"/>
      <c r="L182" s="207"/>
      <c r="M182" s="208"/>
      <c r="N182" s="209" t="s">
        <v>42</v>
      </c>
      <c r="O182" s="57"/>
      <c r="P182" s="166">
        <f t="shared" si="11"/>
        <v>0</v>
      </c>
      <c r="Q182" s="166">
        <v>0</v>
      </c>
      <c r="R182" s="166">
        <f t="shared" si="12"/>
        <v>0</v>
      </c>
      <c r="S182" s="166">
        <v>0</v>
      </c>
      <c r="T182" s="167">
        <f t="shared" si="1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68" t="s">
        <v>500</v>
      </c>
      <c r="AT182" s="168" t="s">
        <v>313</v>
      </c>
      <c r="AU182" s="168" t="s">
        <v>88</v>
      </c>
      <c r="AY182" s="17" t="s">
        <v>242</v>
      </c>
      <c r="BE182" s="169">
        <f t="shared" si="14"/>
        <v>0</v>
      </c>
      <c r="BF182" s="169">
        <f t="shared" si="15"/>
        <v>65.89</v>
      </c>
      <c r="BG182" s="169">
        <f t="shared" si="16"/>
        <v>0</v>
      </c>
      <c r="BH182" s="169">
        <f t="shared" si="17"/>
        <v>0</v>
      </c>
      <c r="BI182" s="169">
        <f t="shared" si="18"/>
        <v>0</v>
      </c>
      <c r="BJ182" s="17" t="s">
        <v>88</v>
      </c>
      <c r="BK182" s="169">
        <f t="shared" si="19"/>
        <v>65.89</v>
      </c>
      <c r="BL182" s="17" t="s">
        <v>402</v>
      </c>
      <c r="BM182" s="168" t="s">
        <v>788</v>
      </c>
    </row>
    <row r="183" spans="1:65" s="1" customFormat="1" ht="24.2" customHeight="1">
      <c r="A183" s="30"/>
      <c r="B183" s="155"/>
      <c r="C183" s="218" t="s">
        <v>555</v>
      </c>
      <c r="D183" s="218" t="s">
        <v>313</v>
      </c>
      <c r="E183" s="219" t="s">
        <v>2295</v>
      </c>
      <c r="F183" s="220" t="s">
        <v>2296</v>
      </c>
      <c r="G183" s="221" t="s">
        <v>310</v>
      </c>
      <c r="H183" s="222">
        <v>1</v>
      </c>
      <c r="I183" s="204">
        <v>351.97</v>
      </c>
      <c r="J183" s="205">
        <f t="shared" si="10"/>
        <v>351.97</v>
      </c>
      <c r="K183" s="206"/>
      <c r="L183" s="207"/>
      <c r="M183" s="208"/>
      <c r="N183" s="209" t="s">
        <v>42</v>
      </c>
      <c r="O183" s="57"/>
      <c r="P183" s="166">
        <f t="shared" si="11"/>
        <v>0</v>
      </c>
      <c r="Q183" s="166">
        <v>0</v>
      </c>
      <c r="R183" s="166">
        <f t="shared" si="12"/>
        <v>0</v>
      </c>
      <c r="S183" s="166">
        <v>0</v>
      </c>
      <c r="T183" s="167">
        <f t="shared" si="1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68" t="s">
        <v>500</v>
      </c>
      <c r="AT183" s="168" t="s">
        <v>313</v>
      </c>
      <c r="AU183" s="168" t="s">
        <v>88</v>
      </c>
      <c r="AY183" s="17" t="s">
        <v>242</v>
      </c>
      <c r="BE183" s="169">
        <f t="shared" si="14"/>
        <v>0</v>
      </c>
      <c r="BF183" s="169">
        <f t="shared" si="15"/>
        <v>351.97</v>
      </c>
      <c r="BG183" s="169">
        <f t="shared" si="16"/>
        <v>0</v>
      </c>
      <c r="BH183" s="169">
        <f t="shared" si="17"/>
        <v>0</v>
      </c>
      <c r="BI183" s="169">
        <f t="shared" si="18"/>
        <v>0</v>
      </c>
      <c r="BJ183" s="17" t="s">
        <v>88</v>
      </c>
      <c r="BK183" s="169">
        <f t="shared" si="19"/>
        <v>351.97</v>
      </c>
      <c r="BL183" s="17" t="s">
        <v>402</v>
      </c>
      <c r="BM183" s="168" t="s">
        <v>796</v>
      </c>
    </row>
    <row r="184" spans="1:65" s="1" customFormat="1" ht="24.2" customHeight="1">
      <c r="A184" s="30"/>
      <c r="B184" s="155"/>
      <c r="C184" s="218" t="s">
        <v>564</v>
      </c>
      <c r="D184" s="218" t="s">
        <v>313</v>
      </c>
      <c r="E184" s="219" t="s">
        <v>2297</v>
      </c>
      <c r="F184" s="220" t="s">
        <v>2298</v>
      </c>
      <c r="G184" s="221" t="s">
        <v>310</v>
      </c>
      <c r="H184" s="222">
        <v>1</v>
      </c>
      <c r="I184" s="204">
        <v>158.72</v>
      </c>
      <c r="J184" s="205">
        <f t="shared" si="10"/>
        <v>158.72</v>
      </c>
      <c r="K184" s="206"/>
      <c r="L184" s="207"/>
      <c r="M184" s="208"/>
      <c r="N184" s="209" t="s">
        <v>42</v>
      </c>
      <c r="O184" s="57"/>
      <c r="P184" s="166">
        <f t="shared" si="11"/>
        <v>0</v>
      </c>
      <c r="Q184" s="166">
        <v>0</v>
      </c>
      <c r="R184" s="166">
        <f t="shared" si="12"/>
        <v>0</v>
      </c>
      <c r="S184" s="166">
        <v>0</v>
      </c>
      <c r="T184" s="167">
        <f t="shared" si="1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68" t="s">
        <v>500</v>
      </c>
      <c r="AT184" s="168" t="s">
        <v>313</v>
      </c>
      <c r="AU184" s="168" t="s">
        <v>88</v>
      </c>
      <c r="AY184" s="17" t="s">
        <v>242</v>
      </c>
      <c r="BE184" s="169">
        <f t="shared" si="14"/>
        <v>0</v>
      </c>
      <c r="BF184" s="169">
        <f t="shared" si="15"/>
        <v>158.72</v>
      </c>
      <c r="BG184" s="169">
        <f t="shared" si="16"/>
        <v>0</v>
      </c>
      <c r="BH184" s="169">
        <f t="shared" si="17"/>
        <v>0</v>
      </c>
      <c r="BI184" s="169">
        <f t="shared" si="18"/>
        <v>0</v>
      </c>
      <c r="BJ184" s="17" t="s">
        <v>88</v>
      </c>
      <c r="BK184" s="169">
        <f t="shared" si="19"/>
        <v>158.72</v>
      </c>
      <c r="BL184" s="17" t="s">
        <v>402</v>
      </c>
      <c r="BM184" s="168" t="s">
        <v>805</v>
      </c>
    </row>
    <row r="185" spans="1:65" s="1" customFormat="1" ht="16.5" customHeight="1">
      <c r="A185" s="30"/>
      <c r="B185" s="155"/>
      <c r="C185" s="194" t="s">
        <v>569</v>
      </c>
      <c r="D185" s="194" t="s">
        <v>245</v>
      </c>
      <c r="E185" s="195" t="s">
        <v>2299</v>
      </c>
      <c r="F185" s="196" t="s">
        <v>2300</v>
      </c>
      <c r="G185" s="197" t="s">
        <v>310</v>
      </c>
      <c r="H185" s="198">
        <v>1</v>
      </c>
      <c r="I185" s="161">
        <v>48.92</v>
      </c>
      <c r="J185" s="162">
        <f t="shared" si="10"/>
        <v>48.92</v>
      </c>
      <c r="K185" s="163"/>
      <c r="L185" s="31"/>
      <c r="M185" s="164"/>
      <c r="N185" s="165" t="s">
        <v>42</v>
      </c>
      <c r="O185" s="57"/>
      <c r="P185" s="166">
        <f t="shared" si="11"/>
        <v>0</v>
      </c>
      <c r="Q185" s="166">
        <v>1.102E-2</v>
      </c>
      <c r="R185" s="166">
        <f t="shared" si="12"/>
        <v>1.102E-2</v>
      </c>
      <c r="S185" s="166">
        <v>0</v>
      </c>
      <c r="T185" s="167">
        <f t="shared" si="1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68" t="s">
        <v>402</v>
      </c>
      <c r="AT185" s="168" t="s">
        <v>245</v>
      </c>
      <c r="AU185" s="168" t="s">
        <v>88</v>
      </c>
      <c r="AY185" s="17" t="s">
        <v>242</v>
      </c>
      <c r="BE185" s="169">
        <f t="shared" si="14"/>
        <v>0</v>
      </c>
      <c r="BF185" s="169">
        <f t="shared" si="15"/>
        <v>48.92</v>
      </c>
      <c r="BG185" s="169">
        <f t="shared" si="16"/>
        <v>0</v>
      </c>
      <c r="BH185" s="169">
        <f t="shared" si="17"/>
        <v>0</v>
      </c>
      <c r="BI185" s="169">
        <f t="shared" si="18"/>
        <v>0</v>
      </c>
      <c r="BJ185" s="17" t="s">
        <v>88</v>
      </c>
      <c r="BK185" s="169">
        <f t="shared" si="19"/>
        <v>48.92</v>
      </c>
      <c r="BL185" s="17" t="s">
        <v>402</v>
      </c>
      <c r="BM185" s="168" t="s">
        <v>813</v>
      </c>
    </row>
    <row r="186" spans="1:65" s="1" customFormat="1" ht="16.5" customHeight="1">
      <c r="A186" s="30"/>
      <c r="B186" s="155"/>
      <c r="C186" s="218" t="s">
        <v>575</v>
      </c>
      <c r="D186" s="218" t="s">
        <v>313</v>
      </c>
      <c r="E186" s="219" t="s">
        <v>2301</v>
      </c>
      <c r="F186" s="220" t="s">
        <v>2302</v>
      </c>
      <c r="G186" s="221" t="s">
        <v>310</v>
      </c>
      <c r="H186" s="222">
        <v>1</v>
      </c>
      <c r="I186" s="204">
        <v>314.24</v>
      </c>
      <c r="J186" s="205">
        <f t="shared" si="10"/>
        <v>314.24</v>
      </c>
      <c r="K186" s="206"/>
      <c r="L186" s="207"/>
      <c r="M186" s="208"/>
      <c r="N186" s="209" t="s">
        <v>42</v>
      </c>
      <c r="O186" s="57"/>
      <c r="P186" s="166">
        <f t="shared" si="11"/>
        <v>0</v>
      </c>
      <c r="Q186" s="166">
        <v>0</v>
      </c>
      <c r="R186" s="166">
        <f t="shared" si="12"/>
        <v>0</v>
      </c>
      <c r="S186" s="166">
        <v>0</v>
      </c>
      <c r="T186" s="167">
        <f t="shared" si="1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68" t="s">
        <v>500</v>
      </c>
      <c r="AT186" s="168" t="s">
        <v>313</v>
      </c>
      <c r="AU186" s="168" t="s">
        <v>88</v>
      </c>
      <c r="AY186" s="17" t="s">
        <v>242</v>
      </c>
      <c r="BE186" s="169">
        <f t="shared" si="14"/>
        <v>0</v>
      </c>
      <c r="BF186" s="169">
        <f t="shared" si="15"/>
        <v>314.24</v>
      </c>
      <c r="BG186" s="169">
        <f t="shared" si="16"/>
        <v>0</v>
      </c>
      <c r="BH186" s="169">
        <f t="shared" si="17"/>
        <v>0</v>
      </c>
      <c r="BI186" s="169">
        <f t="shared" si="18"/>
        <v>0</v>
      </c>
      <c r="BJ186" s="17" t="s">
        <v>88</v>
      </c>
      <c r="BK186" s="169">
        <f t="shared" si="19"/>
        <v>314.24</v>
      </c>
      <c r="BL186" s="17" t="s">
        <v>402</v>
      </c>
      <c r="BM186" s="168" t="s">
        <v>825</v>
      </c>
    </row>
    <row r="187" spans="1:65" s="1" customFormat="1" ht="16.5" customHeight="1">
      <c r="A187" s="30"/>
      <c r="B187" s="155"/>
      <c r="C187" s="194" t="s">
        <v>580</v>
      </c>
      <c r="D187" s="194" t="s">
        <v>245</v>
      </c>
      <c r="E187" s="195" t="s">
        <v>2303</v>
      </c>
      <c r="F187" s="196" t="s">
        <v>2304</v>
      </c>
      <c r="G187" s="197" t="s">
        <v>310</v>
      </c>
      <c r="H187" s="198">
        <v>1</v>
      </c>
      <c r="I187" s="161">
        <v>59.53</v>
      </c>
      <c r="J187" s="162">
        <f t="shared" si="10"/>
        <v>59.53</v>
      </c>
      <c r="K187" s="163"/>
      <c r="L187" s="31"/>
      <c r="M187" s="164"/>
      <c r="N187" s="165" t="s">
        <v>42</v>
      </c>
      <c r="O187" s="57"/>
      <c r="P187" s="166">
        <f t="shared" si="11"/>
        <v>0</v>
      </c>
      <c r="Q187" s="166">
        <v>0</v>
      </c>
      <c r="R187" s="166">
        <f t="shared" si="12"/>
        <v>0</v>
      </c>
      <c r="S187" s="166">
        <v>0</v>
      </c>
      <c r="T187" s="167">
        <f t="shared" si="1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68" t="s">
        <v>402</v>
      </c>
      <c r="AT187" s="168" t="s">
        <v>245</v>
      </c>
      <c r="AU187" s="168" t="s">
        <v>88</v>
      </c>
      <c r="AY187" s="17" t="s">
        <v>242</v>
      </c>
      <c r="BE187" s="169">
        <f t="shared" si="14"/>
        <v>0</v>
      </c>
      <c r="BF187" s="169">
        <f t="shared" si="15"/>
        <v>59.53</v>
      </c>
      <c r="BG187" s="169">
        <f t="shared" si="16"/>
        <v>0</v>
      </c>
      <c r="BH187" s="169">
        <f t="shared" si="17"/>
        <v>0</v>
      </c>
      <c r="BI187" s="169">
        <f t="shared" si="18"/>
        <v>0</v>
      </c>
      <c r="BJ187" s="17" t="s">
        <v>88</v>
      </c>
      <c r="BK187" s="169">
        <f t="shared" si="19"/>
        <v>59.53</v>
      </c>
      <c r="BL187" s="17" t="s">
        <v>402</v>
      </c>
      <c r="BM187" s="168" t="s">
        <v>836</v>
      </c>
    </row>
    <row r="188" spans="1:65" s="1" customFormat="1" ht="16.5" customHeight="1">
      <c r="A188" s="30"/>
      <c r="B188" s="155"/>
      <c r="C188" s="194" t="s">
        <v>586</v>
      </c>
      <c r="D188" s="194" t="s">
        <v>245</v>
      </c>
      <c r="E188" s="195" t="s">
        <v>2305</v>
      </c>
      <c r="F188" s="196" t="s">
        <v>2306</v>
      </c>
      <c r="G188" s="197" t="s">
        <v>2252</v>
      </c>
      <c r="H188" s="198">
        <v>1</v>
      </c>
      <c r="I188" s="161">
        <v>48.6</v>
      </c>
      <c r="J188" s="162">
        <f t="shared" si="10"/>
        <v>48.6</v>
      </c>
      <c r="K188" s="163"/>
      <c r="L188" s="31"/>
      <c r="M188" s="164"/>
      <c r="N188" s="165" t="s">
        <v>42</v>
      </c>
      <c r="O188" s="57"/>
      <c r="P188" s="166">
        <f t="shared" si="11"/>
        <v>0</v>
      </c>
      <c r="Q188" s="166">
        <v>0</v>
      </c>
      <c r="R188" s="166">
        <f t="shared" si="12"/>
        <v>0</v>
      </c>
      <c r="S188" s="166">
        <v>0</v>
      </c>
      <c r="T188" s="167">
        <f t="shared" si="1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68" t="s">
        <v>402</v>
      </c>
      <c r="AT188" s="168" t="s">
        <v>245</v>
      </c>
      <c r="AU188" s="168" t="s">
        <v>88</v>
      </c>
      <c r="AY188" s="17" t="s">
        <v>242</v>
      </c>
      <c r="BE188" s="169">
        <f t="shared" si="14"/>
        <v>0</v>
      </c>
      <c r="BF188" s="169">
        <f t="shared" si="15"/>
        <v>48.6</v>
      </c>
      <c r="BG188" s="169">
        <f t="shared" si="16"/>
        <v>0</v>
      </c>
      <c r="BH188" s="169">
        <f t="shared" si="17"/>
        <v>0</v>
      </c>
      <c r="BI188" s="169">
        <f t="shared" si="18"/>
        <v>0</v>
      </c>
      <c r="BJ188" s="17" t="s">
        <v>88</v>
      </c>
      <c r="BK188" s="169">
        <f t="shared" si="19"/>
        <v>48.6</v>
      </c>
      <c r="BL188" s="17" t="s">
        <v>402</v>
      </c>
      <c r="BM188" s="168" t="s">
        <v>848</v>
      </c>
    </row>
    <row r="189" spans="1:65" s="1" customFormat="1" ht="16.5" customHeight="1">
      <c r="A189" s="30"/>
      <c r="B189" s="155"/>
      <c r="C189" s="218" t="s">
        <v>592</v>
      </c>
      <c r="D189" s="218" t="s">
        <v>313</v>
      </c>
      <c r="E189" s="219" t="s">
        <v>2307</v>
      </c>
      <c r="F189" s="220" t="s">
        <v>2308</v>
      </c>
      <c r="G189" s="221" t="s">
        <v>2252</v>
      </c>
      <c r="H189" s="222">
        <v>1</v>
      </c>
      <c r="I189" s="204">
        <v>934.55</v>
      </c>
      <c r="J189" s="205">
        <f t="shared" si="10"/>
        <v>934.55</v>
      </c>
      <c r="K189" s="206"/>
      <c r="L189" s="207"/>
      <c r="M189" s="208"/>
      <c r="N189" s="209" t="s">
        <v>42</v>
      </c>
      <c r="O189" s="57"/>
      <c r="P189" s="166">
        <f t="shared" si="11"/>
        <v>0</v>
      </c>
      <c r="Q189" s="166">
        <v>0</v>
      </c>
      <c r="R189" s="166">
        <f t="shared" si="12"/>
        <v>0</v>
      </c>
      <c r="S189" s="166">
        <v>0</v>
      </c>
      <c r="T189" s="167">
        <f t="shared" si="1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68" t="s">
        <v>500</v>
      </c>
      <c r="AT189" s="168" t="s">
        <v>313</v>
      </c>
      <c r="AU189" s="168" t="s">
        <v>88</v>
      </c>
      <c r="AY189" s="17" t="s">
        <v>242</v>
      </c>
      <c r="BE189" s="169">
        <f t="shared" si="14"/>
        <v>0</v>
      </c>
      <c r="BF189" s="169">
        <f t="shared" si="15"/>
        <v>934.55</v>
      </c>
      <c r="BG189" s="169">
        <f t="shared" si="16"/>
        <v>0</v>
      </c>
      <c r="BH189" s="169">
        <f t="shared" si="17"/>
        <v>0</v>
      </c>
      <c r="BI189" s="169">
        <f t="shared" si="18"/>
        <v>0</v>
      </c>
      <c r="BJ189" s="17" t="s">
        <v>88</v>
      </c>
      <c r="BK189" s="169">
        <f t="shared" si="19"/>
        <v>934.55</v>
      </c>
      <c r="BL189" s="17" t="s">
        <v>402</v>
      </c>
      <c r="BM189" s="168" t="s">
        <v>857</v>
      </c>
    </row>
    <row r="190" spans="1:65" s="1" customFormat="1" ht="16.5" customHeight="1">
      <c r="A190" s="30"/>
      <c r="B190" s="155"/>
      <c r="C190" s="194" t="s">
        <v>597</v>
      </c>
      <c r="D190" s="194" t="s">
        <v>245</v>
      </c>
      <c r="E190" s="195" t="s">
        <v>2309</v>
      </c>
      <c r="F190" s="196" t="s">
        <v>2310</v>
      </c>
      <c r="G190" s="197" t="s">
        <v>2252</v>
      </c>
      <c r="H190" s="198">
        <v>1</v>
      </c>
      <c r="I190" s="161">
        <v>137.47999999999999</v>
      </c>
      <c r="J190" s="162">
        <f t="shared" si="10"/>
        <v>137.47999999999999</v>
      </c>
      <c r="K190" s="163"/>
      <c r="L190" s="31"/>
      <c r="M190" s="164"/>
      <c r="N190" s="165" t="s">
        <v>42</v>
      </c>
      <c r="O190" s="57"/>
      <c r="P190" s="166">
        <f t="shared" si="11"/>
        <v>0</v>
      </c>
      <c r="Q190" s="166">
        <v>0</v>
      </c>
      <c r="R190" s="166">
        <f t="shared" si="12"/>
        <v>0</v>
      </c>
      <c r="S190" s="166">
        <v>0</v>
      </c>
      <c r="T190" s="167">
        <f t="shared" si="1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68" t="s">
        <v>402</v>
      </c>
      <c r="AT190" s="168" t="s">
        <v>245</v>
      </c>
      <c r="AU190" s="168" t="s">
        <v>88</v>
      </c>
      <c r="AY190" s="17" t="s">
        <v>242</v>
      </c>
      <c r="BE190" s="169">
        <f t="shared" si="14"/>
        <v>0</v>
      </c>
      <c r="BF190" s="169">
        <f t="shared" si="15"/>
        <v>137.47999999999999</v>
      </c>
      <c r="BG190" s="169">
        <f t="shared" si="16"/>
        <v>0</v>
      </c>
      <c r="BH190" s="169">
        <f t="shared" si="17"/>
        <v>0</v>
      </c>
      <c r="BI190" s="169">
        <f t="shared" si="18"/>
        <v>0</v>
      </c>
      <c r="BJ190" s="17" t="s">
        <v>88</v>
      </c>
      <c r="BK190" s="169">
        <f t="shared" si="19"/>
        <v>137.47999999999999</v>
      </c>
      <c r="BL190" s="17" t="s">
        <v>402</v>
      </c>
      <c r="BM190" s="168" t="s">
        <v>866</v>
      </c>
    </row>
    <row r="191" spans="1:65" s="1" customFormat="1" ht="16.5" customHeight="1">
      <c r="A191" s="30"/>
      <c r="B191" s="155"/>
      <c r="C191" s="194" t="s">
        <v>602</v>
      </c>
      <c r="D191" s="194" t="s">
        <v>245</v>
      </c>
      <c r="E191" s="195" t="s">
        <v>2311</v>
      </c>
      <c r="F191" s="196" t="s">
        <v>2312</v>
      </c>
      <c r="G191" s="197" t="s">
        <v>2252</v>
      </c>
      <c r="H191" s="198">
        <v>2</v>
      </c>
      <c r="I191" s="161">
        <v>28.05</v>
      </c>
      <c r="J191" s="162">
        <f t="shared" si="10"/>
        <v>56.1</v>
      </c>
      <c r="K191" s="163"/>
      <c r="L191" s="31"/>
      <c r="M191" s="164"/>
      <c r="N191" s="165" t="s">
        <v>42</v>
      </c>
      <c r="O191" s="57"/>
      <c r="P191" s="166">
        <f t="shared" si="11"/>
        <v>0</v>
      </c>
      <c r="Q191" s="166">
        <v>0</v>
      </c>
      <c r="R191" s="166">
        <f t="shared" si="12"/>
        <v>0</v>
      </c>
      <c r="S191" s="166">
        <v>0</v>
      </c>
      <c r="T191" s="167">
        <f t="shared" si="1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68" t="s">
        <v>402</v>
      </c>
      <c r="AT191" s="168" t="s">
        <v>245</v>
      </c>
      <c r="AU191" s="168" t="s">
        <v>88</v>
      </c>
      <c r="AY191" s="17" t="s">
        <v>242</v>
      </c>
      <c r="BE191" s="169">
        <f t="shared" si="14"/>
        <v>0</v>
      </c>
      <c r="BF191" s="169">
        <f t="shared" si="15"/>
        <v>56.1</v>
      </c>
      <c r="BG191" s="169">
        <f t="shared" si="16"/>
        <v>0</v>
      </c>
      <c r="BH191" s="169">
        <f t="shared" si="17"/>
        <v>0</v>
      </c>
      <c r="BI191" s="169">
        <f t="shared" si="18"/>
        <v>0</v>
      </c>
      <c r="BJ191" s="17" t="s">
        <v>88</v>
      </c>
      <c r="BK191" s="169">
        <f t="shared" si="19"/>
        <v>56.1</v>
      </c>
      <c r="BL191" s="17" t="s">
        <v>402</v>
      </c>
      <c r="BM191" s="168" t="s">
        <v>882</v>
      </c>
    </row>
    <row r="192" spans="1:65" s="1" customFormat="1" ht="24.2" customHeight="1">
      <c r="A192" s="30"/>
      <c r="B192" s="155"/>
      <c r="C192" s="218" t="s">
        <v>607</v>
      </c>
      <c r="D192" s="218" t="s">
        <v>313</v>
      </c>
      <c r="E192" s="219" t="s">
        <v>2313</v>
      </c>
      <c r="F192" s="220" t="s">
        <v>2314</v>
      </c>
      <c r="G192" s="221" t="s">
        <v>310</v>
      </c>
      <c r="H192" s="222">
        <v>2</v>
      </c>
      <c r="I192" s="204">
        <v>2785.12</v>
      </c>
      <c r="J192" s="205">
        <f t="shared" si="10"/>
        <v>5570.24</v>
      </c>
      <c r="K192" s="206"/>
      <c r="L192" s="207"/>
      <c r="M192" s="208"/>
      <c r="N192" s="209" t="s">
        <v>42</v>
      </c>
      <c r="O192" s="57"/>
      <c r="P192" s="166">
        <f t="shared" si="11"/>
        <v>0</v>
      </c>
      <c r="Q192" s="166">
        <v>0</v>
      </c>
      <c r="R192" s="166">
        <f t="shared" si="12"/>
        <v>0</v>
      </c>
      <c r="S192" s="166">
        <v>0</v>
      </c>
      <c r="T192" s="167">
        <f t="shared" si="1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68" t="s">
        <v>500</v>
      </c>
      <c r="AT192" s="168" t="s">
        <v>313</v>
      </c>
      <c r="AU192" s="168" t="s">
        <v>88</v>
      </c>
      <c r="AY192" s="17" t="s">
        <v>242</v>
      </c>
      <c r="BE192" s="169">
        <f t="shared" si="14"/>
        <v>0</v>
      </c>
      <c r="BF192" s="169">
        <f t="shared" si="15"/>
        <v>5570.24</v>
      </c>
      <c r="BG192" s="169">
        <f t="shared" si="16"/>
        <v>0</v>
      </c>
      <c r="BH192" s="169">
        <f t="shared" si="17"/>
        <v>0</v>
      </c>
      <c r="BI192" s="169">
        <f t="shared" si="18"/>
        <v>0</v>
      </c>
      <c r="BJ192" s="17" t="s">
        <v>88</v>
      </c>
      <c r="BK192" s="169">
        <f t="shared" si="19"/>
        <v>5570.24</v>
      </c>
      <c r="BL192" s="17" t="s">
        <v>402</v>
      </c>
      <c r="BM192" s="168" t="s">
        <v>1766</v>
      </c>
    </row>
    <row r="193" spans="1:65" s="1" customFormat="1" ht="16.5" customHeight="1">
      <c r="A193" s="30"/>
      <c r="B193" s="155"/>
      <c r="C193" s="218" t="s">
        <v>612</v>
      </c>
      <c r="D193" s="218" t="s">
        <v>313</v>
      </c>
      <c r="E193" s="219" t="s">
        <v>2315</v>
      </c>
      <c r="F193" s="220" t="s">
        <v>2316</v>
      </c>
      <c r="G193" s="221" t="s">
        <v>2252</v>
      </c>
      <c r="H193" s="222">
        <v>2</v>
      </c>
      <c r="I193" s="204">
        <v>137.47999999999999</v>
      </c>
      <c r="J193" s="205">
        <f t="shared" si="10"/>
        <v>274.95999999999998</v>
      </c>
      <c r="K193" s="206"/>
      <c r="L193" s="207"/>
      <c r="M193" s="208"/>
      <c r="N193" s="209" t="s">
        <v>42</v>
      </c>
      <c r="O193" s="57"/>
      <c r="P193" s="166">
        <f t="shared" si="11"/>
        <v>0</v>
      </c>
      <c r="Q193" s="166">
        <v>0</v>
      </c>
      <c r="R193" s="166">
        <f t="shared" si="12"/>
        <v>0</v>
      </c>
      <c r="S193" s="166">
        <v>0</v>
      </c>
      <c r="T193" s="167">
        <f t="shared" si="13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68" t="s">
        <v>500</v>
      </c>
      <c r="AT193" s="168" t="s">
        <v>313</v>
      </c>
      <c r="AU193" s="168" t="s">
        <v>88</v>
      </c>
      <c r="AY193" s="17" t="s">
        <v>242</v>
      </c>
      <c r="BE193" s="169">
        <f t="shared" si="14"/>
        <v>0</v>
      </c>
      <c r="BF193" s="169">
        <f t="shared" si="15"/>
        <v>274.95999999999998</v>
      </c>
      <c r="BG193" s="169">
        <f t="shared" si="16"/>
        <v>0</v>
      </c>
      <c r="BH193" s="169">
        <f t="shared" si="17"/>
        <v>0</v>
      </c>
      <c r="BI193" s="169">
        <f t="shared" si="18"/>
        <v>0</v>
      </c>
      <c r="BJ193" s="17" t="s">
        <v>88</v>
      </c>
      <c r="BK193" s="169">
        <f t="shared" si="19"/>
        <v>274.95999999999998</v>
      </c>
      <c r="BL193" s="17" t="s">
        <v>402</v>
      </c>
      <c r="BM193" s="168" t="s">
        <v>1622</v>
      </c>
    </row>
    <row r="194" spans="1:65" s="1" customFormat="1" ht="24.2" customHeight="1">
      <c r="A194" s="30"/>
      <c r="B194" s="155"/>
      <c r="C194" s="194" t="s">
        <v>616</v>
      </c>
      <c r="D194" s="194" t="s">
        <v>245</v>
      </c>
      <c r="E194" s="195" t="s">
        <v>2317</v>
      </c>
      <c r="F194" s="196" t="s">
        <v>2318</v>
      </c>
      <c r="G194" s="197" t="s">
        <v>2252</v>
      </c>
      <c r="H194" s="198">
        <v>1</v>
      </c>
      <c r="I194" s="161">
        <v>122.29</v>
      </c>
      <c r="J194" s="162">
        <f t="shared" si="10"/>
        <v>122.29</v>
      </c>
      <c r="K194" s="163"/>
      <c r="L194" s="31"/>
      <c r="M194" s="164"/>
      <c r="N194" s="165" t="s">
        <v>42</v>
      </c>
      <c r="O194" s="57"/>
      <c r="P194" s="166">
        <f t="shared" si="11"/>
        <v>0</v>
      </c>
      <c r="Q194" s="166">
        <v>0</v>
      </c>
      <c r="R194" s="166">
        <f t="shared" si="12"/>
        <v>0</v>
      </c>
      <c r="S194" s="166">
        <v>0</v>
      </c>
      <c r="T194" s="167">
        <f t="shared" si="13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68" t="s">
        <v>402</v>
      </c>
      <c r="AT194" s="168" t="s">
        <v>245</v>
      </c>
      <c r="AU194" s="168" t="s">
        <v>88</v>
      </c>
      <c r="AY194" s="17" t="s">
        <v>242</v>
      </c>
      <c r="BE194" s="169">
        <f t="shared" si="14"/>
        <v>0</v>
      </c>
      <c r="BF194" s="169">
        <f t="shared" si="15"/>
        <v>122.29</v>
      </c>
      <c r="BG194" s="169">
        <f t="shared" si="16"/>
        <v>0</v>
      </c>
      <c r="BH194" s="169">
        <f t="shared" si="17"/>
        <v>0</v>
      </c>
      <c r="BI194" s="169">
        <f t="shared" si="18"/>
        <v>0</v>
      </c>
      <c r="BJ194" s="17" t="s">
        <v>88</v>
      </c>
      <c r="BK194" s="169">
        <f t="shared" si="19"/>
        <v>122.29</v>
      </c>
      <c r="BL194" s="17" t="s">
        <v>402</v>
      </c>
      <c r="BM194" s="168" t="s">
        <v>1789</v>
      </c>
    </row>
    <row r="195" spans="1:65" s="1" customFormat="1" ht="24.2" customHeight="1">
      <c r="A195" s="30"/>
      <c r="B195" s="155"/>
      <c r="C195" s="218" t="s">
        <v>620</v>
      </c>
      <c r="D195" s="218" t="s">
        <v>313</v>
      </c>
      <c r="E195" s="219" t="s">
        <v>2319</v>
      </c>
      <c r="F195" s="220" t="s">
        <v>2320</v>
      </c>
      <c r="G195" s="221" t="s">
        <v>2252</v>
      </c>
      <c r="H195" s="222">
        <v>1</v>
      </c>
      <c r="I195" s="204">
        <v>1098.04</v>
      </c>
      <c r="J195" s="205">
        <f t="shared" si="10"/>
        <v>1098.04</v>
      </c>
      <c r="K195" s="206"/>
      <c r="L195" s="207"/>
      <c r="M195" s="208"/>
      <c r="N195" s="209" t="s">
        <v>42</v>
      </c>
      <c r="O195" s="57"/>
      <c r="P195" s="166">
        <f t="shared" si="11"/>
        <v>0</v>
      </c>
      <c r="Q195" s="166">
        <v>0</v>
      </c>
      <c r="R195" s="166">
        <f t="shared" si="12"/>
        <v>0</v>
      </c>
      <c r="S195" s="166">
        <v>0</v>
      </c>
      <c r="T195" s="167">
        <f t="shared" si="13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68" t="s">
        <v>500</v>
      </c>
      <c r="AT195" s="168" t="s">
        <v>313</v>
      </c>
      <c r="AU195" s="168" t="s">
        <v>88</v>
      </c>
      <c r="AY195" s="17" t="s">
        <v>242</v>
      </c>
      <c r="BE195" s="169">
        <f t="shared" si="14"/>
        <v>0</v>
      </c>
      <c r="BF195" s="169">
        <f t="shared" si="15"/>
        <v>1098.04</v>
      </c>
      <c r="BG195" s="169">
        <f t="shared" si="16"/>
        <v>0</v>
      </c>
      <c r="BH195" s="169">
        <f t="shared" si="17"/>
        <v>0</v>
      </c>
      <c r="BI195" s="169">
        <f t="shared" si="18"/>
        <v>0</v>
      </c>
      <c r="BJ195" s="17" t="s">
        <v>88</v>
      </c>
      <c r="BK195" s="169">
        <f t="shared" si="19"/>
        <v>1098.04</v>
      </c>
      <c r="BL195" s="17" t="s">
        <v>402</v>
      </c>
      <c r="BM195" s="168" t="s">
        <v>1799</v>
      </c>
    </row>
    <row r="196" spans="1:65" s="1" customFormat="1" ht="24.2" customHeight="1">
      <c r="A196" s="30"/>
      <c r="B196" s="155"/>
      <c r="C196" s="194" t="s">
        <v>624</v>
      </c>
      <c r="D196" s="194" t="s">
        <v>245</v>
      </c>
      <c r="E196" s="195" t="s">
        <v>2321</v>
      </c>
      <c r="F196" s="196" t="s">
        <v>2322</v>
      </c>
      <c r="G196" s="197" t="s">
        <v>718</v>
      </c>
      <c r="H196" s="237">
        <v>726.82</v>
      </c>
      <c r="I196" s="161">
        <v>1.1499999999999999</v>
      </c>
      <c r="J196" s="162">
        <f t="shared" si="10"/>
        <v>835.84</v>
      </c>
      <c r="K196" s="163"/>
      <c r="L196" s="31"/>
      <c r="M196" s="164"/>
      <c r="N196" s="165" t="s">
        <v>42</v>
      </c>
      <c r="O196" s="57"/>
      <c r="P196" s="166">
        <f t="shared" si="11"/>
        <v>0</v>
      </c>
      <c r="Q196" s="166">
        <v>0</v>
      </c>
      <c r="R196" s="166">
        <f t="shared" si="12"/>
        <v>0</v>
      </c>
      <c r="S196" s="166">
        <v>0</v>
      </c>
      <c r="T196" s="167">
        <f t="shared" si="1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68" t="s">
        <v>402</v>
      </c>
      <c r="AT196" s="168" t="s">
        <v>245</v>
      </c>
      <c r="AU196" s="168" t="s">
        <v>88</v>
      </c>
      <c r="AY196" s="17" t="s">
        <v>242</v>
      </c>
      <c r="BE196" s="169">
        <f t="shared" si="14"/>
        <v>0</v>
      </c>
      <c r="BF196" s="169">
        <f t="shared" si="15"/>
        <v>835.84</v>
      </c>
      <c r="BG196" s="169">
        <f t="shared" si="16"/>
        <v>0</v>
      </c>
      <c r="BH196" s="169">
        <f t="shared" si="17"/>
        <v>0</v>
      </c>
      <c r="BI196" s="169">
        <f t="shared" si="18"/>
        <v>0</v>
      </c>
      <c r="BJ196" s="17" t="s">
        <v>88</v>
      </c>
      <c r="BK196" s="169">
        <f t="shared" si="19"/>
        <v>835.84</v>
      </c>
      <c r="BL196" s="17" t="s">
        <v>402</v>
      </c>
      <c r="BM196" s="168" t="s">
        <v>1811</v>
      </c>
    </row>
    <row r="197" spans="1:65" s="11" customFormat="1" ht="22.9" customHeight="1">
      <c r="B197" s="142"/>
      <c r="D197" s="143" t="s">
        <v>75</v>
      </c>
      <c r="E197" s="153" t="s">
        <v>2323</v>
      </c>
      <c r="F197" s="153" t="s">
        <v>2324</v>
      </c>
      <c r="I197" s="145"/>
      <c r="J197" s="154">
        <f>SUBTOTAL(9,J198:J214)</f>
        <v>16202.84</v>
      </c>
      <c r="L197" s="142"/>
      <c r="M197" s="147"/>
      <c r="N197" s="148"/>
      <c r="O197" s="148"/>
      <c r="P197" s="149">
        <f>SUM(P198:P214)</f>
        <v>0</v>
      </c>
      <c r="Q197" s="148"/>
      <c r="R197" s="149">
        <f>SUM(R198:R214)</f>
        <v>2.5881299999999996</v>
      </c>
      <c r="S197" s="148"/>
      <c r="T197" s="150">
        <f>SUM(T198:T214)</f>
        <v>0</v>
      </c>
      <c r="AR197" s="143" t="s">
        <v>88</v>
      </c>
      <c r="AT197" s="151" t="s">
        <v>75</v>
      </c>
      <c r="AU197" s="151" t="s">
        <v>83</v>
      </c>
      <c r="AY197" s="143" t="s">
        <v>242</v>
      </c>
      <c r="BK197" s="152">
        <f>SUM(BK198:BK214)</f>
        <v>14359.74</v>
      </c>
    </row>
    <row r="198" spans="1:65" s="1" customFormat="1" ht="24.2" customHeight="1">
      <c r="A198" s="30"/>
      <c r="B198" s="155"/>
      <c r="C198" s="194" t="s">
        <v>629</v>
      </c>
      <c r="D198" s="194" t="s">
        <v>245</v>
      </c>
      <c r="E198" s="195" t="s">
        <v>2325</v>
      </c>
      <c r="F198" s="196" t="s">
        <v>2326</v>
      </c>
      <c r="G198" s="197" t="s">
        <v>297</v>
      </c>
      <c r="H198" s="198">
        <v>454</v>
      </c>
      <c r="I198" s="161">
        <v>9.3800000000000008</v>
      </c>
      <c r="J198" s="162">
        <f t="shared" ref="J198:J214" si="20">ROUND(I198*H198,2)</f>
        <v>4258.5200000000004</v>
      </c>
      <c r="K198" s="163"/>
      <c r="L198" s="31"/>
      <c r="M198" s="164"/>
      <c r="N198" s="165" t="s">
        <v>42</v>
      </c>
      <c r="O198" s="57"/>
      <c r="P198" s="166">
        <f t="shared" ref="P198:P214" si="21">O198*H198</f>
        <v>0</v>
      </c>
      <c r="Q198" s="166">
        <v>1.5200000000000001E-3</v>
      </c>
      <c r="R198" s="166">
        <f t="shared" ref="R198:R214" si="22">Q198*H198</f>
        <v>0.69008000000000003</v>
      </c>
      <c r="S198" s="166">
        <v>0</v>
      </c>
      <c r="T198" s="167">
        <f t="shared" ref="T198:T214" si="23"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68" t="s">
        <v>402</v>
      </c>
      <c r="AT198" s="168" t="s">
        <v>245</v>
      </c>
      <c r="AU198" s="168" t="s">
        <v>88</v>
      </c>
      <c r="AY198" s="17" t="s">
        <v>242</v>
      </c>
      <c r="BE198" s="169">
        <f t="shared" ref="BE198:BE214" si="24">IF(N198="základná",J198,0)</f>
        <v>0</v>
      </c>
      <c r="BF198" s="169">
        <f t="shared" ref="BF198:BF214" si="25">IF(N198="znížená",J198,0)</f>
        <v>4258.5200000000004</v>
      </c>
      <c r="BG198" s="169">
        <f t="shared" ref="BG198:BG214" si="26">IF(N198="zákl. prenesená",J198,0)</f>
        <v>0</v>
      </c>
      <c r="BH198" s="169">
        <f t="shared" ref="BH198:BH214" si="27">IF(N198="zníž. prenesená",J198,0)</f>
        <v>0</v>
      </c>
      <c r="BI198" s="169">
        <f t="shared" ref="BI198:BI214" si="28">IF(N198="nulová",J198,0)</f>
        <v>0</v>
      </c>
      <c r="BJ198" s="17" t="s">
        <v>88</v>
      </c>
      <c r="BK198" s="169">
        <f t="shared" ref="BK198:BK214" si="29">ROUND(I198*H198,2)</f>
        <v>4258.5200000000004</v>
      </c>
      <c r="BL198" s="17" t="s">
        <v>402</v>
      </c>
      <c r="BM198" s="168" t="s">
        <v>1820</v>
      </c>
    </row>
    <row r="199" spans="1:65" s="1" customFormat="1" ht="24.2" customHeight="1">
      <c r="A199" s="30"/>
      <c r="B199" s="155"/>
      <c r="C199" s="194" t="s">
        <v>634</v>
      </c>
      <c r="D199" s="194" t="s">
        <v>245</v>
      </c>
      <c r="E199" s="195" t="s">
        <v>2327</v>
      </c>
      <c r="F199" s="196" t="s">
        <v>2328</v>
      </c>
      <c r="G199" s="197" t="s">
        <v>297</v>
      </c>
      <c r="H199" s="198">
        <v>109</v>
      </c>
      <c r="I199" s="161">
        <v>11.05</v>
      </c>
      <c r="J199" s="162">
        <f t="shared" si="20"/>
        <v>1204.45</v>
      </c>
      <c r="K199" s="163"/>
      <c r="L199" s="31"/>
      <c r="M199" s="164"/>
      <c r="N199" s="165" t="s">
        <v>42</v>
      </c>
      <c r="O199" s="57"/>
      <c r="P199" s="166">
        <f t="shared" si="21"/>
        <v>0</v>
      </c>
      <c r="Q199" s="166">
        <v>1.9400000000000001E-3</v>
      </c>
      <c r="R199" s="166">
        <f t="shared" si="22"/>
        <v>0.21146000000000001</v>
      </c>
      <c r="S199" s="166">
        <v>0</v>
      </c>
      <c r="T199" s="167">
        <f t="shared" si="2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68" t="s">
        <v>402</v>
      </c>
      <c r="AT199" s="168" t="s">
        <v>245</v>
      </c>
      <c r="AU199" s="168" t="s">
        <v>88</v>
      </c>
      <c r="AY199" s="17" t="s">
        <v>242</v>
      </c>
      <c r="BE199" s="169">
        <f t="shared" si="24"/>
        <v>0</v>
      </c>
      <c r="BF199" s="169">
        <f t="shared" si="25"/>
        <v>1204.45</v>
      </c>
      <c r="BG199" s="169">
        <f t="shared" si="26"/>
        <v>0</v>
      </c>
      <c r="BH199" s="169">
        <f t="shared" si="27"/>
        <v>0</v>
      </c>
      <c r="BI199" s="169">
        <f t="shared" si="28"/>
        <v>0</v>
      </c>
      <c r="BJ199" s="17" t="s">
        <v>88</v>
      </c>
      <c r="BK199" s="169">
        <f t="shared" si="29"/>
        <v>1204.45</v>
      </c>
      <c r="BL199" s="17" t="s">
        <v>402</v>
      </c>
      <c r="BM199" s="168" t="s">
        <v>1825</v>
      </c>
    </row>
    <row r="200" spans="1:65" s="1" customFormat="1" ht="24.2" customHeight="1">
      <c r="A200" s="30"/>
      <c r="B200" s="155"/>
      <c r="C200" s="194" t="s">
        <v>640</v>
      </c>
      <c r="D200" s="194" t="s">
        <v>245</v>
      </c>
      <c r="E200" s="195" t="s">
        <v>2329</v>
      </c>
      <c r="F200" s="196" t="s">
        <v>2330</v>
      </c>
      <c r="G200" s="197" t="s">
        <v>297</v>
      </c>
      <c r="H200" s="198">
        <v>30</v>
      </c>
      <c r="I200" s="161">
        <v>13.8</v>
      </c>
      <c r="J200" s="162">
        <f t="shared" si="20"/>
        <v>414</v>
      </c>
      <c r="K200" s="163"/>
      <c r="L200" s="31"/>
      <c r="M200" s="164"/>
      <c r="N200" s="165" t="s">
        <v>42</v>
      </c>
      <c r="O200" s="57"/>
      <c r="P200" s="166">
        <f t="shared" si="21"/>
        <v>0</v>
      </c>
      <c r="Q200" s="166">
        <v>2.9099999999999998E-3</v>
      </c>
      <c r="R200" s="166">
        <f t="shared" si="22"/>
        <v>8.7299999999999989E-2</v>
      </c>
      <c r="S200" s="166">
        <v>0</v>
      </c>
      <c r="T200" s="167">
        <f t="shared" si="2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68" t="s">
        <v>402</v>
      </c>
      <c r="AT200" s="168" t="s">
        <v>245</v>
      </c>
      <c r="AU200" s="168" t="s">
        <v>88</v>
      </c>
      <c r="AY200" s="17" t="s">
        <v>242</v>
      </c>
      <c r="BE200" s="169">
        <f t="shared" si="24"/>
        <v>0</v>
      </c>
      <c r="BF200" s="169">
        <f t="shared" si="25"/>
        <v>414</v>
      </c>
      <c r="BG200" s="169">
        <f t="shared" si="26"/>
        <v>0</v>
      </c>
      <c r="BH200" s="169">
        <f t="shared" si="27"/>
        <v>0</v>
      </c>
      <c r="BI200" s="169">
        <f t="shared" si="28"/>
        <v>0</v>
      </c>
      <c r="BJ200" s="17" t="s">
        <v>88</v>
      </c>
      <c r="BK200" s="169">
        <f t="shared" si="29"/>
        <v>414</v>
      </c>
      <c r="BL200" s="17" t="s">
        <v>402</v>
      </c>
      <c r="BM200" s="168" t="s">
        <v>1832</v>
      </c>
    </row>
    <row r="201" spans="1:65" s="1" customFormat="1" ht="24.2" customHeight="1">
      <c r="A201" s="30"/>
      <c r="B201" s="155"/>
      <c r="C201" s="194" t="s">
        <v>648</v>
      </c>
      <c r="D201" s="194" t="s">
        <v>245</v>
      </c>
      <c r="E201" s="195" t="s">
        <v>2331</v>
      </c>
      <c r="F201" s="196" t="s">
        <v>2332</v>
      </c>
      <c r="G201" s="197" t="s">
        <v>297</v>
      </c>
      <c r="H201" s="198">
        <v>55</v>
      </c>
      <c r="I201" s="161">
        <v>16.98</v>
      </c>
      <c r="J201" s="162">
        <f t="shared" si="20"/>
        <v>933.9</v>
      </c>
      <c r="K201" s="163"/>
      <c r="L201" s="31"/>
      <c r="M201" s="164"/>
      <c r="N201" s="165" t="s">
        <v>42</v>
      </c>
      <c r="O201" s="57"/>
      <c r="P201" s="166">
        <f t="shared" si="21"/>
        <v>0</v>
      </c>
      <c r="Q201" s="166">
        <v>3.81E-3</v>
      </c>
      <c r="R201" s="166">
        <f t="shared" si="22"/>
        <v>0.20955000000000001</v>
      </c>
      <c r="S201" s="166">
        <v>0</v>
      </c>
      <c r="T201" s="167">
        <f t="shared" si="23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68" t="s">
        <v>402</v>
      </c>
      <c r="AT201" s="168" t="s">
        <v>245</v>
      </c>
      <c r="AU201" s="168" t="s">
        <v>88</v>
      </c>
      <c r="AY201" s="17" t="s">
        <v>242</v>
      </c>
      <c r="BE201" s="169">
        <f t="shared" si="24"/>
        <v>0</v>
      </c>
      <c r="BF201" s="169">
        <f t="shared" si="25"/>
        <v>933.9</v>
      </c>
      <c r="BG201" s="169">
        <f t="shared" si="26"/>
        <v>0</v>
      </c>
      <c r="BH201" s="169">
        <f t="shared" si="27"/>
        <v>0</v>
      </c>
      <c r="BI201" s="169">
        <f t="shared" si="28"/>
        <v>0</v>
      </c>
      <c r="BJ201" s="17" t="s">
        <v>88</v>
      </c>
      <c r="BK201" s="169">
        <f t="shared" si="29"/>
        <v>933.9</v>
      </c>
      <c r="BL201" s="17" t="s">
        <v>402</v>
      </c>
      <c r="BM201" s="168" t="s">
        <v>1836</v>
      </c>
    </row>
    <row r="202" spans="1:65" s="1" customFormat="1" ht="24.2" customHeight="1">
      <c r="A202" s="30"/>
      <c r="B202" s="155"/>
      <c r="C202" s="194" t="s">
        <v>654</v>
      </c>
      <c r="D202" s="194" t="s">
        <v>245</v>
      </c>
      <c r="E202" s="195" t="s">
        <v>2333</v>
      </c>
      <c r="F202" s="196" t="s">
        <v>2334</v>
      </c>
      <c r="G202" s="197" t="s">
        <v>297</v>
      </c>
      <c r="H202" s="198">
        <v>112</v>
      </c>
      <c r="I202" s="161">
        <v>19.399999999999999</v>
      </c>
      <c r="J202" s="162">
        <f t="shared" si="20"/>
        <v>2172.8000000000002</v>
      </c>
      <c r="K202" s="163"/>
      <c r="L202" s="31"/>
      <c r="M202" s="164"/>
      <c r="N202" s="165" t="s">
        <v>42</v>
      </c>
      <c r="O202" s="57"/>
      <c r="P202" s="166">
        <f t="shared" si="21"/>
        <v>0</v>
      </c>
      <c r="Q202" s="166">
        <v>4.5399999999999998E-3</v>
      </c>
      <c r="R202" s="166">
        <f t="shared" si="22"/>
        <v>0.50847999999999993</v>
      </c>
      <c r="S202" s="166">
        <v>0</v>
      </c>
      <c r="T202" s="167">
        <f t="shared" si="23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68" t="s">
        <v>402</v>
      </c>
      <c r="AT202" s="168" t="s">
        <v>245</v>
      </c>
      <c r="AU202" s="168" t="s">
        <v>88</v>
      </c>
      <c r="AY202" s="17" t="s">
        <v>242</v>
      </c>
      <c r="BE202" s="169">
        <f t="shared" si="24"/>
        <v>0</v>
      </c>
      <c r="BF202" s="169">
        <f t="shared" si="25"/>
        <v>2172.8000000000002</v>
      </c>
      <c r="BG202" s="169">
        <f t="shared" si="26"/>
        <v>0</v>
      </c>
      <c r="BH202" s="169">
        <f t="shared" si="27"/>
        <v>0</v>
      </c>
      <c r="BI202" s="169">
        <f t="shared" si="28"/>
        <v>0</v>
      </c>
      <c r="BJ202" s="17" t="s">
        <v>88</v>
      </c>
      <c r="BK202" s="169">
        <f t="shared" si="29"/>
        <v>2172.8000000000002</v>
      </c>
      <c r="BL202" s="17" t="s">
        <v>402</v>
      </c>
      <c r="BM202" s="168" t="s">
        <v>1843</v>
      </c>
    </row>
    <row r="203" spans="1:65" s="1" customFormat="1" ht="24.2" customHeight="1">
      <c r="A203" s="30"/>
      <c r="B203" s="155"/>
      <c r="C203" s="194" t="s">
        <v>659</v>
      </c>
      <c r="D203" s="194" t="s">
        <v>245</v>
      </c>
      <c r="E203" s="195" t="s">
        <v>2335</v>
      </c>
      <c r="F203" s="196" t="s">
        <v>2336</v>
      </c>
      <c r="G203" s="197" t="s">
        <v>297</v>
      </c>
      <c r="H203" s="198">
        <v>65</v>
      </c>
      <c r="I203" s="161">
        <v>24.77</v>
      </c>
      <c r="J203" s="162">
        <f t="shared" si="20"/>
        <v>1610.05</v>
      </c>
      <c r="K203" s="163"/>
      <c r="L203" s="31"/>
      <c r="M203" s="164"/>
      <c r="N203" s="165" t="s">
        <v>42</v>
      </c>
      <c r="O203" s="57"/>
      <c r="P203" s="166">
        <f t="shared" si="21"/>
        <v>0</v>
      </c>
      <c r="Q203" s="166">
        <v>6.28E-3</v>
      </c>
      <c r="R203" s="166">
        <f t="shared" si="22"/>
        <v>0.40820000000000001</v>
      </c>
      <c r="S203" s="166">
        <v>0</v>
      </c>
      <c r="T203" s="167">
        <f t="shared" si="23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68" t="s">
        <v>402</v>
      </c>
      <c r="AT203" s="168" t="s">
        <v>245</v>
      </c>
      <c r="AU203" s="168" t="s">
        <v>88</v>
      </c>
      <c r="AY203" s="17" t="s">
        <v>242</v>
      </c>
      <c r="BE203" s="169">
        <f t="shared" si="24"/>
        <v>0</v>
      </c>
      <c r="BF203" s="169">
        <f t="shared" si="25"/>
        <v>1610.05</v>
      </c>
      <c r="BG203" s="169">
        <f t="shared" si="26"/>
        <v>0</v>
      </c>
      <c r="BH203" s="169">
        <f t="shared" si="27"/>
        <v>0</v>
      </c>
      <c r="BI203" s="169">
        <f t="shared" si="28"/>
        <v>0</v>
      </c>
      <c r="BJ203" s="17" t="s">
        <v>88</v>
      </c>
      <c r="BK203" s="169">
        <f t="shared" si="29"/>
        <v>1610.05</v>
      </c>
      <c r="BL203" s="17" t="s">
        <v>402</v>
      </c>
      <c r="BM203" s="168" t="s">
        <v>1855</v>
      </c>
    </row>
    <row r="204" spans="1:65" s="1" customFormat="1" ht="33" customHeight="1">
      <c r="A204" s="30"/>
      <c r="B204" s="155"/>
      <c r="C204" s="194" t="s">
        <v>663</v>
      </c>
      <c r="D204" s="194" t="s">
        <v>245</v>
      </c>
      <c r="E204" s="195" t="s">
        <v>2337</v>
      </c>
      <c r="F204" s="196" t="s">
        <v>2338</v>
      </c>
      <c r="G204" s="197" t="s">
        <v>310</v>
      </c>
      <c r="H204" s="198">
        <v>182</v>
      </c>
      <c r="I204" s="161">
        <v>4.3</v>
      </c>
      <c r="J204" s="162">
        <f t="shared" si="20"/>
        <v>782.6</v>
      </c>
      <c r="K204" s="163"/>
      <c r="L204" s="31"/>
      <c r="M204" s="164"/>
      <c r="N204" s="165" t="s">
        <v>42</v>
      </c>
      <c r="O204" s="57"/>
      <c r="P204" s="166">
        <f t="shared" si="21"/>
        <v>0</v>
      </c>
      <c r="Q204" s="166">
        <v>0</v>
      </c>
      <c r="R204" s="166">
        <f t="shared" si="22"/>
        <v>0</v>
      </c>
      <c r="S204" s="166">
        <v>0</v>
      </c>
      <c r="T204" s="167">
        <f t="shared" si="23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68" t="s">
        <v>402</v>
      </c>
      <c r="AT204" s="168" t="s">
        <v>245</v>
      </c>
      <c r="AU204" s="168" t="s">
        <v>88</v>
      </c>
      <c r="AY204" s="17" t="s">
        <v>242</v>
      </c>
      <c r="BE204" s="169">
        <f t="shared" si="24"/>
        <v>0</v>
      </c>
      <c r="BF204" s="169">
        <f t="shared" si="25"/>
        <v>782.6</v>
      </c>
      <c r="BG204" s="169">
        <f t="shared" si="26"/>
        <v>0</v>
      </c>
      <c r="BH204" s="169">
        <f t="shared" si="27"/>
        <v>0</v>
      </c>
      <c r="BI204" s="169">
        <f t="shared" si="28"/>
        <v>0</v>
      </c>
      <c r="BJ204" s="17" t="s">
        <v>88</v>
      </c>
      <c r="BK204" s="169">
        <f t="shared" si="29"/>
        <v>782.6</v>
      </c>
      <c r="BL204" s="17" t="s">
        <v>402</v>
      </c>
      <c r="BM204" s="168" t="s">
        <v>1863</v>
      </c>
    </row>
    <row r="205" spans="1:65" s="1" customFormat="1" ht="24.2" customHeight="1">
      <c r="A205" s="30"/>
      <c r="B205" s="155"/>
      <c r="C205" s="194" t="s">
        <v>668</v>
      </c>
      <c r="D205" s="194" t="s">
        <v>245</v>
      </c>
      <c r="E205" s="195" t="s">
        <v>2339</v>
      </c>
      <c r="F205" s="196" t="s">
        <v>2340</v>
      </c>
      <c r="G205" s="197" t="s">
        <v>297</v>
      </c>
      <c r="H205" s="198">
        <v>44</v>
      </c>
      <c r="I205" s="161">
        <v>34.18</v>
      </c>
      <c r="J205" s="162">
        <f t="shared" si="20"/>
        <v>1503.92</v>
      </c>
      <c r="K205" s="163"/>
      <c r="L205" s="31"/>
      <c r="M205" s="164"/>
      <c r="N205" s="165" t="s">
        <v>42</v>
      </c>
      <c r="O205" s="57"/>
      <c r="P205" s="166">
        <f t="shared" si="21"/>
        <v>0</v>
      </c>
      <c r="Q205" s="166">
        <v>7.5500000000000003E-3</v>
      </c>
      <c r="R205" s="166">
        <f t="shared" si="22"/>
        <v>0.3322</v>
      </c>
      <c r="S205" s="166">
        <v>0</v>
      </c>
      <c r="T205" s="167">
        <f t="shared" si="23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68" t="s">
        <v>402</v>
      </c>
      <c r="AT205" s="168" t="s">
        <v>245</v>
      </c>
      <c r="AU205" s="168" t="s">
        <v>88</v>
      </c>
      <c r="AY205" s="17" t="s">
        <v>242</v>
      </c>
      <c r="BE205" s="169">
        <f t="shared" si="24"/>
        <v>0</v>
      </c>
      <c r="BF205" s="169">
        <f t="shared" si="25"/>
        <v>1503.92</v>
      </c>
      <c r="BG205" s="169">
        <f t="shared" si="26"/>
        <v>0</v>
      </c>
      <c r="BH205" s="169">
        <f t="shared" si="27"/>
        <v>0</v>
      </c>
      <c r="BI205" s="169">
        <f t="shared" si="28"/>
        <v>0</v>
      </c>
      <c r="BJ205" s="17" t="s">
        <v>88</v>
      </c>
      <c r="BK205" s="169">
        <f t="shared" si="29"/>
        <v>1503.92</v>
      </c>
      <c r="BL205" s="17" t="s">
        <v>402</v>
      </c>
      <c r="BM205" s="168" t="s">
        <v>890</v>
      </c>
    </row>
    <row r="206" spans="1:65" s="1" customFormat="1" ht="21.75" customHeight="1">
      <c r="A206" s="30"/>
      <c r="B206" s="155"/>
      <c r="C206" s="194" t="s">
        <v>674</v>
      </c>
      <c r="D206" s="194" t="s">
        <v>245</v>
      </c>
      <c r="E206" s="195" t="s">
        <v>2341</v>
      </c>
      <c r="F206" s="196" t="s">
        <v>2342</v>
      </c>
      <c r="G206" s="197" t="s">
        <v>297</v>
      </c>
      <c r="H206" s="198">
        <v>825</v>
      </c>
      <c r="I206" s="161">
        <v>0.49</v>
      </c>
      <c r="J206" s="162">
        <f t="shared" si="20"/>
        <v>404.25</v>
      </c>
      <c r="K206" s="163"/>
      <c r="L206" s="31"/>
      <c r="M206" s="164"/>
      <c r="N206" s="165" t="s">
        <v>42</v>
      </c>
      <c r="O206" s="57"/>
      <c r="P206" s="166">
        <f t="shared" si="21"/>
        <v>0</v>
      </c>
      <c r="Q206" s="166">
        <v>0</v>
      </c>
      <c r="R206" s="166">
        <f t="shared" si="22"/>
        <v>0</v>
      </c>
      <c r="S206" s="166">
        <v>0</v>
      </c>
      <c r="T206" s="167">
        <f t="shared" si="23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68" t="s">
        <v>402</v>
      </c>
      <c r="AT206" s="168" t="s">
        <v>245</v>
      </c>
      <c r="AU206" s="168" t="s">
        <v>88</v>
      </c>
      <c r="AY206" s="17" t="s">
        <v>242</v>
      </c>
      <c r="BE206" s="169">
        <f t="shared" si="24"/>
        <v>0</v>
      </c>
      <c r="BF206" s="169">
        <f t="shared" si="25"/>
        <v>404.25</v>
      </c>
      <c r="BG206" s="169">
        <f t="shared" si="26"/>
        <v>0</v>
      </c>
      <c r="BH206" s="169">
        <f t="shared" si="27"/>
        <v>0</v>
      </c>
      <c r="BI206" s="169">
        <f t="shared" si="28"/>
        <v>0</v>
      </c>
      <c r="BJ206" s="17" t="s">
        <v>88</v>
      </c>
      <c r="BK206" s="169">
        <f t="shared" si="29"/>
        <v>404.25</v>
      </c>
      <c r="BL206" s="17" t="s">
        <v>402</v>
      </c>
      <c r="BM206" s="168" t="s">
        <v>1890</v>
      </c>
    </row>
    <row r="207" spans="1:65" s="1" customFormat="1" ht="24.2" customHeight="1">
      <c r="A207" s="30"/>
      <c r="B207" s="155"/>
      <c r="C207" s="194" t="s">
        <v>681</v>
      </c>
      <c r="D207" s="194" t="s">
        <v>245</v>
      </c>
      <c r="E207" s="195" t="s">
        <v>2343</v>
      </c>
      <c r="F207" s="196" t="s">
        <v>2344</v>
      </c>
      <c r="G207" s="197" t="s">
        <v>297</v>
      </c>
      <c r="H207" s="198">
        <v>44</v>
      </c>
      <c r="I207" s="161">
        <v>0.69</v>
      </c>
      <c r="J207" s="162">
        <f t="shared" si="20"/>
        <v>30.36</v>
      </c>
      <c r="K207" s="163"/>
      <c r="L207" s="31"/>
      <c r="M207" s="164"/>
      <c r="N207" s="165" t="s">
        <v>42</v>
      </c>
      <c r="O207" s="57"/>
      <c r="P207" s="166">
        <f t="shared" si="21"/>
        <v>0</v>
      </c>
      <c r="Q207" s="166">
        <v>0</v>
      </c>
      <c r="R207" s="166">
        <f t="shared" si="22"/>
        <v>0</v>
      </c>
      <c r="S207" s="166">
        <v>0</v>
      </c>
      <c r="T207" s="167">
        <f t="shared" si="23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68" t="s">
        <v>402</v>
      </c>
      <c r="AT207" s="168" t="s">
        <v>245</v>
      </c>
      <c r="AU207" s="168" t="s">
        <v>88</v>
      </c>
      <c r="AY207" s="17" t="s">
        <v>242</v>
      </c>
      <c r="BE207" s="169">
        <f t="shared" si="24"/>
        <v>0</v>
      </c>
      <c r="BF207" s="169">
        <f t="shared" si="25"/>
        <v>30.36</v>
      </c>
      <c r="BG207" s="169">
        <f t="shared" si="26"/>
        <v>0</v>
      </c>
      <c r="BH207" s="169">
        <f t="shared" si="27"/>
        <v>0</v>
      </c>
      <c r="BI207" s="169">
        <f t="shared" si="28"/>
        <v>0</v>
      </c>
      <c r="BJ207" s="17" t="s">
        <v>88</v>
      </c>
      <c r="BK207" s="169">
        <f t="shared" si="29"/>
        <v>30.36</v>
      </c>
      <c r="BL207" s="17" t="s">
        <v>402</v>
      </c>
      <c r="BM207" s="168" t="s">
        <v>1899</v>
      </c>
    </row>
    <row r="208" spans="1:65" s="1" customFormat="1" ht="16.5" customHeight="1">
      <c r="A208" s="30"/>
      <c r="B208" s="155"/>
      <c r="C208" s="194" t="s">
        <v>686</v>
      </c>
      <c r="D208" s="194" t="s">
        <v>245</v>
      </c>
      <c r="E208" s="195" t="s">
        <v>2345</v>
      </c>
      <c r="F208" s="196" t="s">
        <v>2346</v>
      </c>
      <c r="G208" s="197" t="s">
        <v>310</v>
      </c>
      <c r="H208" s="198">
        <v>46</v>
      </c>
      <c r="I208" s="161">
        <v>7.76</v>
      </c>
      <c r="J208" s="162">
        <f t="shared" si="20"/>
        <v>356.96</v>
      </c>
      <c r="K208" s="163"/>
      <c r="L208" s="31"/>
      <c r="M208" s="164"/>
      <c r="N208" s="165" t="s">
        <v>42</v>
      </c>
      <c r="O208" s="57"/>
      <c r="P208" s="166">
        <f t="shared" si="21"/>
        <v>0</v>
      </c>
      <c r="Q208" s="166">
        <v>1.25E-3</v>
      </c>
      <c r="R208" s="166">
        <f t="shared" si="22"/>
        <v>5.7500000000000002E-2</v>
      </c>
      <c r="S208" s="166">
        <v>0</v>
      </c>
      <c r="T208" s="167">
        <f t="shared" si="23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68" t="s">
        <v>402</v>
      </c>
      <c r="AT208" s="168" t="s">
        <v>245</v>
      </c>
      <c r="AU208" s="168" t="s">
        <v>88</v>
      </c>
      <c r="AY208" s="17" t="s">
        <v>242</v>
      </c>
      <c r="BE208" s="169">
        <f t="shared" si="24"/>
        <v>0</v>
      </c>
      <c r="BF208" s="169">
        <f t="shared" si="25"/>
        <v>356.96</v>
      </c>
      <c r="BG208" s="169">
        <f t="shared" si="26"/>
        <v>0</v>
      </c>
      <c r="BH208" s="169">
        <f t="shared" si="27"/>
        <v>0</v>
      </c>
      <c r="BI208" s="169">
        <f t="shared" si="28"/>
        <v>0</v>
      </c>
      <c r="BJ208" s="17" t="s">
        <v>88</v>
      </c>
      <c r="BK208" s="169">
        <f t="shared" si="29"/>
        <v>356.96</v>
      </c>
      <c r="BL208" s="17" t="s">
        <v>402</v>
      </c>
      <c r="BM208" s="168" t="s">
        <v>1908</v>
      </c>
    </row>
    <row r="209" spans="1:65" s="1" customFormat="1" ht="21.75" customHeight="1">
      <c r="A209" s="30"/>
      <c r="B209" s="155"/>
      <c r="C209" s="194" t="s">
        <v>692</v>
      </c>
      <c r="D209" s="194" t="s">
        <v>245</v>
      </c>
      <c r="E209" s="195" t="s">
        <v>2347</v>
      </c>
      <c r="F209" s="196" t="s">
        <v>2348</v>
      </c>
      <c r="G209" s="197" t="s">
        <v>310</v>
      </c>
      <c r="H209" s="198">
        <v>28</v>
      </c>
      <c r="I209" s="161">
        <v>9.56</v>
      </c>
      <c r="J209" s="162">
        <f t="shared" si="20"/>
        <v>267.68</v>
      </c>
      <c r="K209" s="163"/>
      <c r="L209" s="31"/>
      <c r="M209" s="164"/>
      <c r="N209" s="165" t="s">
        <v>42</v>
      </c>
      <c r="O209" s="57"/>
      <c r="P209" s="166">
        <f t="shared" si="21"/>
        <v>0</v>
      </c>
      <c r="Q209" s="166">
        <v>1.8799999999999999E-3</v>
      </c>
      <c r="R209" s="166">
        <f t="shared" si="22"/>
        <v>5.2639999999999999E-2</v>
      </c>
      <c r="S209" s="166">
        <v>0</v>
      </c>
      <c r="T209" s="167">
        <f t="shared" si="23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68" t="s">
        <v>402</v>
      </c>
      <c r="AT209" s="168" t="s">
        <v>245</v>
      </c>
      <c r="AU209" s="168" t="s">
        <v>88</v>
      </c>
      <c r="AY209" s="17" t="s">
        <v>242</v>
      </c>
      <c r="BE209" s="169">
        <f t="shared" si="24"/>
        <v>0</v>
      </c>
      <c r="BF209" s="169">
        <f t="shared" si="25"/>
        <v>267.68</v>
      </c>
      <c r="BG209" s="169">
        <f t="shared" si="26"/>
        <v>0</v>
      </c>
      <c r="BH209" s="169">
        <f t="shared" si="27"/>
        <v>0</v>
      </c>
      <c r="BI209" s="169">
        <f t="shared" si="28"/>
        <v>0</v>
      </c>
      <c r="BJ209" s="17" t="s">
        <v>88</v>
      </c>
      <c r="BK209" s="169">
        <f t="shared" si="29"/>
        <v>267.68</v>
      </c>
      <c r="BL209" s="17" t="s">
        <v>402</v>
      </c>
      <c r="BM209" s="168" t="s">
        <v>1922</v>
      </c>
    </row>
    <row r="210" spans="1:65" s="1" customFormat="1" ht="21.75" customHeight="1">
      <c r="A210" s="30"/>
      <c r="B210" s="155"/>
      <c r="C210" s="194" t="s">
        <v>697</v>
      </c>
      <c r="D210" s="194" t="s">
        <v>245</v>
      </c>
      <c r="E210" s="195" t="s">
        <v>2349</v>
      </c>
      <c r="F210" s="196" t="s">
        <v>2350</v>
      </c>
      <c r="G210" s="197" t="s">
        <v>310</v>
      </c>
      <c r="H210" s="198">
        <v>16</v>
      </c>
      <c r="I210" s="161">
        <v>11.3</v>
      </c>
      <c r="J210" s="162">
        <f t="shared" si="20"/>
        <v>180.8</v>
      </c>
      <c r="K210" s="163"/>
      <c r="L210" s="31"/>
      <c r="M210" s="164"/>
      <c r="N210" s="165" t="s">
        <v>42</v>
      </c>
      <c r="O210" s="57"/>
      <c r="P210" s="166">
        <f t="shared" si="21"/>
        <v>0</v>
      </c>
      <c r="Q210" s="166">
        <v>1.92E-3</v>
      </c>
      <c r="R210" s="166">
        <f t="shared" si="22"/>
        <v>3.0720000000000001E-2</v>
      </c>
      <c r="S210" s="166">
        <v>0</v>
      </c>
      <c r="T210" s="167">
        <f t="shared" si="23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68" t="s">
        <v>402</v>
      </c>
      <c r="AT210" s="168" t="s">
        <v>245</v>
      </c>
      <c r="AU210" s="168" t="s">
        <v>88</v>
      </c>
      <c r="AY210" s="17" t="s">
        <v>242</v>
      </c>
      <c r="BE210" s="169">
        <f t="shared" si="24"/>
        <v>0</v>
      </c>
      <c r="BF210" s="169">
        <f t="shared" si="25"/>
        <v>180.8</v>
      </c>
      <c r="BG210" s="169">
        <f t="shared" si="26"/>
        <v>0</v>
      </c>
      <c r="BH210" s="169">
        <f t="shared" si="27"/>
        <v>0</v>
      </c>
      <c r="BI210" s="169">
        <f t="shared" si="28"/>
        <v>0</v>
      </c>
      <c r="BJ210" s="17" t="s">
        <v>88</v>
      </c>
      <c r="BK210" s="169">
        <f t="shared" si="29"/>
        <v>180.8</v>
      </c>
      <c r="BL210" s="17" t="s">
        <v>402</v>
      </c>
      <c r="BM210" s="168" t="s">
        <v>1933</v>
      </c>
    </row>
    <row r="211" spans="1:65" s="1" customFormat="1" ht="21.75" customHeight="1">
      <c r="A211" s="30"/>
      <c r="B211" s="155"/>
      <c r="C211" s="156" t="s">
        <v>2351</v>
      </c>
      <c r="D211" s="156" t="s">
        <v>245</v>
      </c>
      <c r="E211" s="157" t="s">
        <v>2352</v>
      </c>
      <c r="F211" s="158" t="s">
        <v>2353</v>
      </c>
      <c r="G211" s="159" t="s">
        <v>297</v>
      </c>
      <c r="H211" s="160">
        <v>140</v>
      </c>
      <c r="I211" s="161">
        <v>0.98</v>
      </c>
      <c r="J211" s="162">
        <f t="shared" si="20"/>
        <v>137.19999999999999</v>
      </c>
      <c r="K211" s="163"/>
      <c r="L211" s="31"/>
      <c r="M211" s="164"/>
      <c r="N211" s="165"/>
      <c r="O211" s="57"/>
      <c r="P211" s="166"/>
      <c r="Q211" s="166"/>
      <c r="R211" s="166"/>
      <c r="S211" s="166"/>
      <c r="T211" s="167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68"/>
      <c r="AT211" s="168"/>
      <c r="AU211" s="168"/>
      <c r="AY211" s="17"/>
      <c r="BE211" s="169"/>
      <c r="BF211" s="169"/>
      <c r="BG211" s="169"/>
      <c r="BH211" s="169"/>
      <c r="BI211" s="169"/>
      <c r="BJ211" s="17"/>
      <c r="BK211" s="169"/>
      <c r="BL211" s="17"/>
      <c r="BM211" s="168"/>
    </row>
    <row r="212" spans="1:65" s="1" customFormat="1" ht="21.75" customHeight="1">
      <c r="A212" s="30"/>
      <c r="B212" s="155"/>
      <c r="C212" s="156" t="s">
        <v>2354</v>
      </c>
      <c r="D212" s="156" t="s">
        <v>245</v>
      </c>
      <c r="E212" s="157" t="s">
        <v>2355</v>
      </c>
      <c r="F212" s="158" t="s">
        <v>2356</v>
      </c>
      <c r="G212" s="159" t="s">
        <v>297</v>
      </c>
      <c r="H212" s="160">
        <v>70</v>
      </c>
      <c r="I212" s="161">
        <v>5.94</v>
      </c>
      <c r="J212" s="162">
        <f t="shared" si="20"/>
        <v>415.8</v>
      </c>
      <c r="K212" s="163"/>
      <c r="L212" s="31"/>
      <c r="M212" s="164"/>
      <c r="N212" s="165"/>
      <c r="O212" s="57"/>
      <c r="P212" s="166"/>
      <c r="Q212" s="166"/>
      <c r="R212" s="166"/>
      <c r="S212" s="166"/>
      <c r="T212" s="167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68"/>
      <c r="AT212" s="168"/>
      <c r="AU212" s="168"/>
      <c r="AY212" s="17"/>
      <c r="BE212" s="169"/>
      <c r="BF212" s="169"/>
      <c r="BG212" s="169"/>
      <c r="BH212" s="169"/>
      <c r="BI212" s="169"/>
      <c r="BJ212" s="17"/>
      <c r="BK212" s="169"/>
      <c r="BL212" s="17"/>
      <c r="BM212" s="168"/>
    </row>
    <row r="213" spans="1:65" s="1" customFormat="1" ht="21.75" customHeight="1">
      <c r="A213" s="30"/>
      <c r="B213" s="155"/>
      <c r="C213" s="199" t="s">
        <v>2357</v>
      </c>
      <c r="D213" s="199" t="s">
        <v>313</v>
      </c>
      <c r="E213" s="200" t="s">
        <v>2358</v>
      </c>
      <c r="F213" s="201" t="s">
        <v>2359</v>
      </c>
      <c r="G213" s="202" t="s">
        <v>297</v>
      </c>
      <c r="H213" s="203">
        <v>70</v>
      </c>
      <c r="I213" s="204">
        <v>18.43</v>
      </c>
      <c r="J213" s="205">
        <f t="shared" si="20"/>
        <v>1290.0999999999999</v>
      </c>
      <c r="K213" s="163"/>
      <c r="L213" s="31"/>
      <c r="M213" s="164"/>
      <c r="N213" s="165"/>
      <c r="O213" s="57"/>
      <c r="P213" s="166"/>
      <c r="Q213" s="166"/>
      <c r="R213" s="166"/>
      <c r="S213" s="166"/>
      <c r="T213" s="167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68"/>
      <c r="AT213" s="168"/>
      <c r="AU213" s="168"/>
      <c r="AY213" s="17"/>
      <c r="BE213" s="169"/>
      <c r="BF213" s="169"/>
      <c r="BG213" s="169"/>
      <c r="BH213" s="169"/>
      <c r="BI213" s="169"/>
      <c r="BJ213" s="17"/>
      <c r="BK213" s="169"/>
      <c r="BL213" s="17"/>
      <c r="BM213" s="168"/>
    </row>
    <row r="214" spans="1:65" s="1" customFormat="1" ht="24.2" customHeight="1">
      <c r="A214" s="30"/>
      <c r="B214" s="155"/>
      <c r="C214" s="194" t="s">
        <v>701</v>
      </c>
      <c r="D214" s="194" t="s">
        <v>245</v>
      </c>
      <c r="E214" s="195" t="s">
        <v>2360</v>
      </c>
      <c r="F214" s="196" t="s">
        <v>2361</v>
      </c>
      <c r="G214" s="197" t="s">
        <v>718</v>
      </c>
      <c r="H214" s="237">
        <v>159.63399999999999</v>
      </c>
      <c r="I214" s="161">
        <v>1.5</v>
      </c>
      <c r="J214" s="162">
        <f t="shared" si="20"/>
        <v>239.45</v>
      </c>
      <c r="K214" s="163"/>
      <c r="L214" s="31"/>
      <c r="M214" s="164"/>
      <c r="N214" s="165" t="s">
        <v>42</v>
      </c>
      <c r="O214" s="57"/>
      <c r="P214" s="166">
        <f t="shared" si="21"/>
        <v>0</v>
      </c>
      <c r="Q214" s="166">
        <v>0</v>
      </c>
      <c r="R214" s="166">
        <f t="shared" si="22"/>
        <v>0</v>
      </c>
      <c r="S214" s="166">
        <v>0</v>
      </c>
      <c r="T214" s="167">
        <f t="shared" si="23"/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68" t="s">
        <v>402</v>
      </c>
      <c r="AT214" s="168" t="s">
        <v>245</v>
      </c>
      <c r="AU214" s="168" t="s">
        <v>88</v>
      </c>
      <c r="AY214" s="17" t="s">
        <v>242</v>
      </c>
      <c r="BE214" s="169">
        <f t="shared" si="24"/>
        <v>0</v>
      </c>
      <c r="BF214" s="169">
        <f t="shared" si="25"/>
        <v>239.45</v>
      </c>
      <c r="BG214" s="169">
        <f t="shared" si="26"/>
        <v>0</v>
      </c>
      <c r="BH214" s="169">
        <f t="shared" si="27"/>
        <v>0</v>
      </c>
      <c r="BI214" s="169">
        <f t="shared" si="28"/>
        <v>0</v>
      </c>
      <c r="BJ214" s="17" t="s">
        <v>88</v>
      </c>
      <c r="BK214" s="169">
        <f t="shared" si="29"/>
        <v>239.45</v>
      </c>
      <c r="BL214" s="17" t="s">
        <v>402</v>
      </c>
      <c r="BM214" s="168" t="s">
        <v>1943</v>
      </c>
    </row>
    <row r="215" spans="1:65" s="11" customFormat="1" ht="22.9" customHeight="1">
      <c r="B215" s="142"/>
      <c r="D215" s="143" t="s">
        <v>75</v>
      </c>
      <c r="E215" s="153" t="s">
        <v>2362</v>
      </c>
      <c r="F215" s="153" t="s">
        <v>2363</v>
      </c>
      <c r="I215" s="145"/>
      <c r="J215" s="154">
        <f>SUBTOTAL(9,J216:J244)</f>
        <v>9020.5800000000017</v>
      </c>
      <c r="L215" s="142"/>
      <c r="M215" s="147"/>
      <c r="N215" s="148"/>
      <c r="O215" s="148"/>
      <c r="P215" s="149">
        <f>SUM(P216:P244)</f>
        <v>0</v>
      </c>
      <c r="Q215" s="148"/>
      <c r="R215" s="149">
        <f>SUM(R216:R244)</f>
        <v>0.38127000000000005</v>
      </c>
      <c r="S215" s="148"/>
      <c r="T215" s="150">
        <f>SUM(T216:T244)</f>
        <v>0</v>
      </c>
      <c r="AR215" s="143" t="s">
        <v>88</v>
      </c>
      <c r="AT215" s="151" t="s">
        <v>75</v>
      </c>
      <c r="AU215" s="151" t="s">
        <v>83</v>
      </c>
      <c r="AY215" s="143" t="s">
        <v>242</v>
      </c>
      <c r="BK215" s="152">
        <f>SUM(BK216:BK244)</f>
        <v>9020.5800000000017</v>
      </c>
    </row>
    <row r="216" spans="1:65" s="1" customFormat="1" ht="24.2" customHeight="1">
      <c r="A216" s="30"/>
      <c r="B216" s="155"/>
      <c r="C216" s="194" t="s">
        <v>706</v>
      </c>
      <c r="D216" s="194" t="s">
        <v>245</v>
      </c>
      <c r="E216" s="195" t="s">
        <v>2364</v>
      </c>
      <c r="F216" s="196" t="s">
        <v>2365</v>
      </c>
      <c r="G216" s="197" t="s">
        <v>2245</v>
      </c>
      <c r="H216" s="198">
        <v>3</v>
      </c>
      <c r="I216" s="161">
        <v>69.09</v>
      </c>
      <c r="J216" s="162">
        <f t="shared" ref="J216:J244" si="30">ROUND(I216*H216,2)</f>
        <v>207.27</v>
      </c>
      <c r="K216" s="163"/>
      <c r="L216" s="31"/>
      <c r="M216" s="164"/>
      <c r="N216" s="165" t="s">
        <v>42</v>
      </c>
      <c r="O216" s="57"/>
      <c r="P216" s="166">
        <f t="shared" ref="P216:P244" si="31">O216*H216</f>
        <v>0</v>
      </c>
      <c r="Q216" s="166">
        <v>7.8399999999999997E-3</v>
      </c>
      <c r="R216" s="166">
        <f t="shared" ref="R216:R244" si="32">Q216*H216</f>
        <v>2.3519999999999999E-2</v>
      </c>
      <c r="S216" s="166">
        <v>0</v>
      </c>
      <c r="T216" s="167">
        <f t="shared" ref="T216:T244" si="33"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68" t="s">
        <v>402</v>
      </c>
      <c r="AT216" s="168" t="s">
        <v>245</v>
      </c>
      <c r="AU216" s="168" t="s">
        <v>88</v>
      </c>
      <c r="AY216" s="17" t="s">
        <v>242</v>
      </c>
      <c r="BE216" s="169">
        <f t="shared" ref="BE216:BE244" si="34">IF(N216="základná",J216,0)</f>
        <v>0</v>
      </c>
      <c r="BF216" s="169">
        <f t="shared" ref="BF216:BF244" si="35">IF(N216="znížená",J216,0)</f>
        <v>207.27</v>
      </c>
      <c r="BG216" s="169">
        <f t="shared" ref="BG216:BG244" si="36">IF(N216="zákl. prenesená",J216,0)</f>
        <v>0</v>
      </c>
      <c r="BH216" s="169">
        <f t="shared" ref="BH216:BH244" si="37">IF(N216="zníž. prenesená",J216,0)</f>
        <v>0</v>
      </c>
      <c r="BI216" s="169">
        <f t="shared" ref="BI216:BI244" si="38">IF(N216="nulová",J216,0)</f>
        <v>0</v>
      </c>
      <c r="BJ216" s="17" t="s">
        <v>88</v>
      </c>
      <c r="BK216" s="169">
        <f t="shared" ref="BK216:BK244" si="39">ROUND(I216*H216,2)</f>
        <v>207.27</v>
      </c>
      <c r="BL216" s="17" t="s">
        <v>402</v>
      </c>
      <c r="BM216" s="168" t="s">
        <v>1953</v>
      </c>
    </row>
    <row r="217" spans="1:65" s="1" customFormat="1" ht="16.5" customHeight="1">
      <c r="A217" s="30"/>
      <c r="B217" s="155"/>
      <c r="C217" s="218" t="s">
        <v>710</v>
      </c>
      <c r="D217" s="218" t="s">
        <v>313</v>
      </c>
      <c r="E217" s="219" t="s">
        <v>2366</v>
      </c>
      <c r="F217" s="220" t="s">
        <v>2367</v>
      </c>
      <c r="G217" s="221" t="s">
        <v>310</v>
      </c>
      <c r="H217" s="222">
        <v>2</v>
      </c>
      <c r="I217" s="204">
        <v>73.37</v>
      </c>
      <c r="J217" s="205">
        <f t="shared" si="30"/>
        <v>146.74</v>
      </c>
      <c r="K217" s="206"/>
      <c r="L217" s="207"/>
      <c r="M217" s="208"/>
      <c r="N217" s="209" t="s">
        <v>42</v>
      </c>
      <c r="O217" s="57"/>
      <c r="P217" s="166">
        <f t="shared" si="31"/>
        <v>0</v>
      </c>
      <c r="Q217" s="166">
        <v>1.1999999999999999E-3</v>
      </c>
      <c r="R217" s="166">
        <f t="shared" si="32"/>
        <v>2.3999999999999998E-3</v>
      </c>
      <c r="S217" s="166">
        <v>0</v>
      </c>
      <c r="T217" s="167">
        <f t="shared" si="33"/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68" t="s">
        <v>500</v>
      </c>
      <c r="AT217" s="168" t="s">
        <v>313</v>
      </c>
      <c r="AU217" s="168" t="s">
        <v>88</v>
      </c>
      <c r="AY217" s="17" t="s">
        <v>242</v>
      </c>
      <c r="BE217" s="169">
        <f t="shared" si="34"/>
        <v>0</v>
      </c>
      <c r="BF217" s="169">
        <f t="shared" si="35"/>
        <v>146.74</v>
      </c>
      <c r="BG217" s="169">
        <f t="shared" si="36"/>
        <v>0</v>
      </c>
      <c r="BH217" s="169">
        <f t="shared" si="37"/>
        <v>0</v>
      </c>
      <c r="BI217" s="169">
        <f t="shared" si="38"/>
        <v>0</v>
      </c>
      <c r="BJ217" s="17" t="s">
        <v>88</v>
      </c>
      <c r="BK217" s="169">
        <f t="shared" si="39"/>
        <v>146.74</v>
      </c>
      <c r="BL217" s="17" t="s">
        <v>402</v>
      </c>
      <c r="BM217" s="168" t="s">
        <v>1961</v>
      </c>
    </row>
    <row r="218" spans="1:65" s="1" customFormat="1" ht="24.2" customHeight="1">
      <c r="A218" s="30"/>
      <c r="B218" s="155"/>
      <c r="C218" s="218" t="s">
        <v>715</v>
      </c>
      <c r="D218" s="218" t="s">
        <v>313</v>
      </c>
      <c r="E218" s="219" t="s">
        <v>2368</v>
      </c>
      <c r="F218" s="220" t="s">
        <v>2369</v>
      </c>
      <c r="G218" s="221" t="s">
        <v>310</v>
      </c>
      <c r="H218" s="222">
        <v>1</v>
      </c>
      <c r="I218" s="204">
        <v>744.49</v>
      </c>
      <c r="J218" s="205">
        <f t="shared" si="30"/>
        <v>744.49</v>
      </c>
      <c r="K218" s="206"/>
      <c r="L218" s="207"/>
      <c r="M218" s="208"/>
      <c r="N218" s="209" t="s">
        <v>42</v>
      </c>
      <c r="O218" s="57"/>
      <c r="P218" s="166">
        <f t="shared" si="31"/>
        <v>0</v>
      </c>
      <c r="Q218" s="166">
        <v>1.1999999999999999E-3</v>
      </c>
      <c r="R218" s="166">
        <f t="shared" si="32"/>
        <v>1.1999999999999999E-3</v>
      </c>
      <c r="S218" s="166">
        <v>0</v>
      </c>
      <c r="T218" s="167">
        <f t="shared" si="33"/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68" t="s">
        <v>500</v>
      </c>
      <c r="AT218" s="168" t="s">
        <v>313</v>
      </c>
      <c r="AU218" s="168" t="s">
        <v>88</v>
      </c>
      <c r="AY218" s="17" t="s">
        <v>242</v>
      </c>
      <c r="BE218" s="169">
        <f t="shared" si="34"/>
        <v>0</v>
      </c>
      <c r="BF218" s="169">
        <f t="shared" si="35"/>
        <v>744.49</v>
      </c>
      <c r="BG218" s="169">
        <f t="shared" si="36"/>
        <v>0</v>
      </c>
      <c r="BH218" s="169">
        <f t="shared" si="37"/>
        <v>0</v>
      </c>
      <c r="BI218" s="169">
        <f t="shared" si="38"/>
        <v>0</v>
      </c>
      <c r="BJ218" s="17" t="s">
        <v>88</v>
      </c>
      <c r="BK218" s="169">
        <f t="shared" si="39"/>
        <v>744.49</v>
      </c>
      <c r="BL218" s="17" t="s">
        <v>402</v>
      </c>
      <c r="BM218" s="168" t="s">
        <v>1971</v>
      </c>
    </row>
    <row r="219" spans="1:65" s="1" customFormat="1" ht="21.75" customHeight="1">
      <c r="A219" s="30"/>
      <c r="B219" s="155"/>
      <c r="C219" s="194" t="s">
        <v>722</v>
      </c>
      <c r="D219" s="194" t="s">
        <v>245</v>
      </c>
      <c r="E219" s="195" t="s">
        <v>2370</v>
      </c>
      <c r="F219" s="196" t="s">
        <v>2371</v>
      </c>
      <c r="G219" s="197" t="s">
        <v>2372</v>
      </c>
      <c r="H219" s="198">
        <v>2</v>
      </c>
      <c r="I219" s="161">
        <v>343.27</v>
      </c>
      <c r="J219" s="162">
        <f t="shared" si="30"/>
        <v>686.54</v>
      </c>
      <c r="K219" s="163"/>
      <c r="L219" s="31"/>
      <c r="M219" s="164"/>
      <c r="N219" s="165" t="s">
        <v>42</v>
      </c>
      <c r="O219" s="57"/>
      <c r="P219" s="166">
        <f t="shared" si="31"/>
        <v>0</v>
      </c>
      <c r="Q219" s="166">
        <v>2.0910000000000002E-2</v>
      </c>
      <c r="R219" s="166">
        <f t="shared" si="32"/>
        <v>4.1820000000000003E-2</v>
      </c>
      <c r="S219" s="166">
        <v>0</v>
      </c>
      <c r="T219" s="167">
        <f t="shared" si="33"/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68" t="s">
        <v>402</v>
      </c>
      <c r="AT219" s="168" t="s">
        <v>245</v>
      </c>
      <c r="AU219" s="168" t="s">
        <v>88</v>
      </c>
      <c r="AY219" s="17" t="s">
        <v>242</v>
      </c>
      <c r="BE219" s="169">
        <f t="shared" si="34"/>
        <v>0</v>
      </c>
      <c r="BF219" s="169">
        <f t="shared" si="35"/>
        <v>686.54</v>
      </c>
      <c r="BG219" s="169">
        <f t="shared" si="36"/>
        <v>0</v>
      </c>
      <c r="BH219" s="169">
        <f t="shared" si="37"/>
        <v>0</v>
      </c>
      <c r="BI219" s="169">
        <f t="shared" si="38"/>
        <v>0</v>
      </c>
      <c r="BJ219" s="17" t="s">
        <v>88</v>
      </c>
      <c r="BK219" s="169">
        <f t="shared" si="39"/>
        <v>686.54</v>
      </c>
      <c r="BL219" s="17" t="s">
        <v>402</v>
      </c>
      <c r="BM219" s="168" t="s">
        <v>1984</v>
      </c>
    </row>
    <row r="220" spans="1:65" s="1" customFormat="1" ht="33" customHeight="1">
      <c r="A220" s="30"/>
      <c r="B220" s="155"/>
      <c r="C220" s="194" t="s">
        <v>731</v>
      </c>
      <c r="D220" s="194" t="s">
        <v>245</v>
      </c>
      <c r="E220" s="195" t="s">
        <v>2373</v>
      </c>
      <c r="F220" s="196" t="s">
        <v>2374</v>
      </c>
      <c r="G220" s="197" t="s">
        <v>2245</v>
      </c>
      <c r="H220" s="198">
        <v>4</v>
      </c>
      <c r="I220" s="161">
        <v>43.77</v>
      </c>
      <c r="J220" s="162">
        <f t="shared" si="30"/>
        <v>175.08</v>
      </c>
      <c r="K220" s="163"/>
      <c r="L220" s="31"/>
      <c r="M220" s="164"/>
      <c r="N220" s="165" t="s">
        <v>42</v>
      </c>
      <c r="O220" s="57"/>
      <c r="P220" s="166">
        <f t="shared" si="31"/>
        <v>0</v>
      </c>
      <c r="Q220" s="166">
        <v>6.4700000000000001E-3</v>
      </c>
      <c r="R220" s="166">
        <f t="shared" si="32"/>
        <v>2.588E-2</v>
      </c>
      <c r="S220" s="166">
        <v>0</v>
      </c>
      <c r="T220" s="167">
        <f t="shared" si="33"/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68" t="s">
        <v>402</v>
      </c>
      <c r="AT220" s="168" t="s">
        <v>245</v>
      </c>
      <c r="AU220" s="168" t="s">
        <v>88</v>
      </c>
      <c r="AY220" s="17" t="s">
        <v>242</v>
      </c>
      <c r="BE220" s="169">
        <f t="shared" si="34"/>
        <v>0</v>
      </c>
      <c r="BF220" s="169">
        <f t="shared" si="35"/>
        <v>175.08</v>
      </c>
      <c r="BG220" s="169">
        <f t="shared" si="36"/>
        <v>0</v>
      </c>
      <c r="BH220" s="169">
        <f t="shared" si="37"/>
        <v>0</v>
      </c>
      <c r="BI220" s="169">
        <f t="shared" si="38"/>
        <v>0</v>
      </c>
      <c r="BJ220" s="17" t="s">
        <v>88</v>
      </c>
      <c r="BK220" s="169">
        <f t="shared" si="39"/>
        <v>175.08</v>
      </c>
      <c r="BL220" s="17" t="s">
        <v>402</v>
      </c>
      <c r="BM220" s="168" t="s">
        <v>1992</v>
      </c>
    </row>
    <row r="221" spans="1:65" s="1" customFormat="1" ht="33" customHeight="1">
      <c r="A221" s="30"/>
      <c r="B221" s="155"/>
      <c r="C221" s="194" t="s">
        <v>741</v>
      </c>
      <c r="D221" s="194" t="s">
        <v>245</v>
      </c>
      <c r="E221" s="195" t="s">
        <v>2375</v>
      </c>
      <c r="F221" s="196" t="s">
        <v>2376</v>
      </c>
      <c r="G221" s="197" t="s">
        <v>2245</v>
      </c>
      <c r="H221" s="198">
        <v>4</v>
      </c>
      <c r="I221" s="161">
        <v>58.19</v>
      </c>
      <c r="J221" s="162">
        <f t="shared" si="30"/>
        <v>232.76</v>
      </c>
      <c r="K221" s="163"/>
      <c r="L221" s="31"/>
      <c r="M221" s="164"/>
      <c r="N221" s="165" t="s">
        <v>42</v>
      </c>
      <c r="O221" s="57"/>
      <c r="P221" s="166">
        <f t="shared" si="31"/>
        <v>0</v>
      </c>
      <c r="Q221" s="166">
        <v>8.26E-3</v>
      </c>
      <c r="R221" s="166">
        <f t="shared" si="32"/>
        <v>3.304E-2</v>
      </c>
      <c r="S221" s="166">
        <v>0</v>
      </c>
      <c r="T221" s="167">
        <f t="shared" si="33"/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68" t="s">
        <v>402</v>
      </c>
      <c r="AT221" s="168" t="s">
        <v>245</v>
      </c>
      <c r="AU221" s="168" t="s">
        <v>88</v>
      </c>
      <c r="AY221" s="17" t="s">
        <v>242</v>
      </c>
      <c r="BE221" s="169">
        <f t="shared" si="34"/>
        <v>0</v>
      </c>
      <c r="BF221" s="169">
        <f t="shared" si="35"/>
        <v>232.76</v>
      </c>
      <c r="BG221" s="169">
        <f t="shared" si="36"/>
        <v>0</v>
      </c>
      <c r="BH221" s="169">
        <f t="shared" si="37"/>
        <v>0</v>
      </c>
      <c r="BI221" s="169">
        <f t="shared" si="38"/>
        <v>0</v>
      </c>
      <c r="BJ221" s="17" t="s">
        <v>88</v>
      </c>
      <c r="BK221" s="169">
        <f t="shared" si="39"/>
        <v>232.76</v>
      </c>
      <c r="BL221" s="17" t="s">
        <v>402</v>
      </c>
      <c r="BM221" s="168" t="s">
        <v>2003</v>
      </c>
    </row>
    <row r="222" spans="1:65" s="1" customFormat="1" ht="33" customHeight="1">
      <c r="A222" s="30"/>
      <c r="B222" s="155"/>
      <c r="C222" s="194" t="s">
        <v>747</v>
      </c>
      <c r="D222" s="194" t="s">
        <v>245</v>
      </c>
      <c r="E222" s="195" t="s">
        <v>2377</v>
      </c>
      <c r="F222" s="196" t="s">
        <v>2378</v>
      </c>
      <c r="G222" s="197" t="s">
        <v>2245</v>
      </c>
      <c r="H222" s="198">
        <v>12</v>
      </c>
      <c r="I222" s="161">
        <v>66.209999999999994</v>
      </c>
      <c r="J222" s="162">
        <f t="shared" si="30"/>
        <v>794.52</v>
      </c>
      <c r="K222" s="163"/>
      <c r="L222" s="31"/>
      <c r="M222" s="164"/>
      <c r="N222" s="165" t="s">
        <v>42</v>
      </c>
      <c r="O222" s="57"/>
      <c r="P222" s="166">
        <f t="shared" si="31"/>
        <v>0</v>
      </c>
      <c r="Q222" s="166">
        <v>1.0580000000000001E-2</v>
      </c>
      <c r="R222" s="166">
        <f t="shared" si="32"/>
        <v>0.12696000000000002</v>
      </c>
      <c r="S222" s="166">
        <v>0</v>
      </c>
      <c r="T222" s="167">
        <f t="shared" si="33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68" t="s">
        <v>402</v>
      </c>
      <c r="AT222" s="168" t="s">
        <v>245</v>
      </c>
      <c r="AU222" s="168" t="s">
        <v>88</v>
      </c>
      <c r="AY222" s="17" t="s">
        <v>242</v>
      </c>
      <c r="BE222" s="169">
        <f t="shared" si="34"/>
        <v>0</v>
      </c>
      <c r="BF222" s="169">
        <f t="shared" si="35"/>
        <v>794.52</v>
      </c>
      <c r="BG222" s="169">
        <f t="shared" si="36"/>
        <v>0</v>
      </c>
      <c r="BH222" s="169">
        <f t="shared" si="37"/>
        <v>0</v>
      </c>
      <c r="BI222" s="169">
        <f t="shared" si="38"/>
        <v>0</v>
      </c>
      <c r="BJ222" s="17" t="s">
        <v>88</v>
      </c>
      <c r="BK222" s="169">
        <f t="shared" si="39"/>
        <v>794.52</v>
      </c>
      <c r="BL222" s="17" t="s">
        <v>402</v>
      </c>
      <c r="BM222" s="168" t="s">
        <v>2013</v>
      </c>
    </row>
    <row r="223" spans="1:65" s="1" customFormat="1" ht="16.5" customHeight="1">
      <c r="A223" s="30"/>
      <c r="B223" s="155"/>
      <c r="C223" s="194" t="s">
        <v>755</v>
      </c>
      <c r="D223" s="194" t="s">
        <v>245</v>
      </c>
      <c r="E223" s="195" t="s">
        <v>2379</v>
      </c>
      <c r="F223" s="196" t="s">
        <v>2380</v>
      </c>
      <c r="G223" s="197" t="s">
        <v>2245</v>
      </c>
      <c r="H223" s="198">
        <v>2</v>
      </c>
      <c r="I223" s="161">
        <v>44.76</v>
      </c>
      <c r="J223" s="162">
        <f t="shared" si="30"/>
        <v>89.52</v>
      </c>
      <c r="K223" s="163"/>
      <c r="L223" s="31"/>
      <c r="M223" s="164"/>
      <c r="N223" s="165" t="s">
        <v>42</v>
      </c>
      <c r="O223" s="57"/>
      <c r="P223" s="166">
        <f t="shared" si="31"/>
        <v>0</v>
      </c>
      <c r="Q223" s="166">
        <v>4.5199999999999997E-3</v>
      </c>
      <c r="R223" s="166">
        <f t="shared" si="32"/>
        <v>9.0399999999999994E-3</v>
      </c>
      <c r="S223" s="166">
        <v>0</v>
      </c>
      <c r="T223" s="167">
        <f t="shared" si="33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68" t="s">
        <v>402</v>
      </c>
      <c r="AT223" s="168" t="s">
        <v>245</v>
      </c>
      <c r="AU223" s="168" t="s">
        <v>88</v>
      </c>
      <c r="AY223" s="17" t="s">
        <v>242</v>
      </c>
      <c r="BE223" s="169">
        <f t="shared" si="34"/>
        <v>0</v>
      </c>
      <c r="BF223" s="169">
        <f t="shared" si="35"/>
        <v>89.52</v>
      </c>
      <c r="BG223" s="169">
        <f t="shared" si="36"/>
        <v>0</v>
      </c>
      <c r="BH223" s="169">
        <f t="shared" si="37"/>
        <v>0</v>
      </c>
      <c r="BI223" s="169">
        <f t="shared" si="38"/>
        <v>0</v>
      </c>
      <c r="BJ223" s="17" t="s">
        <v>88</v>
      </c>
      <c r="BK223" s="169">
        <f t="shared" si="39"/>
        <v>89.52</v>
      </c>
      <c r="BL223" s="17" t="s">
        <v>402</v>
      </c>
      <c r="BM223" s="168" t="s">
        <v>2024</v>
      </c>
    </row>
    <row r="224" spans="1:65" s="1" customFormat="1" ht="16.5" customHeight="1">
      <c r="A224" s="30"/>
      <c r="B224" s="155"/>
      <c r="C224" s="194" t="s">
        <v>760</v>
      </c>
      <c r="D224" s="194" t="s">
        <v>245</v>
      </c>
      <c r="E224" s="195" t="s">
        <v>2381</v>
      </c>
      <c r="F224" s="196" t="s">
        <v>2382</v>
      </c>
      <c r="G224" s="197" t="s">
        <v>2245</v>
      </c>
      <c r="H224" s="198">
        <v>6</v>
      </c>
      <c r="I224" s="161">
        <v>48.94</v>
      </c>
      <c r="J224" s="162">
        <f t="shared" si="30"/>
        <v>293.64</v>
      </c>
      <c r="K224" s="163"/>
      <c r="L224" s="31"/>
      <c r="M224" s="164"/>
      <c r="N224" s="165" t="s">
        <v>42</v>
      </c>
      <c r="O224" s="57"/>
      <c r="P224" s="166">
        <f t="shared" si="31"/>
        <v>0</v>
      </c>
      <c r="Q224" s="166">
        <v>7.0899999999999999E-3</v>
      </c>
      <c r="R224" s="166">
        <f t="shared" si="32"/>
        <v>4.2540000000000001E-2</v>
      </c>
      <c r="S224" s="166">
        <v>0</v>
      </c>
      <c r="T224" s="167">
        <f t="shared" si="33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68" t="s">
        <v>402</v>
      </c>
      <c r="AT224" s="168" t="s">
        <v>245</v>
      </c>
      <c r="AU224" s="168" t="s">
        <v>88</v>
      </c>
      <c r="AY224" s="17" t="s">
        <v>242</v>
      </c>
      <c r="BE224" s="169">
        <f t="shared" si="34"/>
        <v>0</v>
      </c>
      <c r="BF224" s="169">
        <f t="shared" si="35"/>
        <v>293.64</v>
      </c>
      <c r="BG224" s="169">
        <f t="shared" si="36"/>
        <v>0</v>
      </c>
      <c r="BH224" s="169">
        <f t="shared" si="37"/>
        <v>0</v>
      </c>
      <c r="BI224" s="169">
        <f t="shared" si="38"/>
        <v>0</v>
      </c>
      <c r="BJ224" s="17" t="s">
        <v>88</v>
      </c>
      <c r="BK224" s="169">
        <f t="shared" si="39"/>
        <v>293.64</v>
      </c>
      <c r="BL224" s="17" t="s">
        <v>402</v>
      </c>
      <c r="BM224" s="168" t="s">
        <v>2036</v>
      </c>
    </row>
    <row r="225" spans="1:65" s="1" customFormat="1" ht="16.5" customHeight="1">
      <c r="A225" s="30"/>
      <c r="B225" s="155"/>
      <c r="C225" s="194" t="s">
        <v>766</v>
      </c>
      <c r="D225" s="194" t="s">
        <v>245</v>
      </c>
      <c r="E225" s="195" t="s">
        <v>2383</v>
      </c>
      <c r="F225" s="196" t="s">
        <v>2384</v>
      </c>
      <c r="G225" s="197" t="s">
        <v>310</v>
      </c>
      <c r="H225" s="198">
        <v>91</v>
      </c>
      <c r="I225" s="161">
        <v>1.1200000000000001</v>
      </c>
      <c r="J225" s="162">
        <f t="shared" si="30"/>
        <v>101.92</v>
      </c>
      <c r="K225" s="163"/>
      <c r="L225" s="31"/>
      <c r="M225" s="164"/>
      <c r="N225" s="165" t="s">
        <v>42</v>
      </c>
      <c r="O225" s="57"/>
      <c r="P225" s="166">
        <f t="shared" si="31"/>
        <v>0</v>
      </c>
      <c r="Q225" s="166">
        <v>3.0000000000000001E-5</v>
      </c>
      <c r="R225" s="166">
        <f t="shared" si="32"/>
        <v>2.7300000000000002E-3</v>
      </c>
      <c r="S225" s="166">
        <v>0</v>
      </c>
      <c r="T225" s="167">
        <f t="shared" si="33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68" t="s">
        <v>402</v>
      </c>
      <c r="AT225" s="168" t="s">
        <v>245</v>
      </c>
      <c r="AU225" s="168" t="s">
        <v>88</v>
      </c>
      <c r="AY225" s="17" t="s">
        <v>242</v>
      </c>
      <c r="BE225" s="169">
        <f t="shared" si="34"/>
        <v>0</v>
      </c>
      <c r="BF225" s="169">
        <f t="shared" si="35"/>
        <v>101.92</v>
      </c>
      <c r="BG225" s="169">
        <f t="shared" si="36"/>
        <v>0</v>
      </c>
      <c r="BH225" s="169">
        <f t="shared" si="37"/>
        <v>0</v>
      </c>
      <c r="BI225" s="169">
        <f t="shared" si="38"/>
        <v>0</v>
      </c>
      <c r="BJ225" s="17" t="s">
        <v>88</v>
      </c>
      <c r="BK225" s="169">
        <f t="shared" si="39"/>
        <v>101.92</v>
      </c>
      <c r="BL225" s="17" t="s">
        <v>402</v>
      </c>
      <c r="BM225" s="168" t="s">
        <v>2046</v>
      </c>
    </row>
    <row r="226" spans="1:65" s="1" customFormat="1" ht="24.2" customHeight="1">
      <c r="A226" s="30"/>
      <c r="B226" s="155"/>
      <c r="C226" s="218" t="s">
        <v>772</v>
      </c>
      <c r="D226" s="218" t="s">
        <v>313</v>
      </c>
      <c r="E226" s="219" t="s">
        <v>2385</v>
      </c>
      <c r="F226" s="220" t="s">
        <v>2386</v>
      </c>
      <c r="G226" s="221" t="s">
        <v>310</v>
      </c>
      <c r="H226" s="222">
        <v>91</v>
      </c>
      <c r="I226" s="204">
        <v>12.66</v>
      </c>
      <c r="J226" s="205">
        <f t="shared" si="30"/>
        <v>1152.06</v>
      </c>
      <c r="K226" s="206"/>
      <c r="L226" s="207"/>
      <c r="M226" s="208"/>
      <c r="N226" s="209" t="s">
        <v>42</v>
      </c>
      <c r="O226" s="57"/>
      <c r="P226" s="166">
        <f t="shared" si="31"/>
        <v>0</v>
      </c>
      <c r="Q226" s="166">
        <v>1.2E-4</v>
      </c>
      <c r="R226" s="166">
        <f t="shared" si="32"/>
        <v>1.0920000000000001E-2</v>
      </c>
      <c r="S226" s="166">
        <v>0</v>
      </c>
      <c r="T226" s="167">
        <f t="shared" si="33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68" t="s">
        <v>500</v>
      </c>
      <c r="AT226" s="168" t="s">
        <v>313</v>
      </c>
      <c r="AU226" s="168" t="s">
        <v>88</v>
      </c>
      <c r="AY226" s="17" t="s">
        <v>242</v>
      </c>
      <c r="BE226" s="169">
        <f t="shared" si="34"/>
        <v>0</v>
      </c>
      <c r="BF226" s="169">
        <f t="shared" si="35"/>
        <v>1152.06</v>
      </c>
      <c r="BG226" s="169">
        <f t="shared" si="36"/>
        <v>0</v>
      </c>
      <c r="BH226" s="169">
        <f t="shared" si="37"/>
        <v>0</v>
      </c>
      <c r="BI226" s="169">
        <f t="shared" si="38"/>
        <v>0</v>
      </c>
      <c r="BJ226" s="17" t="s">
        <v>88</v>
      </c>
      <c r="BK226" s="169">
        <f t="shared" si="39"/>
        <v>1152.06</v>
      </c>
      <c r="BL226" s="17" t="s">
        <v>402</v>
      </c>
      <c r="BM226" s="168" t="s">
        <v>2055</v>
      </c>
    </row>
    <row r="227" spans="1:65" s="1" customFormat="1" ht="16.5" customHeight="1">
      <c r="A227" s="30"/>
      <c r="B227" s="155"/>
      <c r="C227" s="194" t="s">
        <v>777</v>
      </c>
      <c r="D227" s="194" t="s">
        <v>245</v>
      </c>
      <c r="E227" s="195" t="s">
        <v>2387</v>
      </c>
      <c r="F227" s="196" t="s">
        <v>2388</v>
      </c>
      <c r="G227" s="197" t="s">
        <v>310</v>
      </c>
      <c r="H227" s="198">
        <v>192</v>
      </c>
      <c r="I227" s="161">
        <v>3.14</v>
      </c>
      <c r="J227" s="162">
        <f t="shared" si="30"/>
        <v>602.88</v>
      </c>
      <c r="K227" s="163"/>
      <c r="L227" s="31"/>
      <c r="M227" s="164"/>
      <c r="N227" s="165" t="s">
        <v>42</v>
      </c>
      <c r="O227" s="57"/>
      <c r="P227" s="166">
        <f t="shared" si="31"/>
        <v>0</v>
      </c>
      <c r="Q227" s="166">
        <v>2.0000000000000002E-5</v>
      </c>
      <c r="R227" s="166">
        <f t="shared" si="32"/>
        <v>3.8400000000000005E-3</v>
      </c>
      <c r="S227" s="166">
        <v>0</v>
      </c>
      <c r="T227" s="167">
        <f t="shared" si="33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68" t="s">
        <v>402</v>
      </c>
      <c r="AT227" s="168" t="s">
        <v>245</v>
      </c>
      <c r="AU227" s="168" t="s">
        <v>88</v>
      </c>
      <c r="AY227" s="17" t="s">
        <v>242</v>
      </c>
      <c r="BE227" s="169">
        <f t="shared" si="34"/>
        <v>0</v>
      </c>
      <c r="BF227" s="169">
        <f t="shared" si="35"/>
        <v>602.88</v>
      </c>
      <c r="BG227" s="169">
        <f t="shared" si="36"/>
        <v>0</v>
      </c>
      <c r="BH227" s="169">
        <f t="shared" si="37"/>
        <v>0</v>
      </c>
      <c r="BI227" s="169">
        <f t="shared" si="38"/>
        <v>0</v>
      </c>
      <c r="BJ227" s="17" t="s">
        <v>88</v>
      </c>
      <c r="BK227" s="169">
        <f t="shared" si="39"/>
        <v>602.88</v>
      </c>
      <c r="BL227" s="17" t="s">
        <v>402</v>
      </c>
      <c r="BM227" s="168" t="s">
        <v>2065</v>
      </c>
    </row>
    <row r="228" spans="1:65" s="1" customFormat="1" ht="24.2" customHeight="1">
      <c r="A228" s="30"/>
      <c r="B228" s="155"/>
      <c r="C228" s="218" t="s">
        <v>783</v>
      </c>
      <c r="D228" s="218" t="s">
        <v>313</v>
      </c>
      <c r="E228" s="219" t="s">
        <v>2389</v>
      </c>
      <c r="F228" s="220" t="s">
        <v>2390</v>
      </c>
      <c r="G228" s="221" t="s">
        <v>310</v>
      </c>
      <c r="H228" s="222">
        <v>90</v>
      </c>
      <c r="I228" s="204">
        <v>11.47</v>
      </c>
      <c r="J228" s="205">
        <f t="shared" si="30"/>
        <v>1032.3</v>
      </c>
      <c r="K228" s="206"/>
      <c r="L228" s="207"/>
      <c r="M228" s="208"/>
      <c r="N228" s="209" t="s">
        <v>42</v>
      </c>
      <c r="O228" s="57"/>
      <c r="P228" s="166">
        <f t="shared" si="31"/>
        <v>0</v>
      </c>
      <c r="Q228" s="166">
        <v>1.1E-4</v>
      </c>
      <c r="R228" s="166">
        <f t="shared" si="32"/>
        <v>9.9000000000000008E-3</v>
      </c>
      <c r="S228" s="166">
        <v>0</v>
      </c>
      <c r="T228" s="167">
        <f t="shared" si="33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68" t="s">
        <v>500</v>
      </c>
      <c r="AT228" s="168" t="s">
        <v>313</v>
      </c>
      <c r="AU228" s="168" t="s">
        <v>88</v>
      </c>
      <c r="AY228" s="17" t="s">
        <v>242</v>
      </c>
      <c r="BE228" s="169">
        <f t="shared" si="34"/>
        <v>0</v>
      </c>
      <c r="BF228" s="169">
        <f t="shared" si="35"/>
        <v>1032.3</v>
      </c>
      <c r="BG228" s="169">
        <f t="shared" si="36"/>
        <v>0</v>
      </c>
      <c r="BH228" s="169">
        <f t="shared" si="37"/>
        <v>0</v>
      </c>
      <c r="BI228" s="169">
        <f t="shared" si="38"/>
        <v>0</v>
      </c>
      <c r="BJ228" s="17" t="s">
        <v>88</v>
      </c>
      <c r="BK228" s="169">
        <f t="shared" si="39"/>
        <v>1032.3</v>
      </c>
      <c r="BL228" s="17" t="s">
        <v>402</v>
      </c>
      <c r="BM228" s="168" t="s">
        <v>2075</v>
      </c>
    </row>
    <row r="229" spans="1:65" s="1" customFormat="1" ht="24.2" customHeight="1">
      <c r="A229" s="30"/>
      <c r="B229" s="155"/>
      <c r="C229" s="218" t="s">
        <v>788</v>
      </c>
      <c r="D229" s="218" t="s">
        <v>313</v>
      </c>
      <c r="E229" s="219" t="s">
        <v>2391</v>
      </c>
      <c r="F229" s="220" t="s">
        <v>2392</v>
      </c>
      <c r="G229" s="221" t="s">
        <v>310</v>
      </c>
      <c r="H229" s="222">
        <v>1</v>
      </c>
      <c r="I229" s="204">
        <v>11.92</v>
      </c>
      <c r="J229" s="205">
        <f t="shared" si="30"/>
        <v>11.92</v>
      </c>
      <c r="K229" s="206"/>
      <c r="L229" s="207"/>
      <c r="M229" s="208"/>
      <c r="N229" s="209" t="s">
        <v>42</v>
      </c>
      <c r="O229" s="57"/>
      <c r="P229" s="166">
        <f t="shared" si="31"/>
        <v>0</v>
      </c>
      <c r="Q229" s="166">
        <v>1.1E-4</v>
      </c>
      <c r="R229" s="166">
        <f t="shared" si="32"/>
        <v>1.1E-4</v>
      </c>
      <c r="S229" s="166">
        <v>0</v>
      </c>
      <c r="T229" s="167">
        <f t="shared" si="33"/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68" t="s">
        <v>500</v>
      </c>
      <c r="AT229" s="168" t="s">
        <v>313</v>
      </c>
      <c r="AU229" s="168" t="s">
        <v>88</v>
      </c>
      <c r="AY229" s="17" t="s">
        <v>242</v>
      </c>
      <c r="BE229" s="169">
        <f t="shared" si="34"/>
        <v>0</v>
      </c>
      <c r="BF229" s="169">
        <f t="shared" si="35"/>
        <v>11.92</v>
      </c>
      <c r="BG229" s="169">
        <f t="shared" si="36"/>
        <v>0</v>
      </c>
      <c r="BH229" s="169">
        <f t="shared" si="37"/>
        <v>0</v>
      </c>
      <c r="BI229" s="169">
        <f t="shared" si="38"/>
        <v>0</v>
      </c>
      <c r="BJ229" s="17" t="s">
        <v>88</v>
      </c>
      <c r="BK229" s="169">
        <f t="shared" si="39"/>
        <v>11.92</v>
      </c>
      <c r="BL229" s="17" t="s">
        <v>402</v>
      </c>
      <c r="BM229" s="168" t="s">
        <v>2083</v>
      </c>
    </row>
    <row r="230" spans="1:65" s="1" customFormat="1" ht="24.2" customHeight="1">
      <c r="A230" s="30"/>
      <c r="B230" s="155"/>
      <c r="C230" s="218" t="s">
        <v>792</v>
      </c>
      <c r="D230" s="218" t="s">
        <v>313</v>
      </c>
      <c r="E230" s="219" t="s">
        <v>2393</v>
      </c>
      <c r="F230" s="220" t="s">
        <v>2394</v>
      </c>
      <c r="G230" s="221" t="s">
        <v>310</v>
      </c>
      <c r="H230" s="222">
        <v>90</v>
      </c>
      <c r="I230" s="204">
        <v>9.27</v>
      </c>
      <c r="J230" s="205">
        <f t="shared" si="30"/>
        <v>834.3</v>
      </c>
      <c r="K230" s="206"/>
      <c r="L230" s="207"/>
      <c r="M230" s="208"/>
      <c r="N230" s="209" t="s">
        <v>42</v>
      </c>
      <c r="O230" s="57"/>
      <c r="P230" s="166">
        <f t="shared" si="31"/>
        <v>0</v>
      </c>
      <c r="Q230" s="166">
        <v>8.0000000000000007E-5</v>
      </c>
      <c r="R230" s="166">
        <f t="shared" si="32"/>
        <v>7.2000000000000007E-3</v>
      </c>
      <c r="S230" s="166">
        <v>0</v>
      </c>
      <c r="T230" s="167">
        <f t="shared" si="33"/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68" t="s">
        <v>500</v>
      </c>
      <c r="AT230" s="168" t="s">
        <v>313</v>
      </c>
      <c r="AU230" s="168" t="s">
        <v>88</v>
      </c>
      <c r="AY230" s="17" t="s">
        <v>242</v>
      </c>
      <c r="BE230" s="169">
        <f t="shared" si="34"/>
        <v>0</v>
      </c>
      <c r="BF230" s="169">
        <f t="shared" si="35"/>
        <v>834.3</v>
      </c>
      <c r="BG230" s="169">
        <f t="shared" si="36"/>
        <v>0</v>
      </c>
      <c r="BH230" s="169">
        <f t="shared" si="37"/>
        <v>0</v>
      </c>
      <c r="BI230" s="169">
        <f t="shared" si="38"/>
        <v>0</v>
      </c>
      <c r="BJ230" s="17" t="s">
        <v>88</v>
      </c>
      <c r="BK230" s="169">
        <f t="shared" si="39"/>
        <v>834.3</v>
      </c>
      <c r="BL230" s="17" t="s">
        <v>402</v>
      </c>
      <c r="BM230" s="168" t="s">
        <v>2096</v>
      </c>
    </row>
    <row r="231" spans="1:65" s="1" customFormat="1" ht="24.2" customHeight="1">
      <c r="A231" s="30"/>
      <c r="B231" s="155"/>
      <c r="C231" s="218" t="s">
        <v>796</v>
      </c>
      <c r="D231" s="218" t="s">
        <v>313</v>
      </c>
      <c r="E231" s="219" t="s">
        <v>2395</v>
      </c>
      <c r="F231" s="220" t="s">
        <v>2396</v>
      </c>
      <c r="G231" s="221" t="s">
        <v>310</v>
      </c>
      <c r="H231" s="222">
        <v>1</v>
      </c>
      <c r="I231" s="204">
        <v>9.27</v>
      </c>
      <c r="J231" s="205">
        <f t="shared" si="30"/>
        <v>9.27</v>
      </c>
      <c r="K231" s="206"/>
      <c r="L231" s="207"/>
      <c r="M231" s="208"/>
      <c r="N231" s="209" t="s">
        <v>42</v>
      </c>
      <c r="O231" s="57"/>
      <c r="P231" s="166">
        <f t="shared" si="31"/>
        <v>0</v>
      </c>
      <c r="Q231" s="166">
        <v>8.0000000000000007E-5</v>
      </c>
      <c r="R231" s="166">
        <f t="shared" si="32"/>
        <v>8.0000000000000007E-5</v>
      </c>
      <c r="S231" s="166">
        <v>0</v>
      </c>
      <c r="T231" s="167">
        <f t="shared" si="33"/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68" t="s">
        <v>500</v>
      </c>
      <c r="AT231" s="168" t="s">
        <v>313</v>
      </c>
      <c r="AU231" s="168" t="s">
        <v>88</v>
      </c>
      <c r="AY231" s="17" t="s">
        <v>242</v>
      </c>
      <c r="BE231" s="169">
        <f t="shared" si="34"/>
        <v>0</v>
      </c>
      <c r="BF231" s="169">
        <f t="shared" si="35"/>
        <v>9.27</v>
      </c>
      <c r="BG231" s="169">
        <f t="shared" si="36"/>
        <v>0</v>
      </c>
      <c r="BH231" s="169">
        <f t="shared" si="37"/>
        <v>0</v>
      </c>
      <c r="BI231" s="169">
        <f t="shared" si="38"/>
        <v>0</v>
      </c>
      <c r="BJ231" s="17" t="s">
        <v>88</v>
      </c>
      <c r="BK231" s="169">
        <f t="shared" si="39"/>
        <v>9.27</v>
      </c>
      <c r="BL231" s="17" t="s">
        <v>402</v>
      </c>
      <c r="BM231" s="168" t="s">
        <v>2105</v>
      </c>
    </row>
    <row r="232" spans="1:65" s="1" customFormat="1" ht="24.2" customHeight="1">
      <c r="A232" s="30"/>
      <c r="B232" s="155"/>
      <c r="C232" s="218" t="s">
        <v>800</v>
      </c>
      <c r="D232" s="218" t="s">
        <v>313</v>
      </c>
      <c r="E232" s="219" t="s">
        <v>2397</v>
      </c>
      <c r="F232" s="220" t="s">
        <v>2398</v>
      </c>
      <c r="G232" s="221" t="s">
        <v>310</v>
      </c>
      <c r="H232" s="222">
        <v>6</v>
      </c>
      <c r="I232" s="204">
        <v>3.73</v>
      </c>
      <c r="J232" s="205">
        <f t="shared" si="30"/>
        <v>22.38</v>
      </c>
      <c r="K232" s="206"/>
      <c r="L232" s="207"/>
      <c r="M232" s="208"/>
      <c r="N232" s="209" t="s">
        <v>42</v>
      </c>
      <c r="O232" s="57"/>
      <c r="P232" s="166">
        <f t="shared" si="31"/>
        <v>0</v>
      </c>
      <c r="Q232" s="166">
        <v>1E-4</v>
      </c>
      <c r="R232" s="166">
        <f t="shared" si="32"/>
        <v>6.0000000000000006E-4</v>
      </c>
      <c r="S232" s="166">
        <v>0</v>
      </c>
      <c r="T232" s="167">
        <f t="shared" si="33"/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68" t="s">
        <v>500</v>
      </c>
      <c r="AT232" s="168" t="s">
        <v>313</v>
      </c>
      <c r="AU232" s="168" t="s">
        <v>88</v>
      </c>
      <c r="AY232" s="17" t="s">
        <v>242</v>
      </c>
      <c r="BE232" s="169">
        <f t="shared" si="34"/>
        <v>0</v>
      </c>
      <c r="BF232" s="169">
        <f t="shared" si="35"/>
        <v>22.38</v>
      </c>
      <c r="BG232" s="169">
        <f t="shared" si="36"/>
        <v>0</v>
      </c>
      <c r="BH232" s="169">
        <f t="shared" si="37"/>
        <v>0</v>
      </c>
      <c r="BI232" s="169">
        <f t="shared" si="38"/>
        <v>0</v>
      </c>
      <c r="BJ232" s="17" t="s">
        <v>88</v>
      </c>
      <c r="BK232" s="169">
        <f t="shared" si="39"/>
        <v>22.38</v>
      </c>
      <c r="BL232" s="17" t="s">
        <v>402</v>
      </c>
      <c r="BM232" s="168" t="s">
        <v>2116</v>
      </c>
    </row>
    <row r="233" spans="1:65" s="1" customFormat="1" ht="16.5" customHeight="1">
      <c r="A233" s="30"/>
      <c r="B233" s="155"/>
      <c r="C233" s="218" t="s">
        <v>805</v>
      </c>
      <c r="D233" s="218" t="s">
        <v>313</v>
      </c>
      <c r="E233" s="219" t="s">
        <v>2399</v>
      </c>
      <c r="F233" s="220" t="s">
        <v>2400</v>
      </c>
      <c r="G233" s="221" t="s">
        <v>310</v>
      </c>
      <c r="H233" s="222">
        <v>2</v>
      </c>
      <c r="I233" s="204">
        <v>18.98</v>
      </c>
      <c r="J233" s="205">
        <f t="shared" si="30"/>
        <v>37.96</v>
      </c>
      <c r="K233" s="206"/>
      <c r="L233" s="207"/>
      <c r="M233" s="208"/>
      <c r="N233" s="209" t="s">
        <v>42</v>
      </c>
      <c r="O233" s="57"/>
      <c r="P233" s="166">
        <f t="shared" si="31"/>
        <v>0</v>
      </c>
      <c r="Q233" s="166">
        <v>4.0000000000000002E-4</v>
      </c>
      <c r="R233" s="166">
        <f t="shared" si="32"/>
        <v>8.0000000000000004E-4</v>
      </c>
      <c r="S233" s="166">
        <v>0</v>
      </c>
      <c r="T233" s="167">
        <f t="shared" si="33"/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68" t="s">
        <v>500</v>
      </c>
      <c r="AT233" s="168" t="s">
        <v>313</v>
      </c>
      <c r="AU233" s="168" t="s">
        <v>88</v>
      </c>
      <c r="AY233" s="17" t="s">
        <v>242</v>
      </c>
      <c r="BE233" s="169">
        <f t="shared" si="34"/>
        <v>0</v>
      </c>
      <c r="BF233" s="169">
        <f t="shared" si="35"/>
        <v>37.96</v>
      </c>
      <c r="BG233" s="169">
        <f t="shared" si="36"/>
        <v>0</v>
      </c>
      <c r="BH233" s="169">
        <f t="shared" si="37"/>
        <v>0</v>
      </c>
      <c r="BI233" s="169">
        <f t="shared" si="38"/>
        <v>0</v>
      </c>
      <c r="BJ233" s="17" t="s">
        <v>88</v>
      </c>
      <c r="BK233" s="169">
        <f t="shared" si="39"/>
        <v>37.96</v>
      </c>
      <c r="BL233" s="17" t="s">
        <v>402</v>
      </c>
      <c r="BM233" s="168" t="s">
        <v>2127</v>
      </c>
    </row>
    <row r="234" spans="1:65" s="1" customFormat="1" ht="16.5" customHeight="1">
      <c r="A234" s="30"/>
      <c r="B234" s="155"/>
      <c r="C234" s="218" t="s">
        <v>809</v>
      </c>
      <c r="D234" s="218" t="s">
        <v>313</v>
      </c>
      <c r="E234" s="219" t="s">
        <v>2401</v>
      </c>
      <c r="F234" s="220" t="s">
        <v>2402</v>
      </c>
      <c r="G234" s="221" t="s">
        <v>310</v>
      </c>
      <c r="H234" s="222">
        <v>2</v>
      </c>
      <c r="I234" s="204">
        <v>8.86</v>
      </c>
      <c r="J234" s="205">
        <f t="shared" si="30"/>
        <v>17.72</v>
      </c>
      <c r="K234" s="206"/>
      <c r="L234" s="207"/>
      <c r="M234" s="208"/>
      <c r="N234" s="209" t="s">
        <v>42</v>
      </c>
      <c r="O234" s="57"/>
      <c r="P234" s="166">
        <f t="shared" si="31"/>
        <v>0</v>
      </c>
      <c r="Q234" s="166">
        <v>1E-4</v>
      </c>
      <c r="R234" s="166">
        <f t="shared" si="32"/>
        <v>2.0000000000000001E-4</v>
      </c>
      <c r="S234" s="166">
        <v>0</v>
      </c>
      <c r="T234" s="167">
        <f t="shared" si="33"/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68" t="s">
        <v>500</v>
      </c>
      <c r="AT234" s="168" t="s">
        <v>313</v>
      </c>
      <c r="AU234" s="168" t="s">
        <v>88</v>
      </c>
      <c r="AY234" s="17" t="s">
        <v>242</v>
      </c>
      <c r="BE234" s="169">
        <f t="shared" si="34"/>
        <v>0</v>
      </c>
      <c r="BF234" s="169">
        <f t="shared" si="35"/>
        <v>17.72</v>
      </c>
      <c r="BG234" s="169">
        <f t="shared" si="36"/>
        <v>0</v>
      </c>
      <c r="BH234" s="169">
        <f t="shared" si="37"/>
        <v>0</v>
      </c>
      <c r="BI234" s="169">
        <f t="shared" si="38"/>
        <v>0</v>
      </c>
      <c r="BJ234" s="17" t="s">
        <v>88</v>
      </c>
      <c r="BK234" s="169">
        <f t="shared" si="39"/>
        <v>17.72</v>
      </c>
      <c r="BL234" s="17" t="s">
        <v>402</v>
      </c>
      <c r="BM234" s="168" t="s">
        <v>2138</v>
      </c>
    </row>
    <row r="235" spans="1:65" s="1" customFormat="1" ht="16.5" customHeight="1">
      <c r="A235" s="30"/>
      <c r="B235" s="155"/>
      <c r="C235" s="194" t="s">
        <v>813</v>
      </c>
      <c r="D235" s="194" t="s">
        <v>245</v>
      </c>
      <c r="E235" s="195" t="s">
        <v>2403</v>
      </c>
      <c r="F235" s="196" t="s">
        <v>2404</v>
      </c>
      <c r="G235" s="197" t="s">
        <v>310</v>
      </c>
      <c r="H235" s="198">
        <v>2</v>
      </c>
      <c r="I235" s="161">
        <v>6.54</v>
      </c>
      <c r="J235" s="162">
        <f t="shared" si="30"/>
        <v>13.08</v>
      </c>
      <c r="K235" s="163"/>
      <c r="L235" s="31"/>
      <c r="M235" s="164"/>
      <c r="N235" s="165" t="s">
        <v>42</v>
      </c>
      <c r="O235" s="57"/>
      <c r="P235" s="166">
        <f t="shared" si="31"/>
        <v>0</v>
      </c>
      <c r="Q235" s="166">
        <v>3.0000000000000001E-5</v>
      </c>
      <c r="R235" s="166">
        <f t="shared" si="32"/>
        <v>6.0000000000000002E-5</v>
      </c>
      <c r="S235" s="166">
        <v>0</v>
      </c>
      <c r="T235" s="167">
        <f t="shared" si="33"/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68" t="s">
        <v>402</v>
      </c>
      <c r="AT235" s="168" t="s">
        <v>245</v>
      </c>
      <c r="AU235" s="168" t="s">
        <v>88</v>
      </c>
      <c r="AY235" s="17" t="s">
        <v>242</v>
      </c>
      <c r="BE235" s="169">
        <f t="shared" si="34"/>
        <v>0</v>
      </c>
      <c r="BF235" s="169">
        <f t="shared" si="35"/>
        <v>13.08</v>
      </c>
      <c r="BG235" s="169">
        <f t="shared" si="36"/>
        <v>0</v>
      </c>
      <c r="BH235" s="169">
        <f t="shared" si="37"/>
        <v>0</v>
      </c>
      <c r="BI235" s="169">
        <f t="shared" si="38"/>
        <v>0</v>
      </c>
      <c r="BJ235" s="17" t="s">
        <v>88</v>
      </c>
      <c r="BK235" s="169">
        <f t="shared" si="39"/>
        <v>13.08</v>
      </c>
      <c r="BL235" s="17" t="s">
        <v>402</v>
      </c>
      <c r="BM235" s="168" t="s">
        <v>2405</v>
      </c>
    </row>
    <row r="236" spans="1:65" s="1" customFormat="1" ht="24.2" customHeight="1">
      <c r="A236" s="30"/>
      <c r="B236" s="155"/>
      <c r="C236" s="218" t="s">
        <v>819</v>
      </c>
      <c r="D236" s="218" t="s">
        <v>313</v>
      </c>
      <c r="E236" s="219" t="s">
        <v>2406</v>
      </c>
      <c r="F236" s="220" t="s">
        <v>2407</v>
      </c>
      <c r="G236" s="221" t="s">
        <v>310</v>
      </c>
      <c r="H236" s="222">
        <v>2</v>
      </c>
      <c r="I236" s="204">
        <v>16.66</v>
      </c>
      <c r="J236" s="205">
        <f t="shared" si="30"/>
        <v>33.32</v>
      </c>
      <c r="K236" s="206"/>
      <c r="L236" s="207"/>
      <c r="M236" s="208"/>
      <c r="N236" s="209" t="s">
        <v>42</v>
      </c>
      <c r="O236" s="57"/>
      <c r="P236" s="166">
        <f t="shared" si="31"/>
        <v>0</v>
      </c>
      <c r="Q236" s="166">
        <v>2.9999999999999997E-4</v>
      </c>
      <c r="R236" s="166">
        <f t="shared" si="32"/>
        <v>5.9999999999999995E-4</v>
      </c>
      <c r="S236" s="166">
        <v>0</v>
      </c>
      <c r="T236" s="167">
        <f t="shared" si="33"/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68" t="s">
        <v>500</v>
      </c>
      <c r="AT236" s="168" t="s">
        <v>313</v>
      </c>
      <c r="AU236" s="168" t="s">
        <v>88</v>
      </c>
      <c r="AY236" s="17" t="s">
        <v>242</v>
      </c>
      <c r="BE236" s="169">
        <f t="shared" si="34"/>
        <v>0</v>
      </c>
      <c r="BF236" s="169">
        <f t="shared" si="35"/>
        <v>33.32</v>
      </c>
      <c r="BG236" s="169">
        <f t="shared" si="36"/>
        <v>0</v>
      </c>
      <c r="BH236" s="169">
        <f t="shared" si="37"/>
        <v>0</v>
      </c>
      <c r="BI236" s="169">
        <f t="shared" si="38"/>
        <v>0</v>
      </c>
      <c r="BJ236" s="17" t="s">
        <v>88</v>
      </c>
      <c r="BK236" s="169">
        <f t="shared" si="39"/>
        <v>33.32</v>
      </c>
      <c r="BL236" s="17" t="s">
        <v>402</v>
      </c>
      <c r="BM236" s="168" t="s">
        <v>2408</v>
      </c>
    </row>
    <row r="237" spans="1:65" s="1" customFormat="1" ht="16.5" customHeight="1">
      <c r="A237" s="30"/>
      <c r="B237" s="155"/>
      <c r="C237" s="194" t="s">
        <v>825</v>
      </c>
      <c r="D237" s="194" t="s">
        <v>245</v>
      </c>
      <c r="E237" s="195" t="s">
        <v>2409</v>
      </c>
      <c r="F237" s="196" t="s">
        <v>2410</v>
      </c>
      <c r="G237" s="197" t="s">
        <v>310</v>
      </c>
      <c r="H237" s="198">
        <v>14</v>
      </c>
      <c r="I237" s="161">
        <v>9.9700000000000006</v>
      </c>
      <c r="J237" s="162">
        <f t="shared" si="30"/>
        <v>139.58000000000001</v>
      </c>
      <c r="K237" s="163"/>
      <c r="L237" s="31"/>
      <c r="M237" s="164"/>
      <c r="N237" s="165" t="s">
        <v>42</v>
      </c>
      <c r="O237" s="57"/>
      <c r="P237" s="166">
        <f t="shared" si="31"/>
        <v>0</v>
      </c>
      <c r="Q237" s="166">
        <v>4.0000000000000003E-5</v>
      </c>
      <c r="R237" s="166">
        <f t="shared" si="32"/>
        <v>5.6000000000000006E-4</v>
      </c>
      <c r="S237" s="166">
        <v>0</v>
      </c>
      <c r="T237" s="167">
        <f t="shared" si="33"/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68" t="s">
        <v>402</v>
      </c>
      <c r="AT237" s="168" t="s">
        <v>245</v>
      </c>
      <c r="AU237" s="168" t="s">
        <v>88</v>
      </c>
      <c r="AY237" s="17" t="s">
        <v>242</v>
      </c>
      <c r="BE237" s="169">
        <f t="shared" si="34"/>
        <v>0</v>
      </c>
      <c r="BF237" s="169">
        <f t="shared" si="35"/>
        <v>139.58000000000001</v>
      </c>
      <c r="BG237" s="169">
        <f t="shared" si="36"/>
        <v>0</v>
      </c>
      <c r="BH237" s="169">
        <f t="shared" si="37"/>
        <v>0</v>
      </c>
      <c r="BI237" s="169">
        <f t="shared" si="38"/>
        <v>0</v>
      </c>
      <c r="BJ237" s="17" t="s">
        <v>88</v>
      </c>
      <c r="BK237" s="169">
        <f t="shared" si="39"/>
        <v>139.58000000000001</v>
      </c>
      <c r="BL237" s="17" t="s">
        <v>402</v>
      </c>
      <c r="BM237" s="168" t="s">
        <v>2411</v>
      </c>
    </row>
    <row r="238" spans="1:65" s="1" customFormat="1" ht="16.5" customHeight="1">
      <c r="A238" s="30"/>
      <c r="B238" s="155"/>
      <c r="C238" s="218" t="s">
        <v>830</v>
      </c>
      <c r="D238" s="218" t="s">
        <v>313</v>
      </c>
      <c r="E238" s="219" t="s">
        <v>2412</v>
      </c>
      <c r="F238" s="220" t="s">
        <v>2413</v>
      </c>
      <c r="G238" s="221" t="s">
        <v>310</v>
      </c>
      <c r="H238" s="222">
        <v>14</v>
      </c>
      <c r="I238" s="204">
        <v>67.08</v>
      </c>
      <c r="J238" s="205">
        <f t="shared" si="30"/>
        <v>939.12</v>
      </c>
      <c r="K238" s="206"/>
      <c r="L238" s="207"/>
      <c r="M238" s="208"/>
      <c r="N238" s="209" t="s">
        <v>42</v>
      </c>
      <c r="O238" s="57"/>
      <c r="P238" s="166">
        <f t="shared" si="31"/>
        <v>0</v>
      </c>
      <c r="Q238" s="166">
        <v>2.9999999999999997E-4</v>
      </c>
      <c r="R238" s="166">
        <f t="shared" si="32"/>
        <v>4.1999999999999997E-3</v>
      </c>
      <c r="S238" s="166">
        <v>0</v>
      </c>
      <c r="T238" s="167">
        <f t="shared" si="33"/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68" t="s">
        <v>500</v>
      </c>
      <c r="AT238" s="168" t="s">
        <v>313</v>
      </c>
      <c r="AU238" s="168" t="s">
        <v>88</v>
      </c>
      <c r="AY238" s="17" t="s">
        <v>242</v>
      </c>
      <c r="BE238" s="169">
        <f t="shared" si="34"/>
        <v>0</v>
      </c>
      <c r="BF238" s="169">
        <f t="shared" si="35"/>
        <v>939.12</v>
      </c>
      <c r="BG238" s="169">
        <f t="shared" si="36"/>
        <v>0</v>
      </c>
      <c r="BH238" s="169">
        <f t="shared" si="37"/>
        <v>0</v>
      </c>
      <c r="BI238" s="169">
        <f t="shared" si="38"/>
        <v>0</v>
      </c>
      <c r="BJ238" s="17" t="s">
        <v>88</v>
      </c>
      <c r="BK238" s="169">
        <f t="shared" si="39"/>
        <v>939.12</v>
      </c>
      <c r="BL238" s="17" t="s">
        <v>402</v>
      </c>
      <c r="BM238" s="168" t="s">
        <v>2414</v>
      </c>
    </row>
    <row r="239" spans="1:65" s="1" customFormat="1" ht="24.2" customHeight="1">
      <c r="A239" s="30"/>
      <c r="B239" s="155"/>
      <c r="C239" s="194" t="s">
        <v>836</v>
      </c>
      <c r="D239" s="194" t="s">
        <v>245</v>
      </c>
      <c r="E239" s="195" t="s">
        <v>2415</v>
      </c>
      <c r="F239" s="196" t="s">
        <v>2416</v>
      </c>
      <c r="G239" s="197" t="s">
        <v>310</v>
      </c>
      <c r="H239" s="198">
        <v>50</v>
      </c>
      <c r="I239" s="161">
        <v>3.44</v>
      </c>
      <c r="J239" s="162">
        <f t="shared" si="30"/>
        <v>172</v>
      </c>
      <c r="K239" s="163"/>
      <c r="L239" s="31"/>
      <c r="M239" s="164"/>
      <c r="N239" s="165" t="s">
        <v>42</v>
      </c>
      <c r="O239" s="57"/>
      <c r="P239" s="166">
        <f t="shared" si="31"/>
        <v>0</v>
      </c>
      <c r="Q239" s="166">
        <v>1.7000000000000001E-4</v>
      </c>
      <c r="R239" s="166">
        <f t="shared" si="32"/>
        <v>8.5000000000000006E-3</v>
      </c>
      <c r="S239" s="166">
        <v>0</v>
      </c>
      <c r="T239" s="167">
        <f t="shared" si="33"/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68" t="s">
        <v>402</v>
      </c>
      <c r="AT239" s="168" t="s">
        <v>245</v>
      </c>
      <c r="AU239" s="168" t="s">
        <v>88</v>
      </c>
      <c r="AY239" s="17" t="s">
        <v>242</v>
      </c>
      <c r="BE239" s="169">
        <f t="shared" si="34"/>
        <v>0</v>
      </c>
      <c r="BF239" s="169">
        <f t="shared" si="35"/>
        <v>172</v>
      </c>
      <c r="BG239" s="169">
        <f t="shared" si="36"/>
        <v>0</v>
      </c>
      <c r="BH239" s="169">
        <f t="shared" si="37"/>
        <v>0</v>
      </c>
      <c r="BI239" s="169">
        <f t="shared" si="38"/>
        <v>0</v>
      </c>
      <c r="BJ239" s="17" t="s">
        <v>88</v>
      </c>
      <c r="BK239" s="169">
        <f t="shared" si="39"/>
        <v>172</v>
      </c>
      <c r="BL239" s="17" t="s">
        <v>402</v>
      </c>
      <c r="BM239" s="168" t="s">
        <v>2417</v>
      </c>
    </row>
    <row r="240" spans="1:65" s="1" customFormat="1" ht="24.2" customHeight="1">
      <c r="A240" s="30"/>
      <c r="B240" s="155"/>
      <c r="C240" s="194" t="s">
        <v>842</v>
      </c>
      <c r="D240" s="194" t="s">
        <v>245</v>
      </c>
      <c r="E240" s="195" t="s">
        <v>2418</v>
      </c>
      <c r="F240" s="196" t="s">
        <v>2419</v>
      </c>
      <c r="G240" s="197" t="s">
        <v>310</v>
      </c>
      <c r="H240" s="198">
        <v>7</v>
      </c>
      <c r="I240" s="161">
        <v>11.5</v>
      </c>
      <c r="J240" s="162">
        <f t="shared" si="30"/>
        <v>80.5</v>
      </c>
      <c r="K240" s="163"/>
      <c r="L240" s="31"/>
      <c r="M240" s="164"/>
      <c r="N240" s="165" t="s">
        <v>42</v>
      </c>
      <c r="O240" s="57"/>
      <c r="P240" s="166">
        <f t="shared" si="31"/>
        <v>0</v>
      </c>
      <c r="Q240" s="166">
        <v>8.4999999999999995E-4</v>
      </c>
      <c r="R240" s="166">
        <f t="shared" si="32"/>
        <v>5.9499999999999996E-3</v>
      </c>
      <c r="S240" s="166">
        <v>0</v>
      </c>
      <c r="T240" s="167">
        <f t="shared" si="33"/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68" t="s">
        <v>402</v>
      </c>
      <c r="AT240" s="168" t="s">
        <v>245</v>
      </c>
      <c r="AU240" s="168" t="s">
        <v>88</v>
      </c>
      <c r="AY240" s="17" t="s">
        <v>242</v>
      </c>
      <c r="BE240" s="169">
        <f t="shared" si="34"/>
        <v>0</v>
      </c>
      <c r="BF240" s="169">
        <f t="shared" si="35"/>
        <v>80.5</v>
      </c>
      <c r="BG240" s="169">
        <f t="shared" si="36"/>
        <v>0</v>
      </c>
      <c r="BH240" s="169">
        <f t="shared" si="37"/>
        <v>0</v>
      </c>
      <c r="BI240" s="169">
        <f t="shared" si="38"/>
        <v>0</v>
      </c>
      <c r="BJ240" s="17" t="s">
        <v>88</v>
      </c>
      <c r="BK240" s="169">
        <f t="shared" si="39"/>
        <v>80.5</v>
      </c>
      <c r="BL240" s="17" t="s">
        <v>402</v>
      </c>
      <c r="BM240" s="168" t="s">
        <v>2420</v>
      </c>
    </row>
    <row r="241" spans="1:65" s="1" customFormat="1" ht="24.2" customHeight="1">
      <c r="A241" s="30"/>
      <c r="B241" s="155"/>
      <c r="C241" s="194" t="s">
        <v>848</v>
      </c>
      <c r="D241" s="194" t="s">
        <v>245</v>
      </c>
      <c r="E241" s="195" t="s">
        <v>2421</v>
      </c>
      <c r="F241" s="196" t="s">
        <v>2422</v>
      </c>
      <c r="G241" s="197" t="s">
        <v>310</v>
      </c>
      <c r="H241" s="198">
        <v>7</v>
      </c>
      <c r="I241" s="161">
        <v>49.35</v>
      </c>
      <c r="J241" s="162">
        <f t="shared" si="30"/>
        <v>345.45</v>
      </c>
      <c r="K241" s="163"/>
      <c r="L241" s="31"/>
      <c r="M241" s="164"/>
      <c r="N241" s="165" t="s">
        <v>42</v>
      </c>
      <c r="O241" s="57"/>
      <c r="P241" s="166">
        <f t="shared" si="31"/>
        <v>0</v>
      </c>
      <c r="Q241" s="166">
        <v>1.99E-3</v>
      </c>
      <c r="R241" s="166">
        <f t="shared" si="32"/>
        <v>1.393E-2</v>
      </c>
      <c r="S241" s="166">
        <v>0</v>
      </c>
      <c r="T241" s="167">
        <f t="shared" si="33"/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68" t="s">
        <v>402</v>
      </c>
      <c r="AT241" s="168" t="s">
        <v>245</v>
      </c>
      <c r="AU241" s="168" t="s">
        <v>88</v>
      </c>
      <c r="AY241" s="17" t="s">
        <v>242</v>
      </c>
      <c r="BE241" s="169">
        <f t="shared" si="34"/>
        <v>0</v>
      </c>
      <c r="BF241" s="169">
        <f t="shared" si="35"/>
        <v>345.45</v>
      </c>
      <c r="BG241" s="169">
        <f t="shared" si="36"/>
        <v>0</v>
      </c>
      <c r="BH241" s="169">
        <f t="shared" si="37"/>
        <v>0</v>
      </c>
      <c r="BI241" s="169">
        <f t="shared" si="38"/>
        <v>0</v>
      </c>
      <c r="BJ241" s="17" t="s">
        <v>88</v>
      </c>
      <c r="BK241" s="169">
        <f t="shared" si="39"/>
        <v>345.45</v>
      </c>
      <c r="BL241" s="17" t="s">
        <v>402</v>
      </c>
      <c r="BM241" s="168" t="s">
        <v>2423</v>
      </c>
    </row>
    <row r="242" spans="1:65" s="1" customFormat="1" ht="24.2" customHeight="1">
      <c r="A242" s="30"/>
      <c r="B242" s="155"/>
      <c r="C242" s="194" t="s">
        <v>852</v>
      </c>
      <c r="D242" s="194" t="s">
        <v>245</v>
      </c>
      <c r="E242" s="195" t="s">
        <v>2424</v>
      </c>
      <c r="F242" s="196" t="s">
        <v>2425</v>
      </c>
      <c r="G242" s="197" t="s">
        <v>310</v>
      </c>
      <c r="H242" s="198">
        <v>7</v>
      </c>
      <c r="I242" s="161">
        <v>6.74</v>
      </c>
      <c r="J242" s="162">
        <f t="shared" si="30"/>
        <v>47.18</v>
      </c>
      <c r="K242" s="163"/>
      <c r="L242" s="31"/>
      <c r="M242" s="164"/>
      <c r="N242" s="165" t="s">
        <v>42</v>
      </c>
      <c r="O242" s="57"/>
      <c r="P242" s="166">
        <f t="shared" si="31"/>
        <v>0</v>
      </c>
      <c r="Q242" s="166">
        <v>5.1999999999999995E-4</v>
      </c>
      <c r="R242" s="166">
        <f t="shared" si="32"/>
        <v>3.6399999999999996E-3</v>
      </c>
      <c r="S242" s="166">
        <v>0</v>
      </c>
      <c r="T242" s="167">
        <f t="shared" si="33"/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68" t="s">
        <v>402</v>
      </c>
      <c r="AT242" s="168" t="s">
        <v>245</v>
      </c>
      <c r="AU242" s="168" t="s">
        <v>88</v>
      </c>
      <c r="AY242" s="17" t="s">
        <v>242</v>
      </c>
      <c r="BE242" s="169">
        <f t="shared" si="34"/>
        <v>0</v>
      </c>
      <c r="BF242" s="169">
        <f t="shared" si="35"/>
        <v>47.18</v>
      </c>
      <c r="BG242" s="169">
        <f t="shared" si="36"/>
        <v>0</v>
      </c>
      <c r="BH242" s="169">
        <f t="shared" si="37"/>
        <v>0</v>
      </c>
      <c r="BI242" s="169">
        <f t="shared" si="38"/>
        <v>0</v>
      </c>
      <c r="BJ242" s="17" t="s">
        <v>88</v>
      </c>
      <c r="BK242" s="169">
        <f t="shared" si="39"/>
        <v>47.18</v>
      </c>
      <c r="BL242" s="17" t="s">
        <v>402</v>
      </c>
      <c r="BM242" s="168" t="s">
        <v>2426</v>
      </c>
    </row>
    <row r="243" spans="1:65" s="1" customFormat="1" ht="21.75" customHeight="1">
      <c r="A243" s="30"/>
      <c r="B243" s="155"/>
      <c r="C243" s="194" t="s">
        <v>857</v>
      </c>
      <c r="D243" s="194" t="s">
        <v>245</v>
      </c>
      <c r="E243" s="195" t="s">
        <v>2427</v>
      </c>
      <c r="F243" s="196" t="s">
        <v>2428</v>
      </c>
      <c r="G243" s="197" t="s">
        <v>310</v>
      </c>
      <c r="H243" s="198">
        <v>7</v>
      </c>
      <c r="I243" s="161">
        <v>4.3</v>
      </c>
      <c r="J243" s="162">
        <f t="shared" si="30"/>
        <v>30.1</v>
      </c>
      <c r="K243" s="163"/>
      <c r="L243" s="31"/>
      <c r="M243" s="164"/>
      <c r="N243" s="165" t="s">
        <v>42</v>
      </c>
      <c r="O243" s="57"/>
      <c r="P243" s="166">
        <f t="shared" si="31"/>
        <v>0</v>
      </c>
      <c r="Q243" s="166">
        <v>1.4999999999999999E-4</v>
      </c>
      <c r="R243" s="166">
        <f t="shared" si="32"/>
        <v>1.0499999999999999E-3</v>
      </c>
      <c r="S243" s="166">
        <v>0</v>
      </c>
      <c r="T243" s="167">
        <f t="shared" si="33"/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68" t="s">
        <v>402</v>
      </c>
      <c r="AT243" s="168" t="s">
        <v>245</v>
      </c>
      <c r="AU243" s="168" t="s">
        <v>88</v>
      </c>
      <c r="AY243" s="17" t="s">
        <v>242</v>
      </c>
      <c r="BE243" s="169">
        <f t="shared" si="34"/>
        <v>0</v>
      </c>
      <c r="BF243" s="169">
        <f t="shared" si="35"/>
        <v>30.1</v>
      </c>
      <c r="BG243" s="169">
        <f t="shared" si="36"/>
        <v>0</v>
      </c>
      <c r="BH243" s="169">
        <f t="shared" si="37"/>
        <v>0</v>
      </c>
      <c r="BI243" s="169">
        <f t="shared" si="38"/>
        <v>0</v>
      </c>
      <c r="BJ243" s="17" t="s">
        <v>88</v>
      </c>
      <c r="BK243" s="169">
        <f t="shared" si="39"/>
        <v>30.1</v>
      </c>
      <c r="BL243" s="17" t="s">
        <v>402</v>
      </c>
      <c r="BM243" s="168" t="s">
        <v>2429</v>
      </c>
    </row>
    <row r="244" spans="1:65" s="1" customFormat="1" ht="24.2" customHeight="1">
      <c r="A244" s="30"/>
      <c r="B244" s="155"/>
      <c r="C244" s="194" t="s">
        <v>638</v>
      </c>
      <c r="D244" s="194" t="s">
        <v>245</v>
      </c>
      <c r="E244" s="195" t="s">
        <v>2430</v>
      </c>
      <c r="F244" s="196" t="s">
        <v>2431</v>
      </c>
      <c r="G244" s="197" t="s">
        <v>718</v>
      </c>
      <c r="H244" s="237">
        <v>89.936000000000007</v>
      </c>
      <c r="I244" s="161">
        <v>0.3</v>
      </c>
      <c r="J244" s="162">
        <f t="shared" si="30"/>
        <v>26.98</v>
      </c>
      <c r="K244" s="163"/>
      <c r="L244" s="31"/>
      <c r="M244" s="164"/>
      <c r="N244" s="165" t="s">
        <v>42</v>
      </c>
      <c r="O244" s="57"/>
      <c r="P244" s="166">
        <f t="shared" si="31"/>
        <v>0</v>
      </c>
      <c r="Q244" s="166">
        <v>0</v>
      </c>
      <c r="R244" s="166">
        <f t="shared" si="32"/>
        <v>0</v>
      </c>
      <c r="S244" s="166">
        <v>0</v>
      </c>
      <c r="T244" s="167">
        <f t="shared" si="33"/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68" t="s">
        <v>402</v>
      </c>
      <c r="AT244" s="168" t="s">
        <v>245</v>
      </c>
      <c r="AU244" s="168" t="s">
        <v>88</v>
      </c>
      <c r="AY244" s="17" t="s">
        <v>242</v>
      </c>
      <c r="BE244" s="169">
        <f t="shared" si="34"/>
        <v>0</v>
      </c>
      <c r="BF244" s="169">
        <f t="shared" si="35"/>
        <v>26.98</v>
      </c>
      <c r="BG244" s="169">
        <f t="shared" si="36"/>
        <v>0</v>
      </c>
      <c r="BH244" s="169">
        <f t="shared" si="37"/>
        <v>0</v>
      </c>
      <c r="BI244" s="169">
        <f t="shared" si="38"/>
        <v>0</v>
      </c>
      <c r="BJ244" s="17" t="s">
        <v>88</v>
      </c>
      <c r="BK244" s="169">
        <f t="shared" si="39"/>
        <v>26.98</v>
      </c>
      <c r="BL244" s="17" t="s">
        <v>402</v>
      </c>
      <c r="BM244" s="168" t="s">
        <v>2432</v>
      </c>
    </row>
    <row r="245" spans="1:65" s="11" customFormat="1" ht="22.9" customHeight="1">
      <c r="B245" s="142"/>
      <c r="D245" s="143" t="s">
        <v>75</v>
      </c>
      <c r="E245" s="153" t="s">
        <v>2433</v>
      </c>
      <c r="F245" s="153" t="s">
        <v>2434</v>
      </c>
      <c r="I245" s="145"/>
      <c r="J245" s="154">
        <f>SUBTOTAL(9,J246:J277)</f>
        <v>13943.599999999999</v>
      </c>
      <c r="L245" s="142"/>
      <c r="M245" s="147"/>
      <c r="N245" s="148"/>
      <c r="O245" s="148"/>
      <c r="P245" s="149">
        <f>SUM(P246:P277)</f>
        <v>0</v>
      </c>
      <c r="Q245" s="148"/>
      <c r="R245" s="149">
        <f>SUM(R246:R277)</f>
        <v>2.9064700000000001</v>
      </c>
      <c r="S245" s="148"/>
      <c r="T245" s="150">
        <f>SUM(T246:T277)</f>
        <v>0</v>
      </c>
      <c r="AR245" s="143" t="s">
        <v>88</v>
      </c>
      <c r="AT245" s="151" t="s">
        <v>75</v>
      </c>
      <c r="AU245" s="151" t="s">
        <v>83</v>
      </c>
      <c r="AY245" s="143" t="s">
        <v>242</v>
      </c>
      <c r="BK245" s="152">
        <f>SUM(BK246:BK277)</f>
        <v>13943.599999999999</v>
      </c>
    </row>
    <row r="246" spans="1:65" s="1" customFormat="1" ht="24.2" customHeight="1">
      <c r="A246" s="30"/>
      <c r="B246" s="155"/>
      <c r="C246" s="194" t="s">
        <v>866</v>
      </c>
      <c r="D246" s="194" t="s">
        <v>245</v>
      </c>
      <c r="E246" s="195" t="s">
        <v>2435</v>
      </c>
      <c r="F246" s="196" t="s">
        <v>2436</v>
      </c>
      <c r="G246" s="197" t="s">
        <v>310</v>
      </c>
      <c r="H246" s="198">
        <v>10</v>
      </c>
      <c r="I246" s="161">
        <v>9.7799999999999994</v>
      </c>
      <c r="J246" s="162">
        <f t="shared" ref="J246:J277" si="40">ROUND(I246*H246,2)</f>
        <v>97.8</v>
      </c>
      <c r="K246" s="163"/>
      <c r="L246" s="31"/>
      <c r="M246" s="164"/>
      <c r="N246" s="165" t="s">
        <v>42</v>
      </c>
      <c r="O246" s="57"/>
      <c r="P246" s="166">
        <f t="shared" ref="P246:P277" si="41">O246*H246</f>
        <v>0</v>
      </c>
      <c r="Q246" s="166">
        <v>2.0000000000000002E-5</v>
      </c>
      <c r="R246" s="166">
        <f t="shared" ref="R246:R277" si="42">Q246*H246</f>
        <v>2.0000000000000001E-4</v>
      </c>
      <c r="S246" s="166">
        <v>0</v>
      </c>
      <c r="T246" s="167">
        <f t="shared" ref="T246:T277" si="43"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68" t="s">
        <v>402</v>
      </c>
      <c r="AT246" s="168" t="s">
        <v>245</v>
      </c>
      <c r="AU246" s="168" t="s">
        <v>88</v>
      </c>
      <c r="AY246" s="17" t="s">
        <v>242</v>
      </c>
      <c r="BE246" s="169">
        <f t="shared" ref="BE246:BE277" si="44">IF(N246="základná",J246,0)</f>
        <v>0</v>
      </c>
      <c r="BF246" s="169">
        <f t="shared" ref="BF246:BF277" si="45">IF(N246="znížená",J246,0)</f>
        <v>97.8</v>
      </c>
      <c r="BG246" s="169">
        <f t="shared" ref="BG246:BG277" si="46">IF(N246="zákl. prenesená",J246,0)</f>
        <v>0</v>
      </c>
      <c r="BH246" s="169">
        <f t="shared" ref="BH246:BH277" si="47">IF(N246="zníž. prenesená",J246,0)</f>
        <v>0</v>
      </c>
      <c r="BI246" s="169">
        <f t="shared" ref="BI246:BI277" si="48">IF(N246="nulová",J246,0)</f>
        <v>0</v>
      </c>
      <c r="BJ246" s="17" t="s">
        <v>88</v>
      </c>
      <c r="BK246" s="169">
        <f t="shared" ref="BK246:BK277" si="49">ROUND(I246*H246,2)</f>
        <v>97.8</v>
      </c>
      <c r="BL246" s="17" t="s">
        <v>402</v>
      </c>
      <c r="BM246" s="168" t="s">
        <v>2437</v>
      </c>
    </row>
    <row r="247" spans="1:65" s="1" customFormat="1" ht="24.2" customHeight="1">
      <c r="A247" s="30"/>
      <c r="B247" s="155"/>
      <c r="C247" s="194" t="s">
        <v>872</v>
      </c>
      <c r="D247" s="194" t="s">
        <v>245</v>
      </c>
      <c r="E247" s="195" t="s">
        <v>2438</v>
      </c>
      <c r="F247" s="196" t="s">
        <v>2439</v>
      </c>
      <c r="G247" s="197" t="s">
        <v>310</v>
      </c>
      <c r="H247" s="198">
        <v>8</v>
      </c>
      <c r="I247" s="161">
        <v>10.38</v>
      </c>
      <c r="J247" s="162">
        <f t="shared" si="40"/>
        <v>83.04</v>
      </c>
      <c r="K247" s="163"/>
      <c r="L247" s="31"/>
      <c r="M247" s="164"/>
      <c r="N247" s="165" t="s">
        <v>42</v>
      </c>
      <c r="O247" s="57"/>
      <c r="P247" s="166">
        <f t="shared" si="41"/>
        <v>0</v>
      </c>
      <c r="Q247" s="166">
        <v>2.0000000000000002E-5</v>
      </c>
      <c r="R247" s="166">
        <f t="shared" si="42"/>
        <v>1.6000000000000001E-4</v>
      </c>
      <c r="S247" s="166">
        <v>0</v>
      </c>
      <c r="T247" s="167">
        <f t="shared" si="43"/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68" t="s">
        <v>402</v>
      </c>
      <c r="AT247" s="168" t="s">
        <v>245</v>
      </c>
      <c r="AU247" s="168" t="s">
        <v>88</v>
      </c>
      <c r="AY247" s="17" t="s">
        <v>242</v>
      </c>
      <c r="BE247" s="169">
        <f t="shared" si="44"/>
        <v>0</v>
      </c>
      <c r="BF247" s="169">
        <f t="shared" si="45"/>
        <v>83.04</v>
      </c>
      <c r="BG247" s="169">
        <f t="shared" si="46"/>
        <v>0</v>
      </c>
      <c r="BH247" s="169">
        <f t="shared" si="47"/>
        <v>0</v>
      </c>
      <c r="BI247" s="169">
        <f t="shared" si="48"/>
        <v>0</v>
      </c>
      <c r="BJ247" s="17" t="s">
        <v>88</v>
      </c>
      <c r="BK247" s="169">
        <f t="shared" si="49"/>
        <v>83.04</v>
      </c>
      <c r="BL247" s="17" t="s">
        <v>402</v>
      </c>
      <c r="BM247" s="168" t="s">
        <v>2440</v>
      </c>
    </row>
    <row r="248" spans="1:65" s="1" customFormat="1" ht="24.2" customHeight="1">
      <c r="A248" s="30"/>
      <c r="B248" s="155"/>
      <c r="C248" s="194" t="s">
        <v>882</v>
      </c>
      <c r="D248" s="194" t="s">
        <v>245</v>
      </c>
      <c r="E248" s="195" t="s">
        <v>2441</v>
      </c>
      <c r="F248" s="196" t="s">
        <v>2442</v>
      </c>
      <c r="G248" s="197" t="s">
        <v>310</v>
      </c>
      <c r="H248" s="198">
        <v>3</v>
      </c>
      <c r="I248" s="161">
        <v>10.99</v>
      </c>
      <c r="J248" s="162">
        <f t="shared" si="40"/>
        <v>32.97</v>
      </c>
      <c r="K248" s="163"/>
      <c r="L248" s="31"/>
      <c r="M248" s="164"/>
      <c r="N248" s="165" t="s">
        <v>42</v>
      </c>
      <c r="O248" s="57"/>
      <c r="P248" s="166">
        <f t="shared" si="41"/>
        <v>0</v>
      </c>
      <c r="Q248" s="166">
        <v>2.0000000000000002E-5</v>
      </c>
      <c r="R248" s="166">
        <f t="shared" si="42"/>
        <v>6.0000000000000008E-5</v>
      </c>
      <c r="S248" s="166">
        <v>0</v>
      </c>
      <c r="T248" s="167">
        <f t="shared" si="43"/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68" t="s">
        <v>402</v>
      </c>
      <c r="AT248" s="168" t="s">
        <v>245</v>
      </c>
      <c r="AU248" s="168" t="s">
        <v>88</v>
      </c>
      <c r="AY248" s="17" t="s">
        <v>242</v>
      </c>
      <c r="BE248" s="169">
        <f t="shared" si="44"/>
        <v>0</v>
      </c>
      <c r="BF248" s="169">
        <f t="shared" si="45"/>
        <v>32.97</v>
      </c>
      <c r="BG248" s="169">
        <f t="shared" si="46"/>
        <v>0</v>
      </c>
      <c r="BH248" s="169">
        <f t="shared" si="47"/>
        <v>0</v>
      </c>
      <c r="BI248" s="169">
        <f t="shared" si="48"/>
        <v>0</v>
      </c>
      <c r="BJ248" s="17" t="s">
        <v>88</v>
      </c>
      <c r="BK248" s="169">
        <f t="shared" si="49"/>
        <v>32.97</v>
      </c>
      <c r="BL248" s="17" t="s">
        <v>402</v>
      </c>
      <c r="BM248" s="168" t="s">
        <v>2443</v>
      </c>
    </row>
    <row r="249" spans="1:65" s="1" customFormat="1" ht="24.2" customHeight="1">
      <c r="A249" s="30"/>
      <c r="B249" s="155"/>
      <c r="C249" s="194" t="s">
        <v>887</v>
      </c>
      <c r="D249" s="194" t="s">
        <v>245</v>
      </c>
      <c r="E249" s="195" t="s">
        <v>2444</v>
      </c>
      <c r="F249" s="196" t="s">
        <v>2445</v>
      </c>
      <c r="G249" s="197" t="s">
        <v>310</v>
      </c>
      <c r="H249" s="198">
        <v>1</v>
      </c>
      <c r="I249" s="161">
        <v>14.06</v>
      </c>
      <c r="J249" s="162">
        <f t="shared" si="40"/>
        <v>14.06</v>
      </c>
      <c r="K249" s="163"/>
      <c r="L249" s="31"/>
      <c r="M249" s="164"/>
      <c r="N249" s="165" t="s">
        <v>42</v>
      </c>
      <c r="O249" s="57"/>
      <c r="P249" s="166">
        <f t="shared" si="41"/>
        <v>0</v>
      </c>
      <c r="Q249" s="166">
        <v>2.0000000000000002E-5</v>
      </c>
      <c r="R249" s="166">
        <f t="shared" si="42"/>
        <v>2.0000000000000002E-5</v>
      </c>
      <c r="S249" s="166">
        <v>0</v>
      </c>
      <c r="T249" s="167">
        <f t="shared" si="43"/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68" t="s">
        <v>402</v>
      </c>
      <c r="AT249" s="168" t="s">
        <v>245</v>
      </c>
      <c r="AU249" s="168" t="s">
        <v>88</v>
      </c>
      <c r="AY249" s="17" t="s">
        <v>242</v>
      </c>
      <c r="BE249" s="169">
        <f t="shared" si="44"/>
        <v>0</v>
      </c>
      <c r="BF249" s="169">
        <f t="shared" si="45"/>
        <v>14.06</v>
      </c>
      <c r="BG249" s="169">
        <f t="shared" si="46"/>
        <v>0</v>
      </c>
      <c r="BH249" s="169">
        <f t="shared" si="47"/>
        <v>0</v>
      </c>
      <c r="BI249" s="169">
        <f t="shared" si="48"/>
        <v>0</v>
      </c>
      <c r="BJ249" s="17" t="s">
        <v>88</v>
      </c>
      <c r="BK249" s="169">
        <f t="shared" si="49"/>
        <v>14.06</v>
      </c>
      <c r="BL249" s="17" t="s">
        <v>402</v>
      </c>
      <c r="BM249" s="168" t="s">
        <v>2446</v>
      </c>
    </row>
    <row r="250" spans="1:65" s="1" customFormat="1" ht="24.2" customHeight="1">
      <c r="A250" s="30"/>
      <c r="B250" s="155"/>
      <c r="C250" s="194" t="s">
        <v>1766</v>
      </c>
      <c r="D250" s="194" t="s">
        <v>245</v>
      </c>
      <c r="E250" s="195" t="s">
        <v>2447</v>
      </c>
      <c r="F250" s="196" t="s">
        <v>2448</v>
      </c>
      <c r="G250" s="197" t="s">
        <v>310</v>
      </c>
      <c r="H250" s="198">
        <v>21</v>
      </c>
      <c r="I250" s="161">
        <v>10.64</v>
      </c>
      <c r="J250" s="162">
        <f t="shared" si="40"/>
        <v>223.44</v>
      </c>
      <c r="K250" s="163"/>
      <c r="L250" s="31"/>
      <c r="M250" s="164"/>
      <c r="N250" s="165" t="s">
        <v>42</v>
      </c>
      <c r="O250" s="57"/>
      <c r="P250" s="166">
        <f t="shared" si="41"/>
        <v>0</v>
      </c>
      <c r="Q250" s="166">
        <v>2.0000000000000002E-5</v>
      </c>
      <c r="R250" s="166">
        <f t="shared" si="42"/>
        <v>4.2000000000000002E-4</v>
      </c>
      <c r="S250" s="166">
        <v>0</v>
      </c>
      <c r="T250" s="167">
        <f t="shared" si="43"/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68" t="s">
        <v>402</v>
      </c>
      <c r="AT250" s="168" t="s">
        <v>245</v>
      </c>
      <c r="AU250" s="168" t="s">
        <v>88</v>
      </c>
      <c r="AY250" s="17" t="s">
        <v>242</v>
      </c>
      <c r="BE250" s="169">
        <f t="shared" si="44"/>
        <v>0</v>
      </c>
      <c r="BF250" s="169">
        <f t="shared" si="45"/>
        <v>223.44</v>
      </c>
      <c r="BG250" s="169">
        <f t="shared" si="46"/>
        <v>0</v>
      </c>
      <c r="BH250" s="169">
        <f t="shared" si="47"/>
        <v>0</v>
      </c>
      <c r="BI250" s="169">
        <f t="shared" si="48"/>
        <v>0</v>
      </c>
      <c r="BJ250" s="17" t="s">
        <v>88</v>
      </c>
      <c r="BK250" s="169">
        <f t="shared" si="49"/>
        <v>223.44</v>
      </c>
      <c r="BL250" s="17" t="s">
        <v>402</v>
      </c>
      <c r="BM250" s="168" t="s">
        <v>2449</v>
      </c>
    </row>
    <row r="251" spans="1:65" s="1" customFormat="1" ht="33" customHeight="1">
      <c r="A251" s="30"/>
      <c r="B251" s="155"/>
      <c r="C251" s="194" t="s">
        <v>1774</v>
      </c>
      <c r="D251" s="194" t="s">
        <v>245</v>
      </c>
      <c r="E251" s="195" t="s">
        <v>2450</v>
      </c>
      <c r="F251" s="196" t="s">
        <v>2451</v>
      </c>
      <c r="G251" s="197" t="s">
        <v>310</v>
      </c>
      <c r="H251" s="198">
        <v>27</v>
      </c>
      <c r="I251" s="161">
        <v>11.32</v>
      </c>
      <c r="J251" s="162">
        <f t="shared" si="40"/>
        <v>305.64</v>
      </c>
      <c r="K251" s="163"/>
      <c r="L251" s="31"/>
      <c r="M251" s="164"/>
      <c r="N251" s="165" t="s">
        <v>42</v>
      </c>
      <c r="O251" s="57"/>
      <c r="P251" s="166">
        <f t="shared" si="41"/>
        <v>0</v>
      </c>
      <c r="Q251" s="166">
        <v>2.0000000000000002E-5</v>
      </c>
      <c r="R251" s="166">
        <f t="shared" si="42"/>
        <v>5.4000000000000001E-4</v>
      </c>
      <c r="S251" s="166">
        <v>0</v>
      </c>
      <c r="T251" s="167">
        <f t="shared" si="43"/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68" t="s">
        <v>402</v>
      </c>
      <c r="AT251" s="168" t="s">
        <v>245</v>
      </c>
      <c r="AU251" s="168" t="s">
        <v>88</v>
      </c>
      <c r="AY251" s="17" t="s">
        <v>242</v>
      </c>
      <c r="BE251" s="169">
        <f t="shared" si="44"/>
        <v>0</v>
      </c>
      <c r="BF251" s="169">
        <f t="shared" si="45"/>
        <v>305.64</v>
      </c>
      <c r="BG251" s="169">
        <f t="shared" si="46"/>
        <v>0</v>
      </c>
      <c r="BH251" s="169">
        <f t="shared" si="47"/>
        <v>0</v>
      </c>
      <c r="BI251" s="169">
        <f t="shared" si="48"/>
        <v>0</v>
      </c>
      <c r="BJ251" s="17" t="s">
        <v>88</v>
      </c>
      <c r="BK251" s="169">
        <f t="shared" si="49"/>
        <v>305.64</v>
      </c>
      <c r="BL251" s="17" t="s">
        <v>402</v>
      </c>
      <c r="BM251" s="168" t="s">
        <v>2351</v>
      </c>
    </row>
    <row r="252" spans="1:65" s="1" customFormat="1" ht="33" customHeight="1">
      <c r="A252" s="30"/>
      <c r="B252" s="155"/>
      <c r="C252" s="194" t="s">
        <v>1622</v>
      </c>
      <c r="D252" s="194" t="s">
        <v>245</v>
      </c>
      <c r="E252" s="195" t="s">
        <v>2452</v>
      </c>
      <c r="F252" s="196" t="s">
        <v>2453</v>
      </c>
      <c r="G252" s="197" t="s">
        <v>310</v>
      </c>
      <c r="H252" s="198">
        <v>21</v>
      </c>
      <c r="I252" s="161">
        <v>14.57</v>
      </c>
      <c r="J252" s="162">
        <f t="shared" si="40"/>
        <v>305.97000000000003</v>
      </c>
      <c r="K252" s="163"/>
      <c r="L252" s="31"/>
      <c r="M252" s="164"/>
      <c r="N252" s="165" t="s">
        <v>42</v>
      </c>
      <c r="O252" s="57"/>
      <c r="P252" s="166">
        <f t="shared" si="41"/>
        <v>0</v>
      </c>
      <c r="Q252" s="166">
        <v>2.0000000000000002E-5</v>
      </c>
      <c r="R252" s="166">
        <f t="shared" si="42"/>
        <v>4.2000000000000002E-4</v>
      </c>
      <c r="S252" s="166">
        <v>0</v>
      </c>
      <c r="T252" s="167">
        <f t="shared" si="43"/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68" t="s">
        <v>402</v>
      </c>
      <c r="AT252" s="168" t="s">
        <v>245</v>
      </c>
      <c r="AU252" s="168" t="s">
        <v>88</v>
      </c>
      <c r="AY252" s="17" t="s">
        <v>242</v>
      </c>
      <c r="BE252" s="169">
        <f t="shared" si="44"/>
        <v>0</v>
      </c>
      <c r="BF252" s="169">
        <f t="shared" si="45"/>
        <v>305.97000000000003</v>
      </c>
      <c r="BG252" s="169">
        <f t="shared" si="46"/>
        <v>0</v>
      </c>
      <c r="BH252" s="169">
        <f t="shared" si="47"/>
        <v>0</v>
      </c>
      <c r="BI252" s="169">
        <f t="shared" si="48"/>
        <v>0</v>
      </c>
      <c r="BJ252" s="17" t="s">
        <v>88</v>
      </c>
      <c r="BK252" s="169">
        <f t="shared" si="49"/>
        <v>305.97000000000003</v>
      </c>
      <c r="BL252" s="17" t="s">
        <v>402</v>
      </c>
      <c r="BM252" s="168" t="s">
        <v>2357</v>
      </c>
    </row>
    <row r="253" spans="1:65" s="1" customFormat="1" ht="37.9" customHeight="1">
      <c r="A253" s="30"/>
      <c r="B253" s="155"/>
      <c r="C253" s="194" t="s">
        <v>1785</v>
      </c>
      <c r="D253" s="194" t="s">
        <v>245</v>
      </c>
      <c r="E253" s="195" t="s">
        <v>2454</v>
      </c>
      <c r="F253" s="196" t="s">
        <v>2455</v>
      </c>
      <c r="G253" s="197" t="s">
        <v>310</v>
      </c>
      <c r="H253" s="198">
        <v>22</v>
      </c>
      <c r="I253" s="161">
        <v>4.8499999999999996</v>
      </c>
      <c r="J253" s="162">
        <f t="shared" si="40"/>
        <v>106.7</v>
      </c>
      <c r="K253" s="163"/>
      <c r="L253" s="31"/>
      <c r="M253" s="164"/>
      <c r="N253" s="165" t="s">
        <v>42</v>
      </c>
      <c r="O253" s="57"/>
      <c r="P253" s="166">
        <f t="shared" si="41"/>
        <v>0</v>
      </c>
      <c r="Q253" s="166">
        <v>0</v>
      </c>
      <c r="R253" s="166">
        <f t="shared" si="42"/>
        <v>0</v>
      </c>
      <c r="S253" s="166">
        <v>0</v>
      </c>
      <c r="T253" s="167">
        <f t="shared" si="43"/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68" t="s">
        <v>402</v>
      </c>
      <c r="AT253" s="168" t="s">
        <v>245</v>
      </c>
      <c r="AU253" s="168" t="s">
        <v>88</v>
      </c>
      <c r="AY253" s="17" t="s">
        <v>242</v>
      </c>
      <c r="BE253" s="169">
        <f t="shared" si="44"/>
        <v>0</v>
      </c>
      <c r="BF253" s="169">
        <f t="shared" si="45"/>
        <v>106.7</v>
      </c>
      <c r="BG253" s="169">
        <f t="shared" si="46"/>
        <v>0</v>
      </c>
      <c r="BH253" s="169">
        <f t="shared" si="47"/>
        <v>0</v>
      </c>
      <c r="BI253" s="169">
        <f t="shared" si="48"/>
        <v>0</v>
      </c>
      <c r="BJ253" s="17" t="s">
        <v>88</v>
      </c>
      <c r="BK253" s="169">
        <f t="shared" si="49"/>
        <v>106.7</v>
      </c>
      <c r="BL253" s="17" t="s">
        <v>402</v>
      </c>
      <c r="BM253" s="168" t="s">
        <v>2456</v>
      </c>
    </row>
    <row r="254" spans="1:65" s="1" customFormat="1" ht="37.9" customHeight="1">
      <c r="A254" s="30"/>
      <c r="B254" s="155"/>
      <c r="C254" s="194" t="s">
        <v>1789</v>
      </c>
      <c r="D254" s="194" t="s">
        <v>245</v>
      </c>
      <c r="E254" s="195" t="s">
        <v>2457</v>
      </c>
      <c r="F254" s="196" t="s">
        <v>2458</v>
      </c>
      <c r="G254" s="197" t="s">
        <v>310</v>
      </c>
      <c r="H254" s="198">
        <v>69</v>
      </c>
      <c r="I254" s="161">
        <v>9.42</v>
      </c>
      <c r="J254" s="162">
        <f t="shared" si="40"/>
        <v>649.98</v>
      </c>
      <c r="K254" s="163"/>
      <c r="L254" s="31"/>
      <c r="M254" s="164"/>
      <c r="N254" s="165" t="s">
        <v>42</v>
      </c>
      <c r="O254" s="57"/>
      <c r="P254" s="166">
        <f t="shared" si="41"/>
        <v>0</v>
      </c>
      <c r="Q254" s="166">
        <v>0</v>
      </c>
      <c r="R254" s="166">
        <f t="shared" si="42"/>
        <v>0</v>
      </c>
      <c r="S254" s="166">
        <v>0</v>
      </c>
      <c r="T254" s="167">
        <f t="shared" si="43"/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68" t="s">
        <v>402</v>
      </c>
      <c r="AT254" s="168" t="s">
        <v>245</v>
      </c>
      <c r="AU254" s="168" t="s">
        <v>88</v>
      </c>
      <c r="AY254" s="17" t="s">
        <v>242</v>
      </c>
      <c r="BE254" s="169">
        <f t="shared" si="44"/>
        <v>0</v>
      </c>
      <c r="BF254" s="169">
        <f t="shared" si="45"/>
        <v>649.98</v>
      </c>
      <c r="BG254" s="169">
        <f t="shared" si="46"/>
        <v>0</v>
      </c>
      <c r="BH254" s="169">
        <f t="shared" si="47"/>
        <v>0</v>
      </c>
      <c r="BI254" s="169">
        <f t="shared" si="48"/>
        <v>0</v>
      </c>
      <c r="BJ254" s="17" t="s">
        <v>88</v>
      </c>
      <c r="BK254" s="169">
        <f t="shared" si="49"/>
        <v>649.98</v>
      </c>
      <c r="BL254" s="17" t="s">
        <v>402</v>
      </c>
      <c r="BM254" s="168" t="s">
        <v>2459</v>
      </c>
    </row>
    <row r="255" spans="1:65" s="1" customFormat="1" ht="49.15" customHeight="1">
      <c r="A255" s="30"/>
      <c r="B255" s="155"/>
      <c r="C255" s="218" t="s">
        <v>1794</v>
      </c>
      <c r="D255" s="218" t="s">
        <v>313</v>
      </c>
      <c r="E255" s="219" t="s">
        <v>2460</v>
      </c>
      <c r="F255" s="220" t="s">
        <v>2461</v>
      </c>
      <c r="G255" s="221" t="s">
        <v>310</v>
      </c>
      <c r="H255" s="222">
        <v>2</v>
      </c>
      <c r="I255" s="204">
        <v>97.11</v>
      </c>
      <c r="J255" s="205">
        <f t="shared" si="40"/>
        <v>194.22</v>
      </c>
      <c r="K255" s="206"/>
      <c r="L255" s="207"/>
      <c r="M255" s="208"/>
      <c r="N255" s="209" t="s">
        <v>42</v>
      </c>
      <c r="O255" s="57"/>
      <c r="P255" s="166">
        <f t="shared" si="41"/>
        <v>0</v>
      </c>
      <c r="Q255" s="166">
        <v>1.2319999999999999E-2</v>
      </c>
      <c r="R255" s="166">
        <f t="shared" si="42"/>
        <v>2.4639999999999999E-2</v>
      </c>
      <c r="S255" s="166">
        <v>0</v>
      </c>
      <c r="T255" s="167">
        <f t="shared" si="43"/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R255" s="168" t="s">
        <v>500</v>
      </c>
      <c r="AT255" s="168" t="s">
        <v>313</v>
      </c>
      <c r="AU255" s="168" t="s">
        <v>88</v>
      </c>
      <c r="AY255" s="17" t="s">
        <v>242</v>
      </c>
      <c r="BE255" s="169">
        <f t="shared" si="44"/>
        <v>0</v>
      </c>
      <c r="BF255" s="169">
        <f t="shared" si="45"/>
        <v>194.22</v>
      </c>
      <c r="BG255" s="169">
        <f t="shared" si="46"/>
        <v>0</v>
      </c>
      <c r="BH255" s="169">
        <f t="shared" si="47"/>
        <v>0</v>
      </c>
      <c r="BI255" s="169">
        <f t="shared" si="48"/>
        <v>0</v>
      </c>
      <c r="BJ255" s="17" t="s">
        <v>88</v>
      </c>
      <c r="BK255" s="169">
        <f t="shared" si="49"/>
        <v>194.22</v>
      </c>
      <c r="BL255" s="17" t="s">
        <v>402</v>
      </c>
      <c r="BM255" s="168" t="s">
        <v>2462</v>
      </c>
    </row>
    <row r="256" spans="1:65" s="1" customFormat="1" ht="49.15" customHeight="1">
      <c r="A256" s="30"/>
      <c r="B256" s="155"/>
      <c r="C256" s="218" t="s">
        <v>1799</v>
      </c>
      <c r="D256" s="218" t="s">
        <v>313</v>
      </c>
      <c r="E256" s="219" t="s">
        <v>2463</v>
      </c>
      <c r="F256" s="220" t="s">
        <v>2464</v>
      </c>
      <c r="G256" s="221" t="s">
        <v>310</v>
      </c>
      <c r="H256" s="222">
        <v>6</v>
      </c>
      <c r="I256" s="204">
        <v>102.93</v>
      </c>
      <c r="J256" s="205">
        <f t="shared" si="40"/>
        <v>617.58000000000004</v>
      </c>
      <c r="K256" s="206"/>
      <c r="L256" s="207"/>
      <c r="M256" s="208"/>
      <c r="N256" s="209" t="s">
        <v>42</v>
      </c>
      <c r="O256" s="57"/>
      <c r="P256" s="166">
        <f t="shared" si="41"/>
        <v>0</v>
      </c>
      <c r="Q256" s="166">
        <v>1.515E-2</v>
      </c>
      <c r="R256" s="166">
        <f t="shared" si="42"/>
        <v>9.0900000000000009E-2</v>
      </c>
      <c r="S256" s="166">
        <v>0</v>
      </c>
      <c r="T256" s="167">
        <f t="shared" si="43"/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68" t="s">
        <v>500</v>
      </c>
      <c r="AT256" s="168" t="s">
        <v>313</v>
      </c>
      <c r="AU256" s="168" t="s">
        <v>88</v>
      </c>
      <c r="AY256" s="17" t="s">
        <v>242</v>
      </c>
      <c r="BE256" s="169">
        <f t="shared" si="44"/>
        <v>0</v>
      </c>
      <c r="BF256" s="169">
        <f t="shared" si="45"/>
        <v>617.58000000000004</v>
      </c>
      <c r="BG256" s="169">
        <f t="shared" si="46"/>
        <v>0</v>
      </c>
      <c r="BH256" s="169">
        <f t="shared" si="47"/>
        <v>0</v>
      </c>
      <c r="BI256" s="169">
        <f t="shared" si="48"/>
        <v>0</v>
      </c>
      <c r="BJ256" s="17" t="s">
        <v>88</v>
      </c>
      <c r="BK256" s="169">
        <f t="shared" si="49"/>
        <v>617.58000000000004</v>
      </c>
      <c r="BL256" s="17" t="s">
        <v>402</v>
      </c>
      <c r="BM256" s="168" t="s">
        <v>2465</v>
      </c>
    </row>
    <row r="257" spans="1:65" s="1" customFormat="1" ht="49.15" customHeight="1">
      <c r="A257" s="30"/>
      <c r="B257" s="155"/>
      <c r="C257" s="218" t="s">
        <v>1804</v>
      </c>
      <c r="D257" s="218" t="s">
        <v>313</v>
      </c>
      <c r="E257" s="219" t="s">
        <v>2466</v>
      </c>
      <c r="F257" s="220" t="s">
        <v>2467</v>
      </c>
      <c r="G257" s="221" t="s">
        <v>310</v>
      </c>
      <c r="H257" s="222">
        <v>2</v>
      </c>
      <c r="I257" s="204">
        <v>108.77</v>
      </c>
      <c r="J257" s="205">
        <f t="shared" si="40"/>
        <v>217.54</v>
      </c>
      <c r="K257" s="206"/>
      <c r="L257" s="207"/>
      <c r="M257" s="208"/>
      <c r="N257" s="209" t="s">
        <v>42</v>
      </c>
      <c r="O257" s="57"/>
      <c r="P257" s="166">
        <f t="shared" si="41"/>
        <v>0</v>
      </c>
      <c r="Q257" s="166">
        <v>1.804E-2</v>
      </c>
      <c r="R257" s="166">
        <f t="shared" si="42"/>
        <v>3.6080000000000001E-2</v>
      </c>
      <c r="S257" s="166">
        <v>0</v>
      </c>
      <c r="T257" s="167">
        <f t="shared" si="43"/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68" t="s">
        <v>500</v>
      </c>
      <c r="AT257" s="168" t="s">
        <v>313</v>
      </c>
      <c r="AU257" s="168" t="s">
        <v>88</v>
      </c>
      <c r="AY257" s="17" t="s">
        <v>242</v>
      </c>
      <c r="BE257" s="169">
        <f t="shared" si="44"/>
        <v>0</v>
      </c>
      <c r="BF257" s="169">
        <f t="shared" si="45"/>
        <v>217.54</v>
      </c>
      <c r="BG257" s="169">
        <f t="shared" si="46"/>
        <v>0</v>
      </c>
      <c r="BH257" s="169">
        <f t="shared" si="47"/>
        <v>0</v>
      </c>
      <c r="BI257" s="169">
        <f t="shared" si="48"/>
        <v>0</v>
      </c>
      <c r="BJ257" s="17" t="s">
        <v>88</v>
      </c>
      <c r="BK257" s="169">
        <f t="shared" si="49"/>
        <v>217.54</v>
      </c>
      <c r="BL257" s="17" t="s">
        <v>402</v>
      </c>
      <c r="BM257" s="168" t="s">
        <v>2468</v>
      </c>
    </row>
    <row r="258" spans="1:65" s="1" customFormat="1" ht="49.15" customHeight="1">
      <c r="A258" s="30"/>
      <c r="B258" s="155"/>
      <c r="C258" s="218" t="s">
        <v>1811</v>
      </c>
      <c r="D258" s="218" t="s">
        <v>313</v>
      </c>
      <c r="E258" s="219" t="s">
        <v>2469</v>
      </c>
      <c r="F258" s="220" t="s">
        <v>2470</v>
      </c>
      <c r="G258" s="221" t="s">
        <v>310</v>
      </c>
      <c r="H258" s="222">
        <v>3</v>
      </c>
      <c r="I258" s="204">
        <v>120.38</v>
      </c>
      <c r="J258" s="205">
        <f t="shared" si="40"/>
        <v>361.14</v>
      </c>
      <c r="K258" s="206"/>
      <c r="L258" s="207"/>
      <c r="M258" s="208"/>
      <c r="N258" s="209" t="s">
        <v>42</v>
      </c>
      <c r="O258" s="57"/>
      <c r="P258" s="166">
        <f t="shared" si="41"/>
        <v>0</v>
      </c>
      <c r="Q258" s="166">
        <v>2.3779999999999999E-2</v>
      </c>
      <c r="R258" s="166">
        <f t="shared" si="42"/>
        <v>7.1340000000000001E-2</v>
      </c>
      <c r="S258" s="166">
        <v>0</v>
      </c>
      <c r="T258" s="167">
        <f t="shared" si="43"/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68" t="s">
        <v>500</v>
      </c>
      <c r="AT258" s="168" t="s">
        <v>313</v>
      </c>
      <c r="AU258" s="168" t="s">
        <v>88</v>
      </c>
      <c r="AY258" s="17" t="s">
        <v>242</v>
      </c>
      <c r="BE258" s="169">
        <f t="shared" si="44"/>
        <v>0</v>
      </c>
      <c r="BF258" s="169">
        <f t="shared" si="45"/>
        <v>361.14</v>
      </c>
      <c r="BG258" s="169">
        <f t="shared" si="46"/>
        <v>0</v>
      </c>
      <c r="BH258" s="169">
        <f t="shared" si="47"/>
        <v>0</v>
      </c>
      <c r="BI258" s="169">
        <f t="shared" si="48"/>
        <v>0</v>
      </c>
      <c r="BJ258" s="17" t="s">
        <v>88</v>
      </c>
      <c r="BK258" s="169">
        <f t="shared" si="49"/>
        <v>361.14</v>
      </c>
      <c r="BL258" s="17" t="s">
        <v>402</v>
      </c>
      <c r="BM258" s="168" t="s">
        <v>2471</v>
      </c>
    </row>
    <row r="259" spans="1:65" s="1" customFormat="1" ht="49.15" customHeight="1">
      <c r="A259" s="30"/>
      <c r="B259" s="155"/>
      <c r="C259" s="218" t="s">
        <v>1818</v>
      </c>
      <c r="D259" s="218" t="s">
        <v>313</v>
      </c>
      <c r="E259" s="219" t="s">
        <v>2472</v>
      </c>
      <c r="F259" s="220" t="s">
        <v>2473</v>
      </c>
      <c r="G259" s="221" t="s">
        <v>310</v>
      </c>
      <c r="H259" s="222">
        <v>5</v>
      </c>
      <c r="I259" s="204">
        <v>126.23</v>
      </c>
      <c r="J259" s="205">
        <f t="shared" si="40"/>
        <v>631.15</v>
      </c>
      <c r="K259" s="206"/>
      <c r="L259" s="207"/>
      <c r="M259" s="208"/>
      <c r="N259" s="209" t="s">
        <v>42</v>
      </c>
      <c r="O259" s="57"/>
      <c r="P259" s="166">
        <f t="shared" si="41"/>
        <v>0</v>
      </c>
      <c r="Q259" s="166">
        <v>2.6669999999999999E-2</v>
      </c>
      <c r="R259" s="166">
        <f t="shared" si="42"/>
        <v>0.13335</v>
      </c>
      <c r="S259" s="166">
        <v>0</v>
      </c>
      <c r="T259" s="167">
        <f t="shared" si="43"/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68" t="s">
        <v>500</v>
      </c>
      <c r="AT259" s="168" t="s">
        <v>313</v>
      </c>
      <c r="AU259" s="168" t="s">
        <v>88</v>
      </c>
      <c r="AY259" s="17" t="s">
        <v>242</v>
      </c>
      <c r="BE259" s="169">
        <f t="shared" si="44"/>
        <v>0</v>
      </c>
      <c r="BF259" s="169">
        <f t="shared" si="45"/>
        <v>631.15</v>
      </c>
      <c r="BG259" s="169">
        <f t="shared" si="46"/>
        <v>0</v>
      </c>
      <c r="BH259" s="169">
        <f t="shared" si="47"/>
        <v>0</v>
      </c>
      <c r="BI259" s="169">
        <f t="shared" si="48"/>
        <v>0</v>
      </c>
      <c r="BJ259" s="17" t="s">
        <v>88</v>
      </c>
      <c r="BK259" s="169">
        <f t="shared" si="49"/>
        <v>631.15</v>
      </c>
      <c r="BL259" s="17" t="s">
        <v>402</v>
      </c>
      <c r="BM259" s="168" t="s">
        <v>2474</v>
      </c>
    </row>
    <row r="260" spans="1:65" s="1" customFormat="1" ht="49.15" customHeight="1">
      <c r="A260" s="30"/>
      <c r="B260" s="155"/>
      <c r="C260" s="218" t="s">
        <v>1820</v>
      </c>
      <c r="D260" s="218" t="s">
        <v>313</v>
      </c>
      <c r="E260" s="219" t="s">
        <v>2475</v>
      </c>
      <c r="F260" s="220" t="s">
        <v>2476</v>
      </c>
      <c r="G260" s="221" t="s">
        <v>310</v>
      </c>
      <c r="H260" s="222">
        <v>3</v>
      </c>
      <c r="I260" s="204">
        <v>132.12</v>
      </c>
      <c r="J260" s="205">
        <f t="shared" si="40"/>
        <v>396.36</v>
      </c>
      <c r="K260" s="206"/>
      <c r="L260" s="207"/>
      <c r="M260" s="208"/>
      <c r="N260" s="209" t="s">
        <v>42</v>
      </c>
      <c r="O260" s="57"/>
      <c r="P260" s="166">
        <f t="shared" si="41"/>
        <v>0</v>
      </c>
      <c r="Q260" s="166">
        <v>2.9680000000000002E-2</v>
      </c>
      <c r="R260" s="166">
        <f t="shared" si="42"/>
        <v>8.9040000000000008E-2</v>
      </c>
      <c r="S260" s="166">
        <v>0</v>
      </c>
      <c r="T260" s="167">
        <f t="shared" si="43"/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68" t="s">
        <v>500</v>
      </c>
      <c r="AT260" s="168" t="s">
        <v>313</v>
      </c>
      <c r="AU260" s="168" t="s">
        <v>88</v>
      </c>
      <c r="AY260" s="17" t="s">
        <v>242</v>
      </c>
      <c r="BE260" s="169">
        <f t="shared" si="44"/>
        <v>0</v>
      </c>
      <c r="BF260" s="169">
        <f t="shared" si="45"/>
        <v>396.36</v>
      </c>
      <c r="BG260" s="169">
        <f t="shared" si="46"/>
        <v>0</v>
      </c>
      <c r="BH260" s="169">
        <f t="shared" si="47"/>
        <v>0</v>
      </c>
      <c r="BI260" s="169">
        <f t="shared" si="48"/>
        <v>0</v>
      </c>
      <c r="BJ260" s="17" t="s">
        <v>88</v>
      </c>
      <c r="BK260" s="169">
        <f t="shared" si="49"/>
        <v>396.36</v>
      </c>
      <c r="BL260" s="17" t="s">
        <v>402</v>
      </c>
      <c r="BM260" s="168" t="s">
        <v>2477</v>
      </c>
    </row>
    <row r="261" spans="1:65" s="1" customFormat="1" ht="49.15" customHeight="1">
      <c r="A261" s="30"/>
      <c r="B261" s="155"/>
      <c r="C261" s="218" t="s">
        <v>1822</v>
      </c>
      <c r="D261" s="218" t="s">
        <v>313</v>
      </c>
      <c r="E261" s="219" t="s">
        <v>2478</v>
      </c>
      <c r="F261" s="220" t="s">
        <v>2479</v>
      </c>
      <c r="G261" s="221" t="s">
        <v>310</v>
      </c>
      <c r="H261" s="222">
        <v>1</v>
      </c>
      <c r="I261" s="204">
        <v>155.44</v>
      </c>
      <c r="J261" s="205">
        <f t="shared" si="40"/>
        <v>155.44</v>
      </c>
      <c r="K261" s="206"/>
      <c r="L261" s="207"/>
      <c r="M261" s="208"/>
      <c r="N261" s="209" t="s">
        <v>42</v>
      </c>
      <c r="O261" s="57"/>
      <c r="P261" s="166">
        <f t="shared" si="41"/>
        <v>0</v>
      </c>
      <c r="Q261" s="166">
        <v>4.1399999999999999E-2</v>
      </c>
      <c r="R261" s="166">
        <f t="shared" si="42"/>
        <v>4.1399999999999999E-2</v>
      </c>
      <c r="S261" s="166">
        <v>0</v>
      </c>
      <c r="T261" s="167">
        <f t="shared" si="43"/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68" t="s">
        <v>500</v>
      </c>
      <c r="AT261" s="168" t="s">
        <v>313</v>
      </c>
      <c r="AU261" s="168" t="s">
        <v>88</v>
      </c>
      <c r="AY261" s="17" t="s">
        <v>242</v>
      </c>
      <c r="BE261" s="169">
        <f t="shared" si="44"/>
        <v>0</v>
      </c>
      <c r="BF261" s="169">
        <f t="shared" si="45"/>
        <v>155.44</v>
      </c>
      <c r="BG261" s="169">
        <f t="shared" si="46"/>
        <v>0</v>
      </c>
      <c r="BH261" s="169">
        <f t="shared" si="47"/>
        <v>0</v>
      </c>
      <c r="BI261" s="169">
        <f t="shared" si="48"/>
        <v>0</v>
      </c>
      <c r="BJ261" s="17" t="s">
        <v>88</v>
      </c>
      <c r="BK261" s="169">
        <f t="shared" si="49"/>
        <v>155.44</v>
      </c>
      <c r="BL261" s="17" t="s">
        <v>402</v>
      </c>
      <c r="BM261" s="168" t="s">
        <v>2480</v>
      </c>
    </row>
    <row r="262" spans="1:65" s="1" customFormat="1" ht="49.15" customHeight="1">
      <c r="A262" s="30"/>
      <c r="B262" s="155"/>
      <c r="C262" s="218" t="s">
        <v>1825</v>
      </c>
      <c r="D262" s="218" t="s">
        <v>313</v>
      </c>
      <c r="E262" s="219" t="s">
        <v>2481</v>
      </c>
      <c r="F262" s="220" t="s">
        <v>2482</v>
      </c>
      <c r="G262" s="221" t="s">
        <v>310</v>
      </c>
      <c r="H262" s="222">
        <v>1</v>
      </c>
      <c r="I262" s="204">
        <v>76.33</v>
      </c>
      <c r="J262" s="205">
        <f t="shared" si="40"/>
        <v>76.33</v>
      </c>
      <c r="K262" s="206"/>
      <c r="L262" s="207"/>
      <c r="M262" s="208"/>
      <c r="N262" s="209" t="s">
        <v>42</v>
      </c>
      <c r="O262" s="57"/>
      <c r="P262" s="166">
        <f t="shared" si="41"/>
        <v>0</v>
      </c>
      <c r="Q262" s="166">
        <v>2.0160000000000001E-2</v>
      </c>
      <c r="R262" s="166">
        <f t="shared" si="42"/>
        <v>2.0160000000000001E-2</v>
      </c>
      <c r="S262" s="166">
        <v>0</v>
      </c>
      <c r="T262" s="167">
        <f t="shared" si="43"/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68" t="s">
        <v>500</v>
      </c>
      <c r="AT262" s="168" t="s">
        <v>313</v>
      </c>
      <c r="AU262" s="168" t="s">
        <v>88</v>
      </c>
      <c r="AY262" s="17" t="s">
        <v>242</v>
      </c>
      <c r="BE262" s="169">
        <f t="shared" si="44"/>
        <v>0</v>
      </c>
      <c r="BF262" s="169">
        <f t="shared" si="45"/>
        <v>76.33</v>
      </c>
      <c r="BG262" s="169">
        <f t="shared" si="46"/>
        <v>0</v>
      </c>
      <c r="BH262" s="169">
        <f t="shared" si="47"/>
        <v>0</v>
      </c>
      <c r="BI262" s="169">
        <f t="shared" si="48"/>
        <v>0</v>
      </c>
      <c r="BJ262" s="17" t="s">
        <v>88</v>
      </c>
      <c r="BK262" s="169">
        <f t="shared" si="49"/>
        <v>76.33</v>
      </c>
      <c r="BL262" s="17" t="s">
        <v>402</v>
      </c>
      <c r="BM262" s="168" t="s">
        <v>2483</v>
      </c>
    </row>
    <row r="263" spans="1:65" s="1" customFormat="1" ht="49.15" customHeight="1">
      <c r="A263" s="30"/>
      <c r="B263" s="155"/>
      <c r="C263" s="218" t="s">
        <v>1829</v>
      </c>
      <c r="D263" s="218" t="s">
        <v>313</v>
      </c>
      <c r="E263" s="219" t="s">
        <v>2484</v>
      </c>
      <c r="F263" s="220" t="s">
        <v>2485</v>
      </c>
      <c r="G263" s="221" t="s">
        <v>310</v>
      </c>
      <c r="H263" s="222">
        <v>1</v>
      </c>
      <c r="I263" s="204">
        <v>83.82</v>
      </c>
      <c r="J263" s="205">
        <f t="shared" si="40"/>
        <v>83.82</v>
      </c>
      <c r="K263" s="206"/>
      <c r="L263" s="207"/>
      <c r="M263" s="208"/>
      <c r="N263" s="209" t="s">
        <v>42</v>
      </c>
      <c r="O263" s="57"/>
      <c r="P263" s="166">
        <f t="shared" si="41"/>
        <v>0</v>
      </c>
      <c r="Q263" s="166">
        <v>2.2790000000000001E-2</v>
      </c>
      <c r="R263" s="166">
        <f t="shared" si="42"/>
        <v>2.2790000000000001E-2</v>
      </c>
      <c r="S263" s="166">
        <v>0</v>
      </c>
      <c r="T263" s="167">
        <f t="shared" si="43"/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68" t="s">
        <v>500</v>
      </c>
      <c r="AT263" s="168" t="s">
        <v>313</v>
      </c>
      <c r="AU263" s="168" t="s">
        <v>88</v>
      </c>
      <c r="AY263" s="17" t="s">
        <v>242</v>
      </c>
      <c r="BE263" s="169">
        <f t="shared" si="44"/>
        <v>0</v>
      </c>
      <c r="BF263" s="169">
        <f t="shared" si="45"/>
        <v>83.82</v>
      </c>
      <c r="BG263" s="169">
        <f t="shared" si="46"/>
        <v>0</v>
      </c>
      <c r="BH263" s="169">
        <f t="shared" si="47"/>
        <v>0</v>
      </c>
      <c r="BI263" s="169">
        <f t="shared" si="48"/>
        <v>0</v>
      </c>
      <c r="BJ263" s="17" t="s">
        <v>88</v>
      </c>
      <c r="BK263" s="169">
        <f t="shared" si="49"/>
        <v>83.82</v>
      </c>
      <c r="BL263" s="17" t="s">
        <v>402</v>
      </c>
      <c r="BM263" s="168" t="s">
        <v>2486</v>
      </c>
    </row>
    <row r="264" spans="1:65" s="1" customFormat="1" ht="49.15" customHeight="1">
      <c r="A264" s="30"/>
      <c r="B264" s="155"/>
      <c r="C264" s="218" t="s">
        <v>1832</v>
      </c>
      <c r="D264" s="218" t="s">
        <v>313</v>
      </c>
      <c r="E264" s="219" t="s">
        <v>2487</v>
      </c>
      <c r="F264" s="220" t="s">
        <v>2488</v>
      </c>
      <c r="G264" s="221" t="s">
        <v>310</v>
      </c>
      <c r="H264" s="222">
        <v>3</v>
      </c>
      <c r="I264" s="204">
        <v>91.33</v>
      </c>
      <c r="J264" s="205">
        <f t="shared" si="40"/>
        <v>273.99</v>
      </c>
      <c r="K264" s="206"/>
      <c r="L264" s="207"/>
      <c r="M264" s="208"/>
      <c r="N264" s="209" t="s">
        <v>42</v>
      </c>
      <c r="O264" s="57"/>
      <c r="P264" s="166">
        <f t="shared" si="41"/>
        <v>0</v>
      </c>
      <c r="Q264" s="166">
        <v>2.547E-2</v>
      </c>
      <c r="R264" s="166">
        <f t="shared" si="42"/>
        <v>7.6410000000000006E-2</v>
      </c>
      <c r="S264" s="166">
        <v>0</v>
      </c>
      <c r="T264" s="167">
        <f t="shared" si="43"/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68" t="s">
        <v>500</v>
      </c>
      <c r="AT264" s="168" t="s">
        <v>313</v>
      </c>
      <c r="AU264" s="168" t="s">
        <v>88</v>
      </c>
      <c r="AY264" s="17" t="s">
        <v>242</v>
      </c>
      <c r="BE264" s="169">
        <f t="shared" si="44"/>
        <v>0</v>
      </c>
      <c r="BF264" s="169">
        <f t="shared" si="45"/>
        <v>273.99</v>
      </c>
      <c r="BG264" s="169">
        <f t="shared" si="46"/>
        <v>0</v>
      </c>
      <c r="BH264" s="169">
        <f t="shared" si="47"/>
        <v>0</v>
      </c>
      <c r="BI264" s="169">
        <f t="shared" si="48"/>
        <v>0</v>
      </c>
      <c r="BJ264" s="17" t="s">
        <v>88</v>
      </c>
      <c r="BK264" s="169">
        <f t="shared" si="49"/>
        <v>273.99</v>
      </c>
      <c r="BL264" s="17" t="s">
        <v>402</v>
      </c>
      <c r="BM264" s="168" t="s">
        <v>2489</v>
      </c>
    </row>
    <row r="265" spans="1:65" s="1" customFormat="1" ht="49.15" customHeight="1">
      <c r="A265" s="30"/>
      <c r="B265" s="155"/>
      <c r="C265" s="218" t="s">
        <v>1834</v>
      </c>
      <c r="D265" s="218" t="s">
        <v>313</v>
      </c>
      <c r="E265" s="219" t="s">
        <v>2490</v>
      </c>
      <c r="F265" s="220" t="s">
        <v>2491</v>
      </c>
      <c r="G265" s="221" t="s">
        <v>310</v>
      </c>
      <c r="H265" s="222">
        <v>11</v>
      </c>
      <c r="I265" s="204">
        <v>98.84</v>
      </c>
      <c r="J265" s="205">
        <f t="shared" si="40"/>
        <v>1087.24</v>
      </c>
      <c r="K265" s="206"/>
      <c r="L265" s="207"/>
      <c r="M265" s="208"/>
      <c r="N265" s="209" t="s">
        <v>42</v>
      </c>
      <c r="O265" s="57"/>
      <c r="P265" s="166">
        <f t="shared" si="41"/>
        <v>0</v>
      </c>
      <c r="Q265" s="166">
        <v>2.827E-2</v>
      </c>
      <c r="R265" s="166">
        <f t="shared" si="42"/>
        <v>0.31097000000000002</v>
      </c>
      <c r="S265" s="166">
        <v>0</v>
      </c>
      <c r="T265" s="167">
        <f t="shared" si="43"/>
        <v>0</v>
      </c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R265" s="168" t="s">
        <v>500</v>
      </c>
      <c r="AT265" s="168" t="s">
        <v>313</v>
      </c>
      <c r="AU265" s="168" t="s">
        <v>88</v>
      </c>
      <c r="AY265" s="17" t="s">
        <v>242</v>
      </c>
      <c r="BE265" s="169">
        <f t="shared" si="44"/>
        <v>0</v>
      </c>
      <c r="BF265" s="169">
        <f t="shared" si="45"/>
        <v>1087.24</v>
      </c>
      <c r="BG265" s="169">
        <f t="shared" si="46"/>
        <v>0</v>
      </c>
      <c r="BH265" s="169">
        <f t="shared" si="47"/>
        <v>0</v>
      </c>
      <c r="BI265" s="169">
        <f t="shared" si="48"/>
        <v>0</v>
      </c>
      <c r="BJ265" s="17" t="s">
        <v>88</v>
      </c>
      <c r="BK265" s="169">
        <f t="shared" si="49"/>
        <v>1087.24</v>
      </c>
      <c r="BL265" s="17" t="s">
        <v>402</v>
      </c>
      <c r="BM265" s="168" t="s">
        <v>2492</v>
      </c>
    </row>
    <row r="266" spans="1:65" s="1" customFormat="1" ht="49.15" customHeight="1">
      <c r="A266" s="30"/>
      <c r="B266" s="155"/>
      <c r="C266" s="218" t="s">
        <v>1836</v>
      </c>
      <c r="D266" s="218" t="s">
        <v>313</v>
      </c>
      <c r="E266" s="219" t="s">
        <v>2493</v>
      </c>
      <c r="F266" s="220" t="s">
        <v>2494</v>
      </c>
      <c r="G266" s="221" t="s">
        <v>310</v>
      </c>
      <c r="H266" s="222">
        <v>3</v>
      </c>
      <c r="I266" s="204">
        <v>113.85</v>
      </c>
      <c r="J266" s="205">
        <f t="shared" si="40"/>
        <v>341.55</v>
      </c>
      <c r="K266" s="206"/>
      <c r="L266" s="207"/>
      <c r="M266" s="208"/>
      <c r="N266" s="209" t="s">
        <v>42</v>
      </c>
      <c r="O266" s="57"/>
      <c r="P266" s="166">
        <f t="shared" si="41"/>
        <v>0</v>
      </c>
      <c r="Q266" s="166">
        <v>3.3619999999999997E-2</v>
      </c>
      <c r="R266" s="166">
        <f t="shared" si="42"/>
        <v>0.10085999999999999</v>
      </c>
      <c r="S266" s="166">
        <v>0</v>
      </c>
      <c r="T266" s="167">
        <f t="shared" si="43"/>
        <v>0</v>
      </c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R266" s="168" t="s">
        <v>500</v>
      </c>
      <c r="AT266" s="168" t="s">
        <v>313</v>
      </c>
      <c r="AU266" s="168" t="s">
        <v>88</v>
      </c>
      <c r="AY266" s="17" t="s">
        <v>242</v>
      </c>
      <c r="BE266" s="169">
        <f t="shared" si="44"/>
        <v>0</v>
      </c>
      <c r="BF266" s="169">
        <f t="shared" si="45"/>
        <v>341.55</v>
      </c>
      <c r="BG266" s="169">
        <f t="shared" si="46"/>
        <v>0</v>
      </c>
      <c r="BH266" s="169">
        <f t="shared" si="47"/>
        <v>0</v>
      </c>
      <c r="BI266" s="169">
        <f t="shared" si="48"/>
        <v>0</v>
      </c>
      <c r="BJ266" s="17" t="s">
        <v>88</v>
      </c>
      <c r="BK266" s="169">
        <f t="shared" si="49"/>
        <v>341.55</v>
      </c>
      <c r="BL266" s="17" t="s">
        <v>402</v>
      </c>
      <c r="BM266" s="168" t="s">
        <v>2495</v>
      </c>
    </row>
    <row r="267" spans="1:65" s="1" customFormat="1" ht="49.15" customHeight="1">
      <c r="A267" s="30"/>
      <c r="B267" s="155"/>
      <c r="C267" s="218" t="s">
        <v>1841</v>
      </c>
      <c r="D267" s="218" t="s">
        <v>313</v>
      </c>
      <c r="E267" s="219" t="s">
        <v>2496</v>
      </c>
      <c r="F267" s="220" t="s">
        <v>2497</v>
      </c>
      <c r="G267" s="221" t="s">
        <v>310</v>
      </c>
      <c r="H267" s="222">
        <v>4</v>
      </c>
      <c r="I267" s="204">
        <v>128.86000000000001</v>
      </c>
      <c r="J267" s="205">
        <f t="shared" si="40"/>
        <v>515.44000000000005</v>
      </c>
      <c r="K267" s="206"/>
      <c r="L267" s="207"/>
      <c r="M267" s="208"/>
      <c r="N267" s="209" t="s">
        <v>42</v>
      </c>
      <c r="O267" s="57"/>
      <c r="P267" s="166">
        <f t="shared" si="41"/>
        <v>0</v>
      </c>
      <c r="Q267" s="166">
        <v>3.9120000000000002E-2</v>
      </c>
      <c r="R267" s="166">
        <f t="shared" si="42"/>
        <v>0.15648000000000001</v>
      </c>
      <c r="S267" s="166">
        <v>0</v>
      </c>
      <c r="T267" s="167">
        <f t="shared" si="43"/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68" t="s">
        <v>500</v>
      </c>
      <c r="AT267" s="168" t="s">
        <v>313</v>
      </c>
      <c r="AU267" s="168" t="s">
        <v>88</v>
      </c>
      <c r="AY267" s="17" t="s">
        <v>242</v>
      </c>
      <c r="BE267" s="169">
        <f t="shared" si="44"/>
        <v>0</v>
      </c>
      <c r="BF267" s="169">
        <f t="shared" si="45"/>
        <v>515.44000000000005</v>
      </c>
      <c r="BG267" s="169">
        <f t="shared" si="46"/>
        <v>0</v>
      </c>
      <c r="BH267" s="169">
        <f t="shared" si="47"/>
        <v>0</v>
      </c>
      <c r="BI267" s="169">
        <f t="shared" si="48"/>
        <v>0</v>
      </c>
      <c r="BJ267" s="17" t="s">
        <v>88</v>
      </c>
      <c r="BK267" s="169">
        <f t="shared" si="49"/>
        <v>515.44000000000005</v>
      </c>
      <c r="BL267" s="17" t="s">
        <v>402</v>
      </c>
      <c r="BM267" s="168" t="s">
        <v>2498</v>
      </c>
    </row>
    <row r="268" spans="1:65" s="1" customFormat="1" ht="49.15" customHeight="1">
      <c r="A268" s="30"/>
      <c r="B268" s="155"/>
      <c r="C268" s="218" t="s">
        <v>1843</v>
      </c>
      <c r="D268" s="218" t="s">
        <v>313</v>
      </c>
      <c r="E268" s="219" t="s">
        <v>2499</v>
      </c>
      <c r="F268" s="220" t="s">
        <v>2500</v>
      </c>
      <c r="G268" s="221" t="s">
        <v>310</v>
      </c>
      <c r="H268" s="222">
        <v>6</v>
      </c>
      <c r="I268" s="204">
        <v>143.87</v>
      </c>
      <c r="J268" s="205">
        <f t="shared" si="40"/>
        <v>863.22</v>
      </c>
      <c r="K268" s="206"/>
      <c r="L268" s="207"/>
      <c r="M268" s="208"/>
      <c r="N268" s="209" t="s">
        <v>42</v>
      </c>
      <c r="O268" s="57"/>
      <c r="P268" s="166">
        <f t="shared" si="41"/>
        <v>0</v>
      </c>
      <c r="Q268" s="166">
        <v>4.4510000000000001E-2</v>
      </c>
      <c r="R268" s="166">
        <f t="shared" si="42"/>
        <v>0.26706000000000002</v>
      </c>
      <c r="S268" s="166">
        <v>0</v>
      </c>
      <c r="T268" s="167">
        <f t="shared" si="43"/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68" t="s">
        <v>500</v>
      </c>
      <c r="AT268" s="168" t="s">
        <v>313</v>
      </c>
      <c r="AU268" s="168" t="s">
        <v>88</v>
      </c>
      <c r="AY268" s="17" t="s">
        <v>242</v>
      </c>
      <c r="BE268" s="169">
        <f t="shared" si="44"/>
        <v>0</v>
      </c>
      <c r="BF268" s="169">
        <f t="shared" si="45"/>
        <v>863.22</v>
      </c>
      <c r="BG268" s="169">
        <f t="shared" si="46"/>
        <v>0</v>
      </c>
      <c r="BH268" s="169">
        <f t="shared" si="47"/>
        <v>0</v>
      </c>
      <c r="BI268" s="169">
        <f t="shared" si="48"/>
        <v>0</v>
      </c>
      <c r="BJ268" s="17" t="s">
        <v>88</v>
      </c>
      <c r="BK268" s="169">
        <f t="shared" si="49"/>
        <v>863.22</v>
      </c>
      <c r="BL268" s="17" t="s">
        <v>402</v>
      </c>
      <c r="BM268" s="168" t="s">
        <v>2501</v>
      </c>
    </row>
    <row r="269" spans="1:65" s="1" customFormat="1" ht="49.15" customHeight="1">
      <c r="A269" s="30"/>
      <c r="B269" s="155"/>
      <c r="C269" s="218" t="s">
        <v>1849</v>
      </c>
      <c r="D269" s="218" t="s">
        <v>313</v>
      </c>
      <c r="E269" s="219" t="s">
        <v>2502</v>
      </c>
      <c r="F269" s="220" t="s">
        <v>2503</v>
      </c>
      <c r="G269" s="221" t="s">
        <v>310</v>
      </c>
      <c r="H269" s="222">
        <v>1</v>
      </c>
      <c r="I269" s="204">
        <v>114.57</v>
      </c>
      <c r="J269" s="205">
        <f t="shared" si="40"/>
        <v>114.57</v>
      </c>
      <c r="K269" s="206"/>
      <c r="L269" s="207"/>
      <c r="M269" s="208"/>
      <c r="N269" s="209" t="s">
        <v>42</v>
      </c>
      <c r="O269" s="57"/>
      <c r="P269" s="166">
        <f t="shared" si="41"/>
        <v>0</v>
      </c>
      <c r="Q269" s="166">
        <v>2.3460000000000002E-2</v>
      </c>
      <c r="R269" s="166">
        <f t="shared" si="42"/>
        <v>2.3460000000000002E-2</v>
      </c>
      <c r="S269" s="166">
        <v>0</v>
      </c>
      <c r="T269" s="167">
        <f t="shared" si="43"/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68" t="s">
        <v>500</v>
      </c>
      <c r="AT269" s="168" t="s">
        <v>313</v>
      </c>
      <c r="AU269" s="168" t="s">
        <v>88</v>
      </c>
      <c r="AY269" s="17" t="s">
        <v>242</v>
      </c>
      <c r="BE269" s="169">
        <f t="shared" si="44"/>
        <v>0</v>
      </c>
      <c r="BF269" s="169">
        <f t="shared" si="45"/>
        <v>114.57</v>
      </c>
      <c r="BG269" s="169">
        <f t="shared" si="46"/>
        <v>0</v>
      </c>
      <c r="BH269" s="169">
        <f t="shared" si="47"/>
        <v>0</v>
      </c>
      <c r="BI269" s="169">
        <f t="shared" si="48"/>
        <v>0</v>
      </c>
      <c r="BJ269" s="17" t="s">
        <v>88</v>
      </c>
      <c r="BK269" s="169">
        <f t="shared" si="49"/>
        <v>114.57</v>
      </c>
      <c r="BL269" s="17" t="s">
        <v>402</v>
      </c>
      <c r="BM269" s="168" t="s">
        <v>2504</v>
      </c>
    </row>
    <row r="270" spans="1:65" s="1" customFormat="1" ht="49.15" customHeight="1">
      <c r="A270" s="30"/>
      <c r="B270" s="155"/>
      <c r="C270" s="218" t="s">
        <v>1855</v>
      </c>
      <c r="D270" s="218" t="s">
        <v>313</v>
      </c>
      <c r="E270" s="219" t="s">
        <v>2505</v>
      </c>
      <c r="F270" s="220" t="s">
        <v>2506</v>
      </c>
      <c r="G270" s="221" t="s">
        <v>310</v>
      </c>
      <c r="H270" s="222">
        <v>3</v>
      </c>
      <c r="I270" s="204">
        <v>123.43</v>
      </c>
      <c r="J270" s="205">
        <f t="shared" si="40"/>
        <v>370.29</v>
      </c>
      <c r="K270" s="206"/>
      <c r="L270" s="207"/>
      <c r="M270" s="208"/>
      <c r="N270" s="209" t="s">
        <v>42</v>
      </c>
      <c r="O270" s="57"/>
      <c r="P270" s="166">
        <f t="shared" si="41"/>
        <v>0</v>
      </c>
      <c r="Q270" s="166">
        <v>2.6579999999999999E-2</v>
      </c>
      <c r="R270" s="166">
        <f t="shared" si="42"/>
        <v>7.9740000000000005E-2</v>
      </c>
      <c r="S270" s="166">
        <v>0</v>
      </c>
      <c r="T270" s="167">
        <f t="shared" si="43"/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68" t="s">
        <v>500</v>
      </c>
      <c r="AT270" s="168" t="s">
        <v>313</v>
      </c>
      <c r="AU270" s="168" t="s">
        <v>88</v>
      </c>
      <c r="AY270" s="17" t="s">
        <v>242</v>
      </c>
      <c r="BE270" s="169">
        <f t="shared" si="44"/>
        <v>0</v>
      </c>
      <c r="BF270" s="169">
        <f t="shared" si="45"/>
        <v>370.29</v>
      </c>
      <c r="BG270" s="169">
        <f t="shared" si="46"/>
        <v>0</v>
      </c>
      <c r="BH270" s="169">
        <f t="shared" si="47"/>
        <v>0</v>
      </c>
      <c r="BI270" s="169">
        <f t="shared" si="48"/>
        <v>0</v>
      </c>
      <c r="BJ270" s="17" t="s">
        <v>88</v>
      </c>
      <c r="BK270" s="169">
        <f t="shared" si="49"/>
        <v>370.29</v>
      </c>
      <c r="BL270" s="17" t="s">
        <v>402</v>
      </c>
      <c r="BM270" s="168" t="s">
        <v>2507</v>
      </c>
    </row>
    <row r="271" spans="1:65" s="1" customFormat="1" ht="49.15" customHeight="1">
      <c r="A271" s="30"/>
      <c r="B271" s="155"/>
      <c r="C271" s="218" t="s">
        <v>1327</v>
      </c>
      <c r="D271" s="218" t="s">
        <v>313</v>
      </c>
      <c r="E271" s="219" t="s">
        <v>2508</v>
      </c>
      <c r="F271" s="220" t="s">
        <v>2509</v>
      </c>
      <c r="G271" s="221" t="s">
        <v>310</v>
      </c>
      <c r="H271" s="222">
        <v>12</v>
      </c>
      <c r="I271" s="204">
        <v>132.44999999999999</v>
      </c>
      <c r="J271" s="205">
        <f t="shared" si="40"/>
        <v>1589.4</v>
      </c>
      <c r="K271" s="206"/>
      <c r="L271" s="207"/>
      <c r="M271" s="208"/>
      <c r="N271" s="209" t="s">
        <v>42</v>
      </c>
      <c r="O271" s="57"/>
      <c r="P271" s="166">
        <f t="shared" si="41"/>
        <v>0</v>
      </c>
      <c r="Q271" s="166">
        <v>2.964E-2</v>
      </c>
      <c r="R271" s="166">
        <f t="shared" si="42"/>
        <v>0.35568</v>
      </c>
      <c r="S271" s="166">
        <v>0</v>
      </c>
      <c r="T271" s="167">
        <f t="shared" si="43"/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68" t="s">
        <v>500</v>
      </c>
      <c r="AT271" s="168" t="s">
        <v>313</v>
      </c>
      <c r="AU271" s="168" t="s">
        <v>88</v>
      </c>
      <c r="AY271" s="17" t="s">
        <v>242</v>
      </c>
      <c r="BE271" s="169">
        <f t="shared" si="44"/>
        <v>0</v>
      </c>
      <c r="BF271" s="169">
        <f t="shared" si="45"/>
        <v>1589.4</v>
      </c>
      <c r="BG271" s="169">
        <f t="shared" si="46"/>
        <v>0</v>
      </c>
      <c r="BH271" s="169">
        <f t="shared" si="47"/>
        <v>0</v>
      </c>
      <c r="BI271" s="169">
        <f t="shared" si="48"/>
        <v>0</v>
      </c>
      <c r="BJ271" s="17" t="s">
        <v>88</v>
      </c>
      <c r="BK271" s="169">
        <f t="shared" si="49"/>
        <v>1589.4</v>
      </c>
      <c r="BL271" s="17" t="s">
        <v>402</v>
      </c>
      <c r="BM271" s="168" t="s">
        <v>2510</v>
      </c>
    </row>
    <row r="272" spans="1:65" s="1" customFormat="1" ht="49.15" customHeight="1">
      <c r="A272" s="30"/>
      <c r="B272" s="155"/>
      <c r="C272" s="218" t="s">
        <v>1863</v>
      </c>
      <c r="D272" s="218" t="s">
        <v>313</v>
      </c>
      <c r="E272" s="219" t="s">
        <v>2511</v>
      </c>
      <c r="F272" s="220" t="s">
        <v>2512</v>
      </c>
      <c r="G272" s="221" t="s">
        <v>310</v>
      </c>
      <c r="H272" s="222">
        <v>7</v>
      </c>
      <c r="I272" s="204">
        <v>141.44999999999999</v>
      </c>
      <c r="J272" s="205">
        <f t="shared" si="40"/>
        <v>990.15</v>
      </c>
      <c r="K272" s="206"/>
      <c r="L272" s="207"/>
      <c r="M272" s="208"/>
      <c r="N272" s="209" t="s">
        <v>42</v>
      </c>
      <c r="O272" s="57"/>
      <c r="P272" s="166">
        <f t="shared" si="41"/>
        <v>0</v>
      </c>
      <c r="Q272" s="166">
        <v>3.2969999999999999E-2</v>
      </c>
      <c r="R272" s="166">
        <f t="shared" si="42"/>
        <v>0.23079</v>
      </c>
      <c r="S272" s="166">
        <v>0</v>
      </c>
      <c r="T272" s="167">
        <f t="shared" si="43"/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68" t="s">
        <v>500</v>
      </c>
      <c r="AT272" s="168" t="s">
        <v>313</v>
      </c>
      <c r="AU272" s="168" t="s">
        <v>88</v>
      </c>
      <c r="AY272" s="17" t="s">
        <v>242</v>
      </c>
      <c r="BE272" s="169">
        <f t="shared" si="44"/>
        <v>0</v>
      </c>
      <c r="BF272" s="169">
        <f t="shared" si="45"/>
        <v>990.15</v>
      </c>
      <c r="BG272" s="169">
        <f t="shared" si="46"/>
        <v>0</v>
      </c>
      <c r="BH272" s="169">
        <f t="shared" si="47"/>
        <v>0</v>
      </c>
      <c r="BI272" s="169">
        <f t="shared" si="48"/>
        <v>0</v>
      </c>
      <c r="BJ272" s="17" t="s">
        <v>88</v>
      </c>
      <c r="BK272" s="169">
        <f t="shared" si="49"/>
        <v>990.15</v>
      </c>
      <c r="BL272" s="17" t="s">
        <v>402</v>
      </c>
      <c r="BM272" s="168" t="s">
        <v>2513</v>
      </c>
    </row>
    <row r="273" spans="1:65" s="1" customFormat="1" ht="49.15" customHeight="1">
      <c r="A273" s="30"/>
      <c r="B273" s="155"/>
      <c r="C273" s="218" t="s">
        <v>1875</v>
      </c>
      <c r="D273" s="218" t="s">
        <v>313</v>
      </c>
      <c r="E273" s="219" t="s">
        <v>2514</v>
      </c>
      <c r="F273" s="220" t="s">
        <v>2515</v>
      </c>
      <c r="G273" s="221" t="s">
        <v>310</v>
      </c>
      <c r="H273" s="222">
        <v>6</v>
      </c>
      <c r="I273" s="204">
        <v>159.5</v>
      </c>
      <c r="J273" s="205">
        <f t="shared" si="40"/>
        <v>957</v>
      </c>
      <c r="K273" s="206"/>
      <c r="L273" s="207"/>
      <c r="M273" s="208"/>
      <c r="N273" s="209" t="s">
        <v>42</v>
      </c>
      <c r="O273" s="57"/>
      <c r="P273" s="166">
        <f t="shared" si="41"/>
        <v>0</v>
      </c>
      <c r="Q273" s="166">
        <v>3.9129999999999998E-2</v>
      </c>
      <c r="R273" s="166">
        <f t="shared" si="42"/>
        <v>0.23477999999999999</v>
      </c>
      <c r="S273" s="166">
        <v>0</v>
      </c>
      <c r="T273" s="167">
        <f t="shared" si="43"/>
        <v>0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68" t="s">
        <v>500</v>
      </c>
      <c r="AT273" s="168" t="s">
        <v>313</v>
      </c>
      <c r="AU273" s="168" t="s">
        <v>88</v>
      </c>
      <c r="AY273" s="17" t="s">
        <v>242</v>
      </c>
      <c r="BE273" s="169">
        <f t="shared" si="44"/>
        <v>0</v>
      </c>
      <c r="BF273" s="169">
        <f t="shared" si="45"/>
        <v>957</v>
      </c>
      <c r="BG273" s="169">
        <f t="shared" si="46"/>
        <v>0</v>
      </c>
      <c r="BH273" s="169">
        <f t="shared" si="47"/>
        <v>0</v>
      </c>
      <c r="BI273" s="169">
        <f t="shared" si="48"/>
        <v>0</v>
      </c>
      <c r="BJ273" s="17" t="s">
        <v>88</v>
      </c>
      <c r="BK273" s="169">
        <f t="shared" si="49"/>
        <v>957</v>
      </c>
      <c r="BL273" s="17" t="s">
        <v>402</v>
      </c>
      <c r="BM273" s="168" t="s">
        <v>2516</v>
      </c>
    </row>
    <row r="274" spans="1:65" s="1" customFormat="1" ht="49.15" customHeight="1">
      <c r="A274" s="30"/>
      <c r="B274" s="155"/>
      <c r="C274" s="218" t="s">
        <v>890</v>
      </c>
      <c r="D274" s="218" t="s">
        <v>313</v>
      </c>
      <c r="E274" s="219" t="s">
        <v>2517</v>
      </c>
      <c r="F274" s="220" t="s">
        <v>2518</v>
      </c>
      <c r="G274" s="221" t="s">
        <v>310</v>
      </c>
      <c r="H274" s="222">
        <v>6</v>
      </c>
      <c r="I274" s="204">
        <v>177.54</v>
      </c>
      <c r="J274" s="205">
        <f t="shared" si="40"/>
        <v>1065.24</v>
      </c>
      <c r="K274" s="206"/>
      <c r="L274" s="207"/>
      <c r="M274" s="208"/>
      <c r="N274" s="209" t="s">
        <v>42</v>
      </c>
      <c r="O274" s="57"/>
      <c r="P274" s="166">
        <f t="shared" si="41"/>
        <v>0</v>
      </c>
      <c r="Q274" s="166">
        <v>4.5510000000000002E-2</v>
      </c>
      <c r="R274" s="166">
        <f t="shared" si="42"/>
        <v>0.27306000000000002</v>
      </c>
      <c r="S274" s="166">
        <v>0</v>
      </c>
      <c r="T274" s="167">
        <f t="shared" si="43"/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68" t="s">
        <v>500</v>
      </c>
      <c r="AT274" s="168" t="s">
        <v>313</v>
      </c>
      <c r="AU274" s="168" t="s">
        <v>88</v>
      </c>
      <c r="AY274" s="17" t="s">
        <v>242</v>
      </c>
      <c r="BE274" s="169">
        <f t="shared" si="44"/>
        <v>0</v>
      </c>
      <c r="BF274" s="169">
        <f t="shared" si="45"/>
        <v>1065.24</v>
      </c>
      <c r="BG274" s="169">
        <f t="shared" si="46"/>
        <v>0</v>
      </c>
      <c r="BH274" s="169">
        <f t="shared" si="47"/>
        <v>0</v>
      </c>
      <c r="BI274" s="169">
        <f t="shared" si="48"/>
        <v>0</v>
      </c>
      <c r="BJ274" s="17" t="s">
        <v>88</v>
      </c>
      <c r="BK274" s="169">
        <f t="shared" si="49"/>
        <v>1065.24</v>
      </c>
      <c r="BL274" s="17" t="s">
        <v>402</v>
      </c>
      <c r="BM274" s="168" t="s">
        <v>2519</v>
      </c>
    </row>
    <row r="275" spans="1:65" s="1" customFormat="1" ht="49.15" customHeight="1">
      <c r="A275" s="30"/>
      <c r="B275" s="155"/>
      <c r="C275" s="218" t="s">
        <v>1885</v>
      </c>
      <c r="D275" s="218" t="s">
        <v>313</v>
      </c>
      <c r="E275" s="219" t="s">
        <v>2520</v>
      </c>
      <c r="F275" s="220" t="s">
        <v>2521</v>
      </c>
      <c r="G275" s="221" t="s">
        <v>310</v>
      </c>
      <c r="H275" s="222">
        <v>4</v>
      </c>
      <c r="I275" s="204">
        <v>195.59</v>
      </c>
      <c r="J275" s="205">
        <f t="shared" si="40"/>
        <v>782.36</v>
      </c>
      <c r="K275" s="206"/>
      <c r="L275" s="207"/>
      <c r="M275" s="208"/>
      <c r="N275" s="209" t="s">
        <v>42</v>
      </c>
      <c r="O275" s="57"/>
      <c r="P275" s="166">
        <f t="shared" si="41"/>
        <v>0</v>
      </c>
      <c r="Q275" s="166">
        <v>5.1860000000000003E-2</v>
      </c>
      <c r="R275" s="166">
        <f t="shared" si="42"/>
        <v>0.20744000000000001</v>
      </c>
      <c r="S275" s="166">
        <v>0</v>
      </c>
      <c r="T275" s="167">
        <f t="shared" si="43"/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68" t="s">
        <v>500</v>
      </c>
      <c r="AT275" s="168" t="s">
        <v>313</v>
      </c>
      <c r="AU275" s="168" t="s">
        <v>88</v>
      </c>
      <c r="AY275" s="17" t="s">
        <v>242</v>
      </c>
      <c r="BE275" s="169">
        <f t="shared" si="44"/>
        <v>0</v>
      </c>
      <c r="BF275" s="169">
        <f t="shared" si="45"/>
        <v>782.36</v>
      </c>
      <c r="BG275" s="169">
        <f t="shared" si="46"/>
        <v>0</v>
      </c>
      <c r="BH275" s="169">
        <f t="shared" si="47"/>
        <v>0</v>
      </c>
      <c r="BI275" s="169">
        <f t="shared" si="48"/>
        <v>0</v>
      </c>
      <c r="BJ275" s="17" t="s">
        <v>88</v>
      </c>
      <c r="BK275" s="169">
        <f t="shared" si="49"/>
        <v>782.36</v>
      </c>
      <c r="BL275" s="17" t="s">
        <v>402</v>
      </c>
      <c r="BM275" s="168" t="s">
        <v>2522</v>
      </c>
    </row>
    <row r="276" spans="1:65" s="1" customFormat="1" ht="49.15" customHeight="1">
      <c r="A276" s="30"/>
      <c r="B276" s="155"/>
      <c r="C276" s="218" t="s">
        <v>1890</v>
      </c>
      <c r="D276" s="218" t="s">
        <v>313</v>
      </c>
      <c r="E276" s="219" t="s">
        <v>2523</v>
      </c>
      <c r="F276" s="220" t="s">
        <v>2524</v>
      </c>
      <c r="G276" s="221" t="s">
        <v>310</v>
      </c>
      <c r="H276" s="222">
        <v>1</v>
      </c>
      <c r="I276" s="204">
        <v>213.63</v>
      </c>
      <c r="J276" s="205">
        <f t="shared" si="40"/>
        <v>213.63</v>
      </c>
      <c r="K276" s="206"/>
      <c r="L276" s="207"/>
      <c r="M276" s="208"/>
      <c r="N276" s="209" t="s">
        <v>42</v>
      </c>
      <c r="O276" s="57"/>
      <c r="P276" s="166">
        <f t="shared" si="41"/>
        <v>0</v>
      </c>
      <c r="Q276" s="166">
        <v>5.8220000000000001E-2</v>
      </c>
      <c r="R276" s="166">
        <f t="shared" si="42"/>
        <v>5.8220000000000001E-2</v>
      </c>
      <c r="S276" s="166">
        <v>0</v>
      </c>
      <c r="T276" s="167">
        <f t="shared" si="43"/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68" t="s">
        <v>500</v>
      </c>
      <c r="AT276" s="168" t="s">
        <v>313</v>
      </c>
      <c r="AU276" s="168" t="s">
        <v>88</v>
      </c>
      <c r="AY276" s="17" t="s">
        <v>242</v>
      </c>
      <c r="BE276" s="169">
        <f t="shared" si="44"/>
        <v>0</v>
      </c>
      <c r="BF276" s="169">
        <f t="shared" si="45"/>
        <v>213.63</v>
      </c>
      <c r="BG276" s="169">
        <f t="shared" si="46"/>
        <v>0</v>
      </c>
      <c r="BH276" s="169">
        <f t="shared" si="47"/>
        <v>0</v>
      </c>
      <c r="BI276" s="169">
        <f t="shared" si="48"/>
        <v>0</v>
      </c>
      <c r="BJ276" s="17" t="s">
        <v>88</v>
      </c>
      <c r="BK276" s="169">
        <f t="shared" si="49"/>
        <v>213.63</v>
      </c>
      <c r="BL276" s="17" t="s">
        <v>402</v>
      </c>
      <c r="BM276" s="168" t="s">
        <v>2525</v>
      </c>
    </row>
    <row r="277" spans="1:65" s="1" customFormat="1" ht="24.2" customHeight="1">
      <c r="A277" s="30"/>
      <c r="B277" s="155"/>
      <c r="C277" s="194" t="s">
        <v>1894</v>
      </c>
      <c r="D277" s="194" t="s">
        <v>245</v>
      </c>
      <c r="E277" s="195" t="s">
        <v>2526</v>
      </c>
      <c r="F277" s="196" t="s">
        <v>2527</v>
      </c>
      <c r="G277" s="197" t="s">
        <v>718</v>
      </c>
      <c r="H277" s="237">
        <v>137.173</v>
      </c>
      <c r="I277" s="161">
        <v>1.65</v>
      </c>
      <c r="J277" s="162">
        <f t="shared" si="40"/>
        <v>226.34</v>
      </c>
      <c r="K277" s="163"/>
      <c r="L277" s="31"/>
      <c r="M277" s="164"/>
      <c r="N277" s="165" t="s">
        <v>42</v>
      </c>
      <c r="O277" s="57"/>
      <c r="P277" s="166">
        <f t="shared" si="41"/>
        <v>0</v>
      </c>
      <c r="Q277" s="166">
        <v>0</v>
      </c>
      <c r="R277" s="166">
        <f t="shared" si="42"/>
        <v>0</v>
      </c>
      <c r="S277" s="166">
        <v>0</v>
      </c>
      <c r="T277" s="167">
        <f t="shared" si="43"/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68" t="s">
        <v>402</v>
      </c>
      <c r="AT277" s="168" t="s">
        <v>245</v>
      </c>
      <c r="AU277" s="168" t="s">
        <v>88</v>
      </c>
      <c r="AY277" s="17" t="s">
        <v>242</v>
      </c>
      <c r="BE277" s="169">
        <f t="shared" si="44"/>
        <v>0</v>
      </c>
      <c r="BF277" s="169">
        <f t="shared" si="45"/>
        <v>226.34</v>
      </c>
      <c r="BG277" s="169">
        <f t="shared" si="46"/>
        <v>0</v>
      </c>
      <c r="BH277" s="169">
        <f t="shared" si="47"/>
        <v>0</v>
      </c>
      <c r="BI277" s="169">
        <f t="shared" si="48"/>
        <v>0</v>
      </c>
      <c r="BJ277" s="17" t="s">
        <v>88</v>
      </c>
      <c r="BK277" s="169">
        <f t="shared" si="49"/>
        <v>226.34</v>
      </c>
      <c r="BL277" s="17" t="s">
        <v>402</v>
      </c>
      <c r="BM277" s="168" t="s">
        <v>2528</v>
      </c>
    </row>
    <row r="278" spans="1:65" s="11" customFormat="1" ht="22.9" customHeight="1">
      <c r="B278" s="142"/>
      <c r="D278" s="143" t="s">
        <v>75</v>
      </c>
      <c r="E278" s="153" t="s">
        <v>840</v>
      </c>
      <c r="F278" s="153" t="s">
        <v>2529</v>
      </c>
      <c r="I278" s="145"/>
      <c r="J278" s="154">
        <f>SUBTOTAL(9,J279:J281)</f>
        <v>5796.98</v>
      </c>
      <c r="L278" s="142"/>
      <c r="M278" s="147"/>
      <c r="N278" s="148"/>
      <c r="O278" s="148"/>
      <c r="P278" s="149">
        <f>SUM(P279:P281)</f>
        <v>0</v>
      </c>
      <c r="Q278" s="148"/>
      <c r="R278" s="149">
        <f>SUM(R279:R281)</f>
        <v>4.8000000000000001E-2</v>
      </c>
      <c r="S278" s="148"/>
      <c r="T278" s="150">
        <f>SUM(T279:T281)</f>
        <v>0</v>
      </c>
      <c r="AR278" s="143" t="s">
        <v>88</v>
      </c>
      <c r="AT278" s="151" t="s">
        <v>75</v>
      </c>
      <c r="AU278" s="151" t="s">
        <v>83</v>
      </c>
      <c r="AY278" s="143" t="s">
        <v>242</v>
      </c>
      <c r="BK278" s="152">
        <f>SUM(BK279:BK281)</f>
        <v>5796.98</v>
      </c>
    </row>
    <row r="279" spans="1:65" s="1" customFormat="1" ht="24.2" customHeight="1">
      <c r="A279" s="30"/>
      <c r="B279" s="155"/>
      <c r="C279" s="194" t="s">
        <v>1899</v>
      </c>
      <c r="D279" s="194" t="s">
        <v>245</v>
      </c>
      <c r="E279" s="195" t="s">
        <v>2530</v>
      </c>
      <c r="F279" s="196" t="s">
        <v>2531</v>
      </c>
      <c r="G279" s="197" t="s">
        <v>689</v>
      </c>
      <c r="H279" s="198">
        <v>600</v>
      </c>
      <c r="I279" s="161">
        <v>7.19</v>
      </c>
      <c r="J279" s="162">
        <f>ROUND(I279*H279,2)</f>
        <v>4314</v>
      </c>
      <c r="K279" s="163"/>
      <c r="L279" s="31"/>
      <c r="M279" s="164"/>
      <c r="N279" s="165" t="s">
        <v>42</v>
      </c>
      <c r="O279" s="57"/>
      <c r="P279" s="166">
        <f>O279*H279</f>
        <v>0</v>
      </c>
      <c r="Q279" s="166">
        <v>8.0000000000000007E-5</v>
      </c>
      <c r="R279" s="166">
        <f>Q279*H279</f>
        <v>4.8000000000000001E-2</v>
      </c>
      <c r="S279" s="166">
        <v>0</v>
      </c>
      <c r="T279" s="167">
        <f>S279*H279</f>
        <v>0</v>
      </c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R279" s="168" t="s">
        <v>402</v>
      </c>
      <c r="AT279" s="168" t="s">
        <v>245</v>
      </c>
      <c r="AU279" s="168" t="s">
        <v>88</v>
      </c>
      <c r="AY279" s="17" t="s">
        <v>242</v>
      </c>
      <c r="BE279" s="169">
        <f>IF(N279="základná",J279,0)</f>
        <v>0</v>
      </c>
      <c r="BF279" s="169">
        <f>IF(N279="znížená",J279,0)</f>
        <v>4314</v>
      </c>
      <c r="BG279" s="169">
        <f>IF(N279="zákl. prenesená",J279,0)</f>
        <v>0</v>
      </c>
      <c r="BH279" s="169">
        <f>IF(N279="zníž. prenesená",J279,0)</f>
        <v>0</v>
      </c>
      <c r="BI279" s="169">
        <f>IF(N279="nulová",J279,0)</f>
        <v>0</v>
      </c>
      <c r="BJ279" s="17" t="s">
        <v>88</v>
      </c>
      <c r="BK279" s="169">
        <f>ROUND(I279*H279,2)</f>
        <v>4314</v>
      </c>
      <c r="BL279" s="17" t="s">
        <v>402</v>
      </c>
      <c r="BM279" s="168" t="s">
        <v>2532</v>
      </c>
    </row>
    <row r="280" spans="1:65" s="1" customFormat="1" ht="16.5" customHeight="1">
      <c r="A280" s="30"/>
      <c r="B280" s="155"/>
      <c r="C280" s="218" t="s">
        <v>1903</v>
      </c>
      <c r="D280" s="218" t="s">
        <v>313</v>
      </c>
      <c r="E280" s="219" t="s">
        <v>2533</v>
      </c>
      <c r="F280" s="220" t="s">
        <v>2534</v>
      </c>
      <c r="G280" s="221" t="s">
        <v>291</v>
      </c>
      <c r="H280" s="222">
        <v>0.6</v>
      </c>
      <c r="I280" s="204">
        <v>2366.5100000000002</v>
      </c>
      <c r="J280" s="205">
        <f>ROUND(I280*H280,2)</f>
        <v>1419.91</v>
      </c>
      <c r="K280" s="206"/>
      <c r="L280" s="207"/>
      <c r="M280" s="208"/>
      <c r="N280" s="209" t="s">
        <v>42</v>
      </c>
      <c r="O280" s="57"/>
      <c r="P280" s="166">
        <f>O280*H280</f>
        <v>0</v>
      </c>
      <c r="Q280" s="166">
        <v>0</v>
      </c>
      <c r="R280" s="166">
        <f>Q280*H280</f>
        <v>0</v>
      </c>
      <c r="S280" s="166">
        <v>0</v>
      </c>
      <c r="T280" s="167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68" t="s">
        <v>500</v>
      </c>
      <c r="AT280" s="168" t="s">
        <v>313</v>
      </c>
      <c r="AU280" s="168" t="s">
        <v>88</v>
      </c>
      <c r="AY280" s="17" t="s">
        <v>242</v>
      </c>
      <c r="BE280" s="169">
        <f>IF(N280="základná",J280,0)</f>
        <v>0</v>
      </c>
      <c r="BF280" s="169">
        <f>IF(N280="znížená",J280,0)</f>
        <v>1419.91</v>
      </c>
      <c r="BG280" s="169">
        <f>IF(N280="zákl. prenesená",J280,0)</f>
        <v>0</v>
      </c>
      <c r="BH280" s="169">
        <f>IF(N280="zníž. prenesená",J280,0)</f>
        <v>0</v>
      </c>
      <c r="BI280" s="169">
        <f>IF(N280="nulová",J280,0)</f>
        <v>0</v>
      </c>
      <c r="BJ280" s="17" t="s">
        <v>88</v>
      </c>
      <c r="BK280" s="169">
        <f>ROUND(I280*H280,2)</f>
        <v>1419.91</v>
      </c>
      <c r="BL280" s="17" t="s">
        <v>402</v>
      </c>
      <c r="BM280" s="168" t="s">
        <v>2535</v>
      </c>
    </row>
    <row r="281" spans="1:65" s="1" customFormat="1" ht="24.2" customHeight="1">
      <c r="A281" s="30"/>
      <c r="B281" s="155"/>
      <c r="C281" s="194" t="s">
        <v>1908</v>
      </c>
      <c r="D281" s="194" t="s">
        <v>245</v>
      </c>
      <c r="E281" s="195" t="s">
        <v>2536</v>
      </c>
      <c r="F281" s="196" t="s">
        <v>868</v>
      </c>
      <c r="G281" s="197" t="s">
        <v>718</v>
      </c>
      <c r="H281" s="237">
        <v>57.338999999999999</v>
      </c>
      <c r="I281" s="161">
        <v>1.1000000000000001</v>
      </c>
      <c r="J281" s="162">
        <f>ROUND(I281*H281,2)</f>
        <v>63.07</v>
      </c>
      <c r="K281" s="163"/>
      <c r="L281" s="31"/>
      <c r="M281" s="164"/>
      <c r="N281" s="165" t="s">
        <v>42</v>
      </c>
      <c r="O281" s="57"/>
      <c r="P281" s="166">
        <f>O281*H281</f>
        <v>0</v>
      </c>
      <c r="Q281" s="166">
        <v>0</v>
      </c>
      <c r="R281" s="166">
        <f>Q281*H281</f>
        <v>0</v>
      </c>
      <c r="S281" s="166">
        <v>0</v>
      </c>
      <c r="T281" s="167">
        <f>S281*H281</f>
        <v>0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168" t="s">
        <v>402</v>
      </c>
      <c r="AT281" s="168" t="s">
        <v>245</v>
      </c>
      <c r="AU281" s="168" t="s">
        <v>88</v>
      </c>
      <c r="AY281" s="17" t="s">
        <v>242</v>
      </c>
      <c r="BE281" s="169">
        <f>IF(N281="základná",J281,0)</f>
        <v>0</v>
      </c>
      <c r="BF281" s="169">
        <f>IF(N281="znížená",J281,0)</f>
        <v>63.07</v>
      </c>
      <c r="BG281" s="169">
        <f>IF(N281="zákl. prenesená",J281,0)</f>
        <v>0</v>
      </c>
      <c r="BH281" s="169">
        <f>IF(N281="zníž. prenesená",J281,0)</f>
        <v>0</v>
      </c>
      <c r="BI281" s="169">
        <f>IF(N281="nulová",J281,0)</f>
        <v>0</v>
      </c>
      <c r="BJ281" s="17" t="s">
        <v>88</v>
      </c>
      <c r="BK281" s="169">
        <f>ROUND(I281*H281,2)</f>
        <v>63.07</v>
      </c>
      <c r="BL281" s="17" t="s">
        <v>402</v>
      </c>
      <c r="BM281" s="168" t="s">
        <v>2537</v>
      </c>
    </row>
    <row r="282" spans="1:65" s="11" customFormat="1" ht="22.9" customHeight="1">
      <c r="B282" s="142"/>
      <c r="D282" s="143" t="s">
        <v>75</v>
      </c>
      <c r="E282" s="153" t="s">
        <v>2114</v>
      </c>
      <c r="F282" s="153" t="s">
        <v>2538</v>
      </c>
      <c r="I282" s="145"/>
      <c r="J282" s="154">
        <f>SUBTOTAL(9,J283:J287)</f>
        <v>1677.5700000000002</v>
      </c>
      <c r="L282" s="142"/>
      <c r="M282" s="147"/>
      <c r="N282" s="148"/>
      <c r="O282" s="148"/>
      <c r="P282" s="149">
        <f>SUM(P283:P287)</f>
        <v>0</v>
      </c>
      <c r="Q282" s="148"/>
      <c r="R282" s="149">
        <f>SUM(R283:R287)</f>
        <v>5.5540000000000006E-2</v>
      </c>
      <c r="S282" s="148"/>
      <c r="T282" s="150">
        <f>SUM(T283:T287)</f>
        <v>0</v>
      </c>
      <c r="AR282" s="143" t="s">
        <v>88</v>
      </c>
      <c r="AT282" s="151" t="s">
        <v>75</v>
      </c>
      <c r="AU282" s="151" t="s">
        <v>83</v>
      </c>
      <c r="AY282" s="143" t="s">
        <v>242</v>
      </c>
      <c r="BK282" s="152">
        <f>SUM(BK283:BK287)</f>
        <v>1677.5700000000002</v>
      </c>
    </row>
    <row r="283" spans="1:65" s="1" customFormat="1" ht="33" customHeight="1">
      <c r="A283" s="30"/>
      <c r="B283" s="155"/>
      <c r="C283" s="194" t="s">
        <v>1915</v>
      </c>
      <c r="D283" s="194" t="s">
        <v>245</v>
      </c>
      <c r="E283" s="195" t="s">
        <v>2539</v>
      </c>
      <c r="F283" s="196" t="s">
        <v>2118</v>
      </c>
      <c r="G283" s="197" t="s">
        <v>281</v>
      </c>
      <c r="H283" s="198">
        <v>26</v>
      </c>
      <c r="I283" s="161">
        <v>8.5399999999999991</v>
      </c>
      <c r="J283" s="162">
        <f>ROUND(I283*H283,2)</f>
        <v>222.04</v>
      </c>
      <c r="K283" s="163"/>
      <c r="L283" s="31"/>
      <c r="M283" s="164"/>
      <c r="N283" s="165" t="s">
        <v>42</v>
      </c>
      <c r="O283" s="57"/>
      <c r="P283" s="166">
        <f>O283*H283</f>
        <v>0</v>
      </c>
      <c r="Q283" s="166">
        <v>2.4000000000000001E-4</v>
      </c>
      <c r="R283" s="166">
        <f>Q283*H283</f>
        <v>6.2399999999999999E-3</v>
      </c>
      <c r="S283" s="166">
        <v>0</v>
      </c>
      <c r="T283" s="167">
        <f>S283*H283</f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68" t="s">
        <v>402</v>
      </c>
      <c r="AT283" s="168" t="s">
        <v>245</v>
      </c>
      <c r="AU283" s="168" t="s">
        <v>88</v>
      </c>
      <c r="AY283" s="17" t="s">
        <v>242</v>
      </c>
      <c r="BE283" s="169">
        <f>IF(N283="základná",J283,0)</f>
        <v>0</v>
      </c>
      <c r="BF283" s="169">
        <f>IF(N283="znížená",J283,0)</f>
        <v>222.04</v>
      </c>
      <c r="BG283" s="169">
        <f>IF(N283="zákl. prenesená",J283,0)</f>
        <v>0</v>
      </c>
      <c r="BH283" s="169">
        <f>IF(N283="zníž. prenesená",J283,0)</f>
        <v>0</v>
      </c>
      <c r="BI283" s="169">
        <f>IF(N283="nulová",J283,0)</f>
        <v>0</v>
      </c>
      <c r="BJ283" s="17" t="s">
        <v>88</v>
      </c>
      <c r="BK283" s="169">
        <f>ROUND(I283*H283,2)</f>
        <v>222.04</v>
      </c>
      <c r="BL283" s="17" t="s">
        <v>402</v>
      </c>
      <c r="BM283" s="168" t="s">
        <v>2540</v>
      </c>
    </row>
    <row r="284" spans="1:65" s="1" customFormat="1" ht="24.2" customHeight="1">
      <c r="A284" s="30"/>
      <c r="B284" s="155"/>
      <c r="C284" s="194" t="s">
        <v>1922</v>
      </c>
      <c r="D284" s="194" t="s">
        <v>245</v>
      </c>
      <c r="E284" s="195" t="s">
        <v>2541</v>
      </c>
      <c r="F284" s="196" t="s">
        <v>2542</v>
      </c>
      <c r="G284" s="197" t="s">
        <v>281</v>
      </c>
      <c r="H284" s="198">
        <v>26</v>
      </c>
      <c r="I284" s="161">
        <v>3.17</v>
      </c>
      <c r="J284" s="162">
        <f>ROUND(I284*H284,2)</f>
        <v>82.42</v>
      </c>
      <c r="K284" s="163"/>
      <c r="L284" s="31"/>
      <c r="M284" s="164"/>
      <c r="N284" s="165" t="s">
        <v>42</v>
      </c>
      <c r="O284" s="57"/>
      <c r="P284" s="166">
        <f>O284*H284</f>
        <v>0</v>
      </c>
      <c r="Q284" s="166">
        <v>8.0000000000000007E-5</v>
      </c>
      <c r="R284" s="166">
        <f>Q284*H284</f>
        <v>2.0800000000000003E-3</v>
      </c>
      <c r="S284" s="166">
        <v>0</v>
      </c>
      <c r="T284" s="167">
        <f>S284*H284</f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68" t="s">
        <v>402</v>
      </c>
      <c r="AT284" s="168" t="s">
        <v>245</v>
      </c>
      <c r="AU284" s="168" t="s">
        <v>88</v>
      </c>
      <c r="AY284" s="17" t="s">
        <v>242</v>
      </c>
      <c r="BE284" s="169">
        <f>IF(N284="základná",J284,0)</f>
        <v>0</v>
      </c>
      <c r="BF284" s="169">
        <f>IF(N284="znížená",J284,0)</f>
        <v>82.42</v>
      </c>
      <c r="BG284" s="169">
        <f>IF(N284="zákl. prenesená",J284,0)</f>
        <v>0</v>
      </c>
      <c r="BH284" s="169">
        <f>IF(N284="zníž. prenesená",J284,0)</f>
        <v>0</v>
      </c>
      <c r="BI284" s="169">
        <f>IF(N284="nulová",J284,0)</f>
        <v>0</v>
      </c>
      <c r="BJ284" s="17" t="s">
        <v>88</v>
      </c>
      <c r="BK284" s="169">
        <f>ROUND(I284*H284,2)</f>
        <v>82.42</v>
      </c>
      <c r="BL284" s="17" t="s">
        <v>402</v>
      </c>
      <c r="BM284" s="168" t="s">
        <v>2543</v>
      </c>
    </row>
    <row r="285" spans="1:65" s="1" customFormat="1" ht="33" customHeight="1">
      <c r="A285" s="30"/>
      <c r="B285" s="155"/>
      <c r="C285" s="194" t="s">
        <v>1928</v>
      </c>
      <c r="D285" s="194" t="s">
        <v>245</v>
      </c>
      <c r="E285" s="195" t="s">
        <v>2544</v>
      </c>
      <c r="F285" s="196" t="s">
        <v>2545</v>
      </c>
      <c r="G285" s="197" t="s">
        <v>297</v>
      </c>
      <c r="H285" s="198">
        <v>420</v>
      </c>
      <c r="I285" s="161">
        <v>2.6</v>
      </c>
      <c r="J285" s="162">
        <f>ROUND(I285*H285,2)</f>
        <v>1092</v>
      </c>
      <c r="K285" s="163"/>
      <c r="L285" s="31"/>
      <c r="M285" s="164"/>
      <c r="N285" s="165" t="s">
        <v>42</v>
      </c>
      <c r="O285" s="57"/>
      <c r="P285" s="166">
        <f>O285*H285</f>
        <v>0</v>
      </c>
      <c r="Q285" s="166">
        <v>9.0000000000000006E-5</v>
      </c>
      <c r="R285" s="166">
        <f>Q285*H285</f>
        <v>3.78E-2</v>
      </c>
      <c r="S285" s="166">
        <v>0</v>
      </c>
      <c r="T285" s="167">
        <f>S285*H285</f>
        <v>0</v>
      </c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R285" s="168" t="s">
        <v>402</v>
      </c>
      <c r="AT285" s="168" t="s">
        <v>245</v>
      </c>
      <c r="AU285" s="168" t="s">
        <v>88</v>
      </c>
      <c r="AY285" s="17" t="s">
        <v>242</v>
      </c>
      <c r="BE285" s="169">
        <f>IF(N285="základná",J285,0)</f>
        <v>0</v>
      </c>
      <c r="BF285" s="169">
        <f>IF(N285="znížená",J285,0)</f>
        <v>1092</v>
      </c>
      <c r="BG285" s="169">
        <f>IF(N285="zákl. prenesená",J285,0)</f>
        <v>0</v>
      </c>
      <c r="BH285" s="169">
        <f>IF(N285="zníž. prenesená",J285,0)</f>
        <v>0</v>
      </c>
      <c r="BI285" s="169">
        <f>IF(N285="nulová",J285,0)</f>
        <v>0</v>
      </c>
      <c r="BJ285" s="17" t="s">
        <v>88</v>
      </c>
      <c r="BK285" s="169">
        <f>ROUND(I285*H285,2)</f>
        <v>1092</v>
      </c>
      <c r="BL285" s="17" t="s">
        <v>402</v>
      </c>
      <c r="BM285" s="168" t="s">
        <v>2546</v>
      </c>
    </row>
    <row r="286" spans="1:65" s="1" customFormat="1" ht="24.2" customHeight="1">
      <c r="A286" s="30"/>
      <c r="B286" s="155"/>
      <c r="C286" s="194" t="s">
        <v>1933</v>
      </c>
      <c r="D286" s="194" t="s">
        <v>245</v>
      </c>
      <c r="E286" s="195" t="s">
        <v>2547</v>
      </c>
      <c r="F286" s="196" t="s">
        <v>2548</v>
      </c>
      <c r="G286" s="197" t="s">
        <v>297</v>
      </c>
      <c r="H286" s="198">
        <v>405</v>
      </c>
      <c r="I286" s="161">
        <v>0.63</v>
      </c>
      <c r="J286" s="162">
        <f>ROUND(I286*H286,2)</f>
        <v>255.15</v>
      </c>
      <c r="K286" s="163"/>
      <c r="L286" s="31"/>
      <c r="M286" s="164"/>
      <c r="N286" s="165" t="s">
        <v>42</v>
      </c>
      <c r="O286" s="57"/>
      <c r="P286" s="166">
        <f>O286*H286</f>
        <v>0</v>
      </c>
      <c r="Q286" s="166">
        <v>2.0000000000000002E-5</v>
      </c>
      <c r="R286" s="166">
        <f>Q286*H286</f>
        <v>8.1000000000000013E-3</v>
      </c>
      <c r="S286" s="166">
        <v>0</v>
      </c>
      <c r="T286" s="167">
        <f>S286*H286</f>
        <v>0</v>
      </c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R286" s="168" t="s">
        <v>402</v>
      </c>
      <c r="AT286" s="168" t="s">
        <v>245</v>
      </c>
      <c r="AU286" s="168" t="s">
        <v>88</v>
      </c>
      <c r="AY286" s="17" t="s">
        <v>242</v>
      </c>
      <c r="BE286" s="169">
        <f>IF(N286="základná",J286,0)</f>
        <v>0</v>
      </c>
      <c r="BF286" s="169">
        <f>IF(N286="znížená",J286,0)</f>
        <v>255.15</v>
      </c>
      <c r="BG286" s="169">
        <f>IF(N286="zákl. prenesená",J286,0)</f>
        <v>0</v>
      </c>
      <c r="BH286" s="169">
        <f>IF(N286="zníž. prenesená",J286,0)</f>
        <v>0</v>
      </c>
      <c r="BI286" s="169">
        <f>IF(N286="nulová",J286,0)</f>
        <v>0</v>
      </c>
      <c r="BJ286" s="17" t="s">
        <v>88</v>
      </c>
      <c r="BK286" s="169">
        <f>ROUND(I286*H286,2)</f>
        <v>255.15</v>
      </c>
      <c r="BL286" s="17" t="s">
        <v>402</v>
      </c>
      <c r="BM286" s="168" t="s">
        <v>2549</v>
      </c>
    </row>
    <row r="287" spans="1:65" s="1" customFormat="1" ht="24.2" customHeight="1">
      <c r="A287" s="30"/>
      <c r="B287" s="155"/>
      <c r="C287" s="194" t="s">
        <v>1938</v>
      </c>
      <c r="D287" s="194" t="s">
        <v>245</v>
      </c>
      <c r="E287" s="195" t="s">
        <v>2550</v>
      </c>
      <c r="F287" s="196" t="s">
        <v>2551</v>
      </c>
      <c r="G287" s="197" t="s">
        <v>297</v>
      </c>
      <c r="H287" s="198">
        <v>44</v>
      </c>
      <c r="I287" s="161">
        <v>0.59</v>
      </c>
      <c r="J287" s="162">
        <f>ROUND(I287*H287,2)</f>
        <v>25.96</v>
      </c>
      <c r="K287" s="163"/>
      <c r="L287" s="31"/>
      <c r="M287" s="164"/>
      <c r="N287" s="165" t="s">
        <v>42</v>
      </c>
      <c r="O287" s="57"/>
      <c r="P287" s="166">
        <f>O287*H287</f>
        <v>0</v>
      </c>
      <c r="Q287" s="166">
        <v>3.0000000000000001E-5</v>
      </c>
      <c r="R287" s="166">
        <f>Q287*H287</f>
        <v>1.32E-3</v>
      </c>
      <c r="S287" s="166">
        <v>0</v>
      </c>
      <c r="T287" s="167">
        <f>S287*H287</f>
        <v>0</v>
      </c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R287" s="168" t="s">
        <v>402</v>
      </c>
      <c r="AT287" s="168" t="s">
        <v>245</v>
      </c>
      <c r="AU287" s="168" t="s">
        <v>88</v>
      </c>
      <c r="AY287" s="17" t="s">
        <v>242</v>
      </c>
      <c r="BE287" s="169">
        <f>IF(N287="základná",J287,0)</f>
        <v>0</v>
      </c>
      <c r="BF287" s="169">
        <f>IF(N287="znížená",J287,0)</f>
        <v>25.96</v>
      </c>
      <c r="BG287" s="169">
        <f>IF(N287="zákl. prenesená",J287,0)</f>
        <v>0</v>
      </c>
      <c r="BH287" s="169">
        <f>IF(N287="zníž. prenesená",J287,0)</f>
        <v>0</v>
      </c>
      <c r="BI287" s="169">
        <f>IF(N287="nulová",J287,0)</f>
        <v>0</v>
      </c>
      <c r="BJ287" s="17" t="s">
        <v>88</v>
      </c>
      <c r="BK287" s="169">
        <f>ROUND(I287*H287,2)</f>
        <v>25.96</v>
      </c>
      <c r="BL287" s="17" t="s">
        <v>402</v>
      </c>
      <c r="BM287" s="168" t="s">
        <v>2552</v>
      </c>
    </row>
    <row r="288" spans="1:65" s="11" customFormat="1" ht="25.9" customHeight="1">
      <c r="B288" s="142"/>
      <c r="D288" s="143" t="s">
        <v>75</v>
      </c>
      <c r="E288" s="144" t="s">
        <v>313</v>
      </c>
      <c r="F288" s="144" t="s">
        <v>2553</v>
      </c>
      <c r="I288" s="145"/>
      <c r="J288" s="146">
        <f>SUBTOTAL(9,J289:J307)</f>
        <v>9803.32</v>
      </c>
      <c r="L288" s="142"/>
      <c r="M288" s="147"/>
      <c r="N288" s="148"/>
      <c r="O288" s="148"/>
      <c r="P288" s="149">
        <f>P289</f>
        <v>0</v>
      </c>
      <c r="Q288" s="148"/>
      <c r="R288" s="149">
        <f>R289</f>
        <v>0</v>
      </c>
      <c r="S288" s="148"/>
      <c r="T288" s="150">
        <f>T289</f>
        <v>0</v>
      </c>
      <c r="AR288" s="143" t="s">
        <v>93</v>
      </c>
      <c r="AT288" s="151" t="s">
        <v>75</v>
      </c>
      <c r="AU288" s="151" t="s">
        <v>76</v>
      </c>
      <c r="AY288" s="143" t="s">
        <v>242</v>
      </c>
      <c r="BK288" s="152">
        <f>BK289</f>
        <v>9803.32</v>
      </c>
    </row>
    <row r="289" spans="1:65" s="11" customFormat="1" ht="22.9" customHeight="1">
      <c r="B289" s="142"/>
      <c r="D289" s="143" t="s">
        <v>75</v>
      </c>
      <c r="E289" s="153" t="s">
        <v>2554</v>
      </c>
      <c r="F289" s="153" t="s">
        <v>2555</v>
      </c>
      <c r="I289" s="145"/>
      <c r="J289" s="154">
        <f>SUBTOTAL(9,J290:J307)</f>
        <v>9803.32</v>
      </c>
      <c r="L289" s="142"/>
      <c r="M289" s="147"/>
      <c r="N289" s="148"/>
      <c r="O289" s="148"/>
      <c r="P289" s="149">
        <f>SUM(P290:P307)</f>
        <v>0</v>
      </c>
      <c r="Q289" s="148"/>
      <c r="R289" s="149">
        <f>SUM(R290:R307)</f>
        <v>0</v>
      </c>
      <c r="S289" s="148"/>
      <c r="T289" s="150">
        <f>SUM(T290:T307)</f>
        <v>0</v>
      </c>
      <c r="AR289" s="143" t="s">
        <v>83</v>
      </c>
      <c r="AT289" s="151" t="s">
        <v>75</v>
      </c>
      <c r="AU289" s="151" t="s">
        <v>83</v>
      </c>
      <c r="AY289" s="143" t="s">
        <v>242</v>
      </c>
      <c r="BK289" s="152">
        <f>SUM(BK290:BK307)</f>
        <v>9803.32</v>
      </c>
    </row>
    <row r="290" spans="1:65" s="1" customFormat="1" ht="16.5" customHeight="1">
      <c r="A290" s="30"/>
      <c r="B290" s="155"/>
      <c r="C290" s="194" t="s">
        <v>1943</v>
      </c>
      <c r="D290" s="194" t="s">
        <v>245</v>
      </c>
      <c r="E290" s="195" t="s">
        <v>2556</v>
      </c>
      <c r="F290" s="196" t="s">
        <v>2557</v>
      </c>
      <c r="G290" s="197" t="s">
        <v>2252</v>
      </c>
      <c r="H290" s="198">
        <v>2</v>
      </c>
      <c r="I290" s="161">
        <v>382.74</v>
      </c>
      <c r="J290" s="162">
        <f t="shared" ref="J290:J307" si="50">ROUND(I290*H290,2)</f>
        <v>765.48</v>
      </c>
      <c r="K290" s="163"/>
      <c r="L290" s="31"/>
      <c r="M290" s="164"/>
      <c r="N290" s="165" t="s">
        <v>42</v>
      </c>
      <c r="O290" s="57"/>
      <c r="P290" s="166">
        <f t="shared" ref="P290:P307" si="51">O290*H290</f>
        <v>0</v>
      </c>
      <c r="Q290" s="166">
        <v>0</v>
      </c>
      <c r="R290" s="166">
        <f t="shared" ref="R290:R307" si="52">Q290*H290</f>
        <v>0</v>
      </c>
      <c r="S290" s="166">
        <v>0</v>
      </c>
      <c r="T290" s="167">
        <f t="shared" ref="T290:T307" si="53">S290*H290</f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68" t="s">
        <v>249</v>
      </c>
      <c r="AT290" s="168" t="s">
        <v>245</v>
      </c>
      <c r="AU290" s="168" t="s">
        <v>88</v>
      </c>
      <c r="AY290" s="17" t="s">
        <v>242</v>
      </c>
      <c r="BE290" s="169">
        <f t="shared" ref="BE290:BE307" si="54">IF(N290="základná",J290,0)</f>
        <v>0</v>
      </c>
      <c r="BF290" s="169">
        <f t="shared" ref="BF290:BF307" si="55">IF(N290="znížená",J290,0)</f>
        <v>765.48</v>
      </c>
      <c r="BG290" s="169">
        <f t="shared" ref="BG290:BG307" si="56">IF(N290="zákl. prenesená",J290,0)</f>
        <v>0</v>
      </c>
      <c r="BH290" s="169">
        <f t="shared" ref="BH290:BH307" si="57">IF(N290="zníž. prenesená",J290,0)</f>
        <v>0</v>
      </c>
      <c r="BI290" s="169">
        <f t="shared" ref="BI290:BI307" si="58">IF(N290="nulová",J290,0)</f>
        <v>0</v>
      </c>
      <c r="BJ290" s="17" t="s">
        <v>88</v>
      </c>
      <c r="BK290" s="169">
        <f t="shared" ref="BK290:BK307" si="59">ROUND(I290*H290,2)</f>
        <v>765.48</v>
      </c>
      <c r="BL290" s="17" t="s">
        <v>249</v>
      </c>
      <c r="BM290" s="168" t="s">
        <v>2558</v>
      </c>
    </row>
    <row r="291" spans="1:65" s="1" customFormat="1" ht="33" customHeight="1">
      <c r="A291" s="30"/>
      <c r="B291" s="155"/>
      <c r="C291" s="218" t="s">
        <v>1948</v>
      </c>
      <c r="D291" s="218" t="s">
        <v>313</v>
      </c>
      <c r="E291" s="219" t="s">
        <v>2559</v>
      </c>
      <c r="F291" s="220" t="s">
        <v>2560</v>
      </c>
      <c r="G291" s="221" t="s">
        <v>2252</v>
      </c>
      <c r="H291" s="222">
        <v>2</v>
      </c>
      <c r="I291" s="204">
        <v>713.82</v>
      </c>
      <c r="J291" s="205">
        <f t="shared" si="50"/>
        <v>1427.64</v>
      </c>
      <c r="K291" s="206"/>
      <c r="L291" s="207"/>
      <c r="M291" s="208"/>
      <c r="N291" s="209" t="s">
        <v>42</v>
      </c>
      <c r="O291" s="57"/>
      <c r="P291" s="166">
        <f t="shared" si="51"/>
        <v>0</v>
      </c>
      <c r="Q291" s="166">
        <v>0</v>
      </c>
      <c r="R291" s="166">
        <f t="shared" si="52"/>
        <v>0</v>
      </c>
      <c r="S291" s="166">
        <v>0</v>
      </c>
      <c r="T291" s="167">
        <f t="shared" si="53"/>
        <v>0</v>
      </c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R291" s="168" t="s">
        <v>316</v>
      </c>
      <c r="AT291" s="168" t="s">
        <v>313</v>
      </c>
      <c r="AU291" s="168" t="s">
        <v>88</v>
      </c>
      <c r="AY291" s="17" t="s">
        <v>242</v>
      </c>
      <c r="BE291" s="169">
        <f t="shared" si="54"/>
        <v>0</v>
      </c>
      <c r="BF291" s="169">
        <f t="shared" si="55"/>
        <v>1427.64</v>
      </c>
      <c r="BG291" s="169">
        <f t="shared" si="56"/>
        <v>0</v>
      </c>
      <c r="BH291" s="169">
        <f t="shared" si="57"/>
        <v>0</v>
      </c>
      <c r="BI291" s="169">
        <f t="shared" si="58"/>
        <v>0</v>
      </c>
      <c r="BJ291" s="17" t="s">
        <v>88</v>
      </c>
      <c r="BK291" s="169">
        <f t="shared" si="59"/>
        <v>1427.64</v>
      </c>
      <c r="BL291" s="17" t="s">
        <v>249</v>
      </c>
      <c r="BM291" s="168" t="s">
        <v>2561</v>
      </c>
    </row>
    <row r="292" spans="1:65" s="1" customFormat="1" ht="16.5" customHeight="1">
      <c r="A292" s="30"/>
      <c r="B292" s="155"/>
      <c r="C292" s="194" t="s">
        <v>1953</v>
      </c>
      <c r="D292" s="194" t="s">
        <v>245</v>
      </c>
      <c r="E292" s="195" t="s">
        <v>2562</v>
      </c>
      <c r="F292" s="196" t="s">
        <v>2563</v>
      </c>
      <c r="G292" s="197" t="s">
        <v>2252</v>
      </c>
      <c r="H292" s="198">
        <v>2</v>
      </c>
      <c r="I292" s="161">
        <v>621.16</v>
      </c>
      <c r="J292" s="162">
        <f t="shared" si="50"/>
        <v>1242.32</v>
      </c>
      <c r="K292" s="163"/>
      <c r="L292" s="31"/>
      <c r="M292" s="164"/>
      <c r="N292" s="165" t="s">
        <v>42</v>
      </c>
      <c r="O292" s="57"/>
      <c r="P292" s="166">
        <f t="shared" si="51"/>
        <v>0</v>
      </c>
      <c r="Q292" s="166">
        <v>0</v>
      </c>
      <c r="R292" s="166">
        <f t="shared" si="52"/>
        <v>0</v>
      </c>
      <c r="S292" s="166">
        <v>0</v>
      </c>
      <c r="T292" s="167">
        <f t="shared" si="53"/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68" t="s">
        <v>249</v>
      </c>
      <c r="AT292" s="168" t="s">
        <v>245</v>
      </c>
      <c r="AU292" s="168" t="s">
        <v>88</v>
      </c>
      <c r="AY292" s="17" t="s">
        <v>242</v>
      </c>
      <c r="BE292" s="169">
        <f t="shared" si="54"/>
        <v>0</v>
      </c>
      <c r="BF292" s="169">
        <f t="shared" si="55"/>
        <v>1242.32</v>
      </c>
      <c r="BG292" s="169">
        <f t="shared" si="56"/>
        <v>0</v>
      </c>
      <c r="BH292" s="169">
        <f t="shared" si="57"/>
        <v>0</v>
      </c>
      <c r="BI292" s="169">
        <f t="shared" si="58"/>
        <v>0</v>
      </c>
      <c r="BJ292" s="17" t="s">
        <v>88</v>
      </c>
      <c r="BK292" s="169">
        <f t="shared" si="59"/>
        <v>1242.32</v>
      </c>
      <c r="BL292" s="17" t="s">
        <v>249</v>
      </c>
      <c r="BM292" s="168" t="s">
        <v>2564</v>
      </c>
    </row>
    <row r="293" spans="1:65" s="1" customFormat="1" ht="33" customHeight="1">
      <c r="A293" s="30"/>
      <c r="B293" s="155"/>
      <c r="C293" s="218" t="s">
        <v>1955</v>
      </c>
      <c r="D293" s="218" t="s">
        <v>313</v>
      </c>
      <c r="E293" s="219" t="s">
        <v>2565</v>
      </c>
      <c r="F293" s="220" t="s">
        <v>2566</v>
      </c>
      <c r="G293" s="221" t="s">
        <v>2252</v>
      </c>
      <c r="H293" s="222">
        <v>2</v>
      </c>
      <c r="I293" s="204">
        <v>1857.64</v>
      </c>
      <c r="J293" s="205">
        <f t="shared" si="50"/>
        <v>3715.28</v>
      </c>
      <c r="K293" s="206"/>
      <c r="L293" s="207"/>
      <c r="M293" s="208"/>
      <c r="N293" s="209" t="s">
        <v>42</v>
      </c>
      <c r="O293" s="57"/>
      <c r="P293" s="166">
        <f t="shared" si="51"/>
        <v>0</v>
      </c>
      <c r="Q293" s="166">
        <v>0</v>
      </c>
      <c r="R293" s="166">
        <f t="shared" si="52"/>
        <v>0</v>
      </c>
      <c r="S293" s="166">
        <v>0</v>
      </c>
      <c r="T293" s="167">
        <f t="shared" si="53"/>
        <v>0</v>
      </c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R293" s="168" t="s">
        <v>316</v>
      </c>
      <c r="AT293" s="168" t="s">
        <v>313</v>
      </c>
      <c r="AU293" s="168" t="s">
        <v>88</v>
      </c>
      <c r="AY293" s="17" t="s">
        <v>242</v>
      </c>
      <c r="BE293" s="169">
        <f t="shared" si="54"/>
        <v>0</v>
      </c>
      <c r="BF293" s="169">
        <f t="shared" si="55"/>
        <v>3715.28</v>
      </c>
      <c r="BG293" s="169">
        <f t="shared" si="56"/>
        <v>0</v>
      </c>
      <c r="BH293" s="169">
        <f t="shared" si="57"/>
        <v>0</v>
      </c>
      <c r="BI293" s="169">
        <f t="shared" si="58"/>
        <v>0</v>
      </c>
      <c r="BJ293" s="17" t="s">
        <v>88</v>
      </c>
      <c r="BK293" s="169">
        <f t="shared" si="59"/>
        <v>3715.28</v>
      </c>
      <c r="BL293" s="17" t="s">
        <v>249</v>
      </c>
      <c r="BM293" s="168" t="s">
        <v>2567</v>
      </c>
    </row>
    <row r="294" spans="1:65" s="1" customFormat="1" ht="16.5" customHeight="1">
      <c r="A294" s="30"/>
      <c r="B294" s="155"/>
      <c r="C294" s="194" t="s">
        <v>1961</v>
      </c>
      <c r="D294" s="194" t="s">
        <v>245</v>
      </c>
      <c r="E294" s="195" t="s">
        <v>2568</v>
      </c>
      <c r="F294" s="196" t="s">
        <v>2569</v>
      </c>
      <c r="G294" s="197" t="s">
        <v>310</v>
      </c>
      <c r="H294" s="198">
        <v>4</v>
      </c>
      <c r="I294" s="161">
        <v>5.0199999999999996</v>
      </c>
      <c r="J294" s="162">
        <f t="shared" si="50"/>
        <v>20.079999999999998</v>
      </c>
      <c r="K294" s="163"/>
      <c r="L294" s="31"/>
      <c r="M294" s="164"/>
      <c r="N294" s="165" t="s">
        <v>42</v>
      </c>
      <c r="O294" s="57"/>
      <c r="P294" s="166">
        <f t="shared" si="51"/>
        <v>0</v>
      </c>
      <c r="Q294" s="166">
        <v>0</v>
      </c>
      <c r="R294" s="166">
        <f t="shared" si="52"/>
        <v>0</v>
      </c>
      <c r="S294" s="166">
        <v>0</v>
      </c>
      <c r="T294" s="167">
        <f t="shared" si="53"/>
        <v>0</v>
      </c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R294" s="168" t="s">
        <v>249</v>
      </c>
      <c r="AT294" s="168" t="s">
        <v>245</v>
      </c>
      <c r="AU294" s="168" t="s">
        <v>88</v>
      </c>
      <c r="AY294" s="17" t="s">
        <v>242</v>
      </c>
      <c r="BE294" s="169">
        <f t="shared" si="54"/>
        <v>0</v>
      </c>
      <c r="BF294" s="169">
        <f t="shared" si="55"/>
        <v>20.079999999999998</v>
      </c>
      <c r="BG294" s="169">
        <f t="shared" si="56"/>
        <v>0</v>
      </c>
      <c r="BH294" s="169">
        <f t="shared" si="57"/>
        <v>0</v>
      </c>
      <c r="BI294" s="169">
        <f t="shared" si="58"/>
        <v>0</v>
      </c>
      <c r="BJ294" s="17" t="s">
        <v>88</v>
      </c>
      <c r="BK294" s="169">
        <f t="shared" si="59"/>
        <v>20.079999999999998</v>
      </c>
      <c r="BL294" s="17" t="s">
        <v>249</v>
      </c>
      <c r="BM294" s="168" t="s">
        <v>2570</v>
      </c>
    </row>
    <row r="295" spans="1:65" s="1" customFormat="1" ht="16.5" customHeight="1">
      <c r="A295" s="30"/>
      <c r="B295" s="155"/>
      <c r="C295" s="218" t="s">
        <v>1966</v>
      </c>
      <c r="D295" s="218" t="s">
        <v>313</v>
      </c>
      <c r="E295" s="219" t="s">
        <v>2571</v>
      </c>
      <c r="F295" s="220" t="s">
        <v>2572</v>
      </c>
      <c r="G295" s="221" t="s">
        <v>310</v>
      </c>
      <c r="H295" s="222">
        <v>4</v>
      </c>
      <c r="I295" s="204">
        <v>3.52</v>
      </c>
      <c r="J295" s="205">
        <f t="shared" si="50"/>
        <v>14.08</v>
      </c>
      <c r="K295" s="206"/>
      <c r="L295" s="207"/>
      <c r="M295" s="208"/>
      <c r="N295" s="209" t="s">
        <v>42</v>
      </c>
      <c r="O295" s="57"/>
      <c r="P295" s="166">
        <f t="shared" si="51"/>
        <v>0</v>
      </c>
      <c r="Q295" s="166">
        <v>0</v>
      </c>
      <c r="R295" s="166">
        <f t="shared" si="52"/>
        <v>0</v>
      </c>
      <c r="S295" s="166">
        <v>0</v>
      </c>
      <c r="T295" s="167">
        <f t="shared" si="53"/>
        <v>0</v>
      </c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R295" s="168" t="s">
        <v>316</v>
      </c>
      <c r="AT295" s="168" t="s">
        <v>313</v>
      </c>
      <c r="AU295" s="168" t="s">
        <v>88</v>
      </c>
      <c r="AY295" s="17" t="s">
        <v>242</v>
      </c>
      <c r="BE295" s="169">
        <f t="shared" si="54"/>
        <v>0</v>
      </c>
      <c r="BF295" s="169">
        <f t="shared" si="55"/>
        <v>14.08</v>
      </c>
      <c r="BG295" s="169">
        <f t="shared" si="56"/>
        <v>0</v>
      </c>
      <c r="BH295" s="169">
        <f t="shared" si="57"/>
        <v>0</v>
      </c>
      <c r="BI295" s="169">
        <f t="shared" si="58"/>
        <v>0</v>
      </c>
      <c r="BJ295" s="17" t="s">
        <v>88</v>
      </c>
      <c r="BK295" s="169">
        <f t="shared" si="59"/>
        <v>14.08</v>
      </c>
      <c r="BL295" s="17" t="s">
        <v>249</v>
      </c>
      <c r="BM295" s="168" t="s">
        <v>2573</v>
      </c>
    </row>
    <row r="296" spans="1:65" s="1" customFormat="1" ht="16.5" customHeight="1">
      <c r="A296" s="30"/>
      <c r="B296" s="155"/>
      <c r="C296" s="194" t="s">
        <v>1971</v>
      </c>
      <c r="D296" s="194" t="s">
        <v>245</v>
      </c>
      <c r="E296" s="195" t="s">
        <v>2574</v>
      </c>
      <c r="F296" s="196" t="s">
        <v>2575</v>
      </c>
      <c r="G296" s="197" t="s">
        <v>2252</v>
      </c>
      <c r="H296" s="198">
        <v>1</v>
      </c>
      <c r="I296" s="161">
        <v>136.78</v>
      </c>
      <c r="J296" s="162">
        <f t="shared" si="50"/>
        <v>136.78</v>
      </c>
      <c r="K296" s="163"/>
      <c r="L296" s="31"/>
      <c r="M296" s="164"/>
      <c r="N296" s="165" t="s">
        <v>42</v>
      </c>
      <c r="O296" s="57"/>
      <c r="P296" s="166">
        <f t="shared" si="51"/>
        <v>0</v>
      </c>
      <c r="Q296" s="166">
        <v>0</v>
      </c>
      <c r="R296" s="166">
        <f t="shared" si="52"/>
        <v>0</v>
      </c>
      <c r="S296" s="166">
        <v>0</v>
      </c>
      <c r="T296" s="167">
        <f t="shared" si="53"/>
        <v>0</v>
      </c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R296" s="168" t="s">
        <v>249</v>
      </c>
      <c r="AT296" s="168" t="s">
        <v>245</v>
      </c>
      <c r="AU296" s="168" t="s">
        <v>88</v>
      </c>
      <c r="AY296" s="17" t="s">
        <v>242</v>
      </c>
      <c r="BE296" s="169">
        <f t="shared" si="54"/>
        <v>0</v>
      </c>
      <c r="BF296" s="169">
        <f t="shared" si="55"/>
        <v>136.78</v>
      </c>
      <c r="BG296" s="169">
        <f t="shared" si="56"/>
        <v>0</v>
      </c>
      <c r="BH296" s="169">
        <f t="shared" si="57"/>
        <v>0</v>
      </c>
      <c r="BI296" s="169">
        <f t="shared" si="58"/>
        <v>0</v>
      </c>
      <c r="BJ296" s="17" t="s">
        <v>88</v>
      </c>
      <c r="BK296" s="169">
        <f t="shared" si="59"/>
        <v>136.78</v>
      </c>
      <c r="BL296" s="17" t="s">
        <v>249</v>
      </c>
      <c r="BM296" s="168" t="s">
        <v>2576</v>
      </c>
    </row>
    <row r="297" spans="1:65" s="1" customFormat="1" ht="16.5" customHeight="1">
      <c r="A297" s="30"/>
      <c r="B297" s="155"/>
      <c r="C297" s="218" t="s">
        <v>1977</v>
      </c>
      <c r="D297" s="218" t="s">
        <v>313</v>
      </c>
      <c r="E297" s="219" t="s">
        <v>2577</v>
      </c>
      <c r="F297" s="220" t="s">
        <v>2578</v>
      </c>
      <c r="G297" s="221" t="s">
        <v>2252</v>
      </c>
      <c r="H297" s="222">
        <v>1</v>
      </c>
      <c r="I297" s="204">
        <v>120.01</v>
      </c>
      <c r="J297" s="205">
        <f t="shared" si="50"/>
        <v>120.01</v>
      </c>
      <c r="K297" s="206"/>
      <c r="L297" s="207"/>
      <c r="M297" s="208"/>
      <c r="N297" s="209" t="s">
        <v>42</v>
      </c>
      <c r="O297" s="57"/>
      <c r="P297" s="166">
        <f t="shared" si="51"/>
        <v>0</v>
      </c>
      <c r="Q297" s="166">
        <v>0</v>
      </c>
      <c r="R297" s="166">
        <f t="shared" si="52"/>
        <v>0</v>
      </c>
      <c r="S297" s="166">
        <v>0</v>
      </c>
      <c r="T297" s="167">
        <f t="shared" si="53"/>
        <v>0</v>
      </c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R297" s="168" t="s">
        <v>316</v>
      </c>
      <c r="AT297" s="168" t="s">
        <v>313</v>
      </c>
      <c r="AU297" s="168" t="s">
        <v>88</v>
      </c>
      <c r="AY297" s="17" t="s">
        <v>242</v>
      </c>
      <c r="BE297" s="169">
        <f t="shared" si="54"/>
        <v>0</v>
      </c>
      <c r="BF297" s="169">
        <f t="shared" si="55"/>
        <v>120.01</v>
      </c>
      <c r="BG297" s="169">
        <f t="shared" si="56"/>
        <v>0</v>
      </c>
      <c r="BH297" s="169">
        <f t="shared" si="57"/>
        <v>0</v>
      </c>
      <c r="BI297" s="169">
        <f t="shared" si="58"/>
        <v>0</v>
      </c>
      <c r="BJ297" s="17" t="s">
        <v>88</v>
      </c>
      <c r="BK297" s="169">
        <f t="shared" si="59"/>
        <v>120.01</v>
      </c>
      <c r="BL297" s="17" t="s">
        <v>249</v>
      </c>
      <c r="BM297" s="168" t="s">
        <v>2579</v>
      </c>
    </row>
    <row r="298" spans="1:65" s="1" customFormat="1" ht="16.5" customHeight="1">
      <c r="A298" s="30"/>
      <c r="B298" s="155"/>
      <c r="C298" s="218" t="s">
        <v>1984</v>
      </c>
      <c r="D298" s="218" t="s">
        <v>313</v>
      </c>
      <c r="E298" s="219" t="s">
        <v>2580</v>
      </c>
      <c r="F298" s="220" t="s">
        <v>2581</v>
      </c>
      <c r="G298" s="221" t="s">
        <v>297</v>
      </c>
      <c r="H298" s="222">
        <v>1</v>
      </c>
      <c r="I298" s="204">
        <v>16.149999999999999</v>
      </c>
      <c r="J298" s="205">
        <f t="shared" si="50"/>
        <v>16.149999999999999</v>
      </c>
      <c r="K298" s="206"/>
      <c r="L298" s="207"/>
      <c r="M298" s="208"/>
      <c r="N298" s="209" t="s">
        <v>42</v>
      </c>
      <c r="O298" s="57"/>
      <c r="P298" s="166">
        <f t="shared" si="51"/>
        <v>0</v>
      </c>
      <c r="Q298" s="166">
        <v>0</v>
      </c>
      <c r="R298" s="166">
        <f t="shared" si="52"/>
        <v>0</v>
      </c>
      <c r="S298" s="166">
        <v>0</v>
      </c>
      <c r="T298" s="167">
        <f t="shared" si="53"/>
        <v>0</v>
      </c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R298" s="168" t="s">
        <v>316</v>
      </c>
      <c r="AT298" s="168" t="s">
        <v>313</v>
      </c>
      <c r="AU298" s="168" t="s">
        <v>88</v>
      </c>
      <c r="AY298" s="17" t="s">
        <v>242</v>
      </c>
      <c r="BE298" s="169">
        <f t="shared" si="54"/>
        <v>0</v>
      </c>
      <c r="BF298" s="169">
        <f t="shared" si="55"/>
        <v>16.149999999999999</v>
      </c>
      <c r="BG298" s="169">
        <f t="shared" si="56"/>
        <v>0</v>
      </c>
      <c r="BH298" s="169">
        <f t="shared" si="57"/>
        <v>0</v>
      </c>
      <c r="BI298" s="169">
        <f t="shared" si="58"/>
        <v>0</v>
      </c>
      <c r="BJ298" s="17" t="s">
        <v>88</v>
      </c>
      <c r="BK298" s="169">
        <f t="shared" si="59"/>
        <v>16.149999999999999</v>
      </c>
      <c r="BL298" s="17" t="s">
        <v>249</v>
      </c>
      <c r="BM298" s="168" t="s">
        <v>2582</v>
      </c>
    </row>
    <row r="299" spans="1:65" s="1" customFormat="1" ht="16.5" customHeight="1">
      <c r="A299" s="30"/>
      <c r="B299" s="155"/>
      <c r="C299" s="218" t="s">
        <v>1989</v>
      </c>
      <c r="D299" s="218" t="s">
        <v>313</v>
      </c>
      <c r="E299" s="219" t="s">
        <v>2583</v>
      </c>
      <c r="F299" s="220" t="s">
        <v>2584</v>
      </c>
      <c r="G299" s="221" t="s">
        <v>297</v>
      </c>
      <c r="H299" s="222">
        <v>1</v>
      </c>
      <c r="I299" s="204">
        <v>12.74</v>
      </c>
      <c r="J299" s="205">
        <f t="shared" si="50"/>
        <v>12.74</v>
      </c>
      <c r="K299" s="206"/>
      <c r="L299" s="207"/>
      <c r="M299" s="208"/>
      <c r="N299" s="209" t="s">
        <v>42</v>
      </c>
      <c r="O299" s="57"/>
      <c r="P299" s="166">
        <f t="shared" si="51"/>
        <v>0</v>
      </c>
      <c r="Q299" s="166">
        <v>0</v>
      </c>
      <c r="R299" s="166">
        <f t="shared" si="52"/>
        <v>0</v>
      </c>
      <c r="S299" s="166">
        <v>0</v>
      </c>
      <c r="T299" s="167">
        <f t="shared" si="53"/>
        <v>0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68" t="s">
        <v>316</v>
      </c>
      <c r="AT299" s="168" t="s">
        <v>313</v>
      </c>
      <c r="AU299" s="168" t="s">
        <v>88</v>
      </c>
      <c r="AY299" s="17" t="s">
        <v>242</v>
      </c>
      <c r="BE299" s="169">
        <f t="shared" si="54"/>
        <v>0</v>
      </c>
      <c r="BF299" s="169">
        <f t="shared" si="55"/>
        <v>12.74</v>
      </c>
      <c r="BG299" s="169">
        <f t="shared" si="56"/>
        <v>0</v>
      </c>
      <c r="BH299" s="169">
        <f t="shared" si="57"/>
        <v>0</v>
      </c>
      <c r="BI299" s="169">
        <f t="shared" si="58"/>
        <v>0</v>
      </c>
      <c r="BJ299" s="17" t="s">
        <v>88</v>
      </c>
      <c r="BK299" s="169">
        <f t="shared" si="59"/>
        <v>12.74</v>
      </c>
      <c r="BL299" s="17" t="s">
        <v>249</v>
      </c>
      <c r="BM299" s="168" t="s">
        <v>2585</v>
      </c>
    </row>
    <row r="300" spans="1:65" s="1" customFormat="1" ht="16.5" customHeight="1">
      <c r="A300" s="30"/>
      <c r="B300" s="155"/>
      <c r="C300" s="194" t="s">
        <v>1992</v>
      </c>
      <c r="D300" s="194" t="s">
        <v>245</v>
      </c>
      <c r="E300" s="195" t="s">
        <v>2586</v>
      </c>
      <c r="F300" s="196" t="s">
        <v>2587</v>
      </c>
      <c r="G300" s="197" t="s">
        <v>310</v>
      </c>
      <c r="H300" s="198">
        <v>15</v>
      </c>
      <c r="I300" s="161">
        <v>43.92</v>
      </c>
      <c r="J300" s="162">
        <f t="shared" si="50"/>
        <v>658.8</v>
      </c>
      <c r="K300" s="163"/>
      <c r="L300" s="31"/>
      <c r="M300" s="164"/>
      <c r="N300" s="165" t="s">
        <v>42</v>
      </c>
      <c r="O300" s="57"/>
      <c r="P300" s="166">
        <f t="shared" si="51"/>
        <v>0</v>
      </c>
      <c r="Q300" s="166">
        <v>0</v>
      </c>
      <c r="R300" s="166">
        <f t="shared" si="52"/>
        <v>0</v>
      </c>
      <c r="S300" s="166">
        <v>0</v>
      </c>
      <c r="T300" s="167">
        <f t="shared" si="53"/>
        <v>0</v>
      </c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R300" s="168" t="s">
        <v>249</v>
      </c>
      <c r="AT300" s="168" t="s">
        <v>245</v>
      </c>
      <c r="AU300" s="168" t="s">
        <v>88</v>
      </c>
      <c r="AY300" s="17" t="s">
        <v>242</v>
      </c>
      <c r="BE300" s="169">
        <f t="shared" si="54"/>
        <v>0</v>
      </c>
      <c r="BF300" s="169">
        <f t="shared" si="55"/>
        <v>658.8</v>
      </c>
      <c r="BG300" s="169">
        <f t="shared" si="56"/>
        <v>0</v>
      </c>
      <c r="BH300" s="169">
        <f t="shared" si="57"/>
        <v>0</v>
      </c>
      <c r="BI300" s="169">
        <f t="shared" si="58"/>
        <v>0</v>
      </c>
      <c r="BJ300" s="17" t="s">
        <v>88</v>
      </c>
      <c r="BK300" s="169">
        <f t="shared" si="59"/>
        <v>658.8</v>
      </c>
      <c r="BL300" s="17" t="s">
        <v>249</v>
      </c>
      <c r="BM300" s="168" t="s">
        <v>2588</v>
      </c>
    </row>
    <row r="301" spans="1:65" s="1" customFormat="1" ht="24.2" customHeight="1">
      <c r="A301" s="30"/>
      <c r="B301" s="155"/>
      <c r="C301" s="218" t="s">
        <v>1996</v>
      </c>
      <c r="D301" s="218" t="s">
        <v>313</v>
      </c>
      <c r="E301" s="219" t="s">
        <v>2589</v>
      </c>
      <c r="F301" s="220" t="s">
        <v>2590</v>
      </c>
      <c r="G301" s="221" t="s">
        <v>310</v>
      </c>
      <c r="H301" s="222">
        <v>15</v>
      </c>
      <c r="I301" s="204">
        <v>49.13</v>
      </c>
      <c r="J301" s="205">
        <f t="shared" si="50"/>
        <v>736.95</v>
      </c>
      <c r="K301" s="206"/>
      <c r="L301" s="207"/>
      <c r="M301" s="208"/>
      <c r="N301" s="209" t="s">
        <v>42</v>
      </c>
      <c r="O301" s="57"/>
      <c r="P301" s="166">
        <f t="shared" si="51"/>
        <v>0</v>
      </c>
      <c r="Q301" s="166">
        <v>0</v>
      </c>
      <c r="R301" s="166">
        <f t="shared" si="52"/>
        <v>0</v>
      </c>
      <c r="S301" s="166">
        <v>0</v>
      </c>
      <c r="T301" s="167">
        <f t="shared" si="53"/>
        <v>0</v>
      </c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R301" s="168" t="s">
        <v>316</v>
      </c>
      <c r="AT301" s="168" t="s">
        <v>313</v>
      </c>
      <c r="AU301" s="168" t="s">
        <v>88</v>
      </c>
      <c r="AY301" s="17" t="s">
        <v>242</v>
      </c>
      <c r="BE301" s="169">
        <f t="shared" si="54"/>
        <v>0</v>
      </c>
      <c r="BF301" s="169">
        <f t="shared" si="55"/>
        <v>736.95</v>
      </c>
      <c r="BG301" s="169">
        <f t="shared" si="56"/>
        <v>0</v>
      </c>
      <c r="BH301" s="169">
        <f t="shared" si="57"/>
        <v>0</v>
      </c>
      <c r="BI301" s="169">
        <f t="shared" si="58"/>
        <v>0</v>
      </c>
      <c r="BJ301" s="17" t="s">
        <v>88</v>
      </c>
      <c r="BK301" s="169">
        <f t="shared" si="59"/>
        <v>736.95</v>
      </c>
      <c r="BL301" s="17" t="s">
        <v>249</v>
      </c>
      <c r="BM301" s="168" t="s">
        <v>2591</v>
      </c>
    </row>
    <row r="302" spans="1:65" s="1" customFormat="1" ht="16.5" customHeight="1">
      <c r="A302" s="30"/>
      <c r="B302" s="155"/>
      <c r="C302" s="194" t="s">
        <v>2003</v>
      </c>
      <c r="D302" s="194" t="s">
        <v>245</v>
      </c>
      <c r="E302" s="195" t="s">
        <v>2592</v>
      </c>
      <c r="F302" s="196" t="s">
        <v>2593</v>
      </c>
      <c r="G302" s="197" t="s">
        <v>310</v>
      </c>
      <c r="H302" s="198">
        <v>1</v>
      </c>
      <c r="I302" s="161">
        <v>58.88</v>
      </c>
      <c r="J302" s="162">
        <f t="shared" si="50"/>
        <v>58.88</v>
      </c>
      <c r="K302" s="163"/>
      <c r="L302" s="31"/>
      <c r="M302" s="164"/>
      <c r="N302" s="165" t="s">
        <v>42</v>
      </c>
      <c r="O302" s="57"/>
      <c r="P302" s="166">
        <f t="shared" si="51"/>
        <v>0</v>
      </c>
      <c r="Q302" s="166">
        <v>0</v>
      </c>
      <c r="R302" s="166">
        <f t="shared" si="52"/>
        <v>0</v>
      </c>
      <c r="S302" s="166">
        <v>0</v>
      </c>
      <c r="T302" s="167">
        <f t="shared" si="53"/>
        <v>0</v>
      </c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R302" s="168" t="s">
        <v>249</v>
      </c>
      <c r="AT302" s="168" t="s">
        <v>245</v>
      </c>
      <c r="AU302" s="168" t="s">
        <v>88</v>
      </c>
      <c r="AY302" s="17" t="s">
        <v>242</v>
      </c>
      <c r="BE302" s="169">
        <f t="shared" si="54"/>
        <v>0</v>
      </c>
      <c r="BF302" s="169">
        <f t="shared" si="55"/>
        <v>58.88</v>
      </c>
      <c r="BG302" s="169">
        <f t="shared" si="56"/>
        <v>0</v>
      </c>
      <c r="BH302" s="169">
        <f t="shared" si="57"/>
        <v>0</v>
      </c>
      <c r="BI302" s="169">
        <f t="shared" si="58"/>
        <v>0</v>
      </c>
      <c r="BJ302" s="17" t="s">
        <v>88</v>
      </c>
      <c r="BK302" s="169">
        <f t="shared" si="59"/>
        <v>58.88</v>
      </c>
      <c r="BL302" s="17" t="s">
        <v>249</v>
      </c>
      <c r="BM302" s="168" t="s">
        <v>2594</v>
      </c>
    </row>
    <row r="303" spans="1:65" s="1" customFormat="1" ht="24.2" customHeight="1">
      <c r="A303" s="30"/>
      <c r="B303" s="155"/>
      <c r="C303" s="218" t="s">
        <v>2008</v>
      </c>
      <c r="D303" s="218" t="s">
        <v>313</v>
      </c>
      <c r="E303" s="219" t="s">
        <v>2595</v>
      </c>
      <c r="F303" s="220" t="s">
        <v>2596</v>
      </c>
      <c r="G303" s="221" t="s">
        <v>310</v>
      </c>
      <c r="H303" s="222">
        <v>1</v>
      </c>
      <c r="I303" s="204">
        <v>196.25</v>
      </c>
      <c r="J303" s="205">
        <f t="shared" si="50"/>
        <v>196.25</v>
      </c>
      <c r="K303" s="206"/>
      <c r="L303" s="207"/>
      <c r="M303" s="208"/>
      <c r="N303" s="209" t="s">
        <v>42</v>
      </c>
      <c r="O303" s="57"/>
      <c r="P303" s="166">
        <f t="shared" si="51"/>
        <v>0</v>
      </c>
      <c r="Q303" s="166">
        <v>0</v>
      </c>
      <c r="R303" s="166">
        <f t="shared" si="52"/>
        <v>0</v>
      </c>
      <c r="S303" s="166">
        <v>0</v>
      </c>
      <c r="T303" s="167">
        <f t="shared" si="53"/>
        <v>0</v>
      </c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R303" s="168" t="s">
        <v>316</v>
      </c>
      <c r="AT303" s="168" t="s">
        <v>313</v>
      </c>
      <c r="AU303" s="168" t="s">
        <v>88</v>
      </c>
      <c r="AY303" s="17" t="s">
        <v>242</v>
      </c>
      <c r="BE303" s="169">
        <f t="shared" si="54"/>
        <v>0</v>
      </c>
      <c r="BF303" s="169">
        <f t="shared" si="55"/>
        <v>196.25</v>
      </c>
      <c r="BG303" s="169">
        <f t="shared" si="56"/>
        <v>0</v>
      </c>
      <c r="BH303" s="169">
        <f t="shared" si="57"/>
        <v>0</v>
      </c>
      <c r="BI303" s="169">
        <f t="shared" si="58"/>
        <v>0</v>
      </c>
      <c r="BJ303" s="17" t="s">
        <v>88</v>
      </c>
      <c r="BK303" s="169">
        <f t="shared" si="59"/>
        <v>196.25</v>
      </c>
      <c r="BL303" s="17" t="s">
        <v>249</v>
      </c>
      <c r="BM303" s="168" t="s">
        <v>2597</v>
      </c>
    </row>
    <row r="304" spans="1:65" s="1" customFormat="1" ht="16.5" customHeight="1">
      <c r="A304" s="30"/>
      <c r="B304" s="155"/>
      <c r="C304" s="194" t="s">
        <v>2013</v>
      </c>
      <c r="D304" s="194" t="s">
        <v>245</v>
      </c>
      <c r="E304" s="195" t="s">
        <v>2598</v>
      </c>
      <c r="F304" s="196" t="s">
        <v>2599</v>
      </c>
      <c r="G304" s="197" t="s">
        <v>718</v>
      </c>
      <c r="H304" s="237">
        <v>31.27</v>
      </c>
      <c r="I304" s="161">
        <v>6</v>
      </c>
      <c r="J304" s="162">
        <f t="shared" si="50"/>
        <v>187.62</v>
      </c>
      <c r="K304" s="163"/>
      <c r="L304" s="31"/>
      <c r="M304" s="164"/>
      <c r="N304" s="165" t="s">
        <v>42</v>
      </c>
      <c r="O304" s="57"/>
      <c r="P304" s="166">
        <f t="shared" si="51"/>
        <v>0</v>
      </c>
      <c r="Q304" s="166">
        <v>0</v>
      </c>
      <c r="R304" s="166">
        <f t="shared" si="52"/>
        <v>0</v>
      </c>
      <c r="S304" s="166">
        <v>0</v>
      </c>
      <c r="T304" s="167">
        <f t="shared" si="53"/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168" t="s">
        <v>249</v>
      </c>
      <c r="AT304" s="168" t="s">
        <v>245</v>
      </c>
      <c r="AU304" s="168" t="s">
        <v>88</v>
      </c>
      <c r="AY304" s="17" t="s">
        <v>242</v>
      </c>
      <c r="BE304" s="169">
        <f t="shared" si="54"/>
        <v>0</v>
      </c>
      <c r="BF304" s="169">
        <f t="shared" si="55"/>
        <v>187.62</v>
      </c>
      <c r="BG304" s="169">
        <f t="shared" si="56"/>
        <v>0</v>
      </c>
      <c r="BH304" s="169">
        <f t="shared" si="57"/>
        <v>0</v>
      </c>
      <c r="BI304" s="169">
        <f t="shared" si="58"/>
        <v>0</v>
      </c>
      <c r="BJ304" s="17" t="s">
        <v>88</v>
      </c>
      <c r="BK304" s="169">
        <f t="shared" si="59"/>
        <v>187.62</v>
      </c>
      <c r="BL304" s="17" t="s">
        <v>249</v>
      </c>
      <c r="BM304" s="168" t="s">
        <v>2600</v>
      </c>
    </row>
    <row r="305" spans="1:65" s="1" customFormat="1" ht="16.5" customHeight="1">
      <c r="A305" s="30"/>
      <c r="B305" s="155"/>
      <c r="C305" s="218" t="s">
        <v>2019</v>
      </c>
      <c r="D305" s="218" t="s">
        <v>313</v>
      </c>
      <c r="E305" s="219" t="s">
        <v>2601</v>
      </c>
      <c r="F305" s="220" t="s">
        <v>2602</v>
      </c>
      <c r="G305" s="221" t="s">
        <v>718</v>
      </c>
      <c r="H305" s="259">
        <v>62.390999999999998</v>
      </c>
      <c r="I305" s="204">
        <v>4</v>
      </c>
      <c r="J305" s="205">
        <f t="shared" si="50"/>
        <v>249.56</v>
      </c>
      <c r="K305" s="206"/>
      <c r="L305" s="207"/>
      <c r="M305" s="208"/>
      <c r="N305" s="209" t="s">
        <v>42</v>
      </c>
      <c r="O305" s="57"/>
      <c r="P305" s="166">
        <f t="shared" si="51"/>
        <v>0</v>
      </c>
      <c r="Q305" s="166">
        <v>0</v>
      </c>
      <c r="R305" s="166">
        <f t="shared" si="52"/>
        <v>0</v>
      </c>
      <c r="S305" s="166">
        <v>0</v>
      </c>
      <c r="T305" s="167">
        <f t="shared" si="53"/>
        <v>0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68" t="s">
        <v>316</v>
      </c>
      <c r="AT305" s="168" t="s">
        <v>313</v>
      </c>
      <c r="AU305" s="168" t="s">
        <v>88</v>
      </c>
      <c r="AY305" s="17" t="s">
        <v>242</v>
      </c>
      <c r="BE305" s="169">
        <f t="shared" si="54"/>
        <v>0</v>
      </c>
      <c r="BF305" s="169">
        <f t="shared" si="55"/>
        <v>249.56</v>
      </c>
      <c r="BG305" s="169">
        <f t="shared" si="56"/>
        <v>0</v>
      </c>
      <c r="BH305" s="169">
        <f t="shared" si="57"/>
        <v>0</v>
      </c>
      <c r="BI305" s="169">
        <f t="shared" si="58"/>
        <v>0</v>
      </c>
      <c r="BJ305" s="17" t="s">
        <v>88</v>
      </c>
      <c r="BK305" s="169">
        <f t="shared" si="59"/>
        <v>249.56</v>
      </c>
      <c r="BL305" s="17" t="s">
        <v>249</v>
      </c>
      <c r="BM305" s="168" t="s">
        <v>2603</v>
      </c>
    </row>
    <row r="306" spans="1:65" s="1" customFormat="1" ht="24.2" customHeight="1">
      <c r="A306" s="30"/>
      <c r="B306" s="155"/>
      <c r="C306" s="194" t="s">
        <v>2024</v>
      </c>
      <c r="D306" s="194" t="s">
        <v>245</v>
      </c>
      <c r="E306" s="195" t="s">
        <v>2604</v>
      </c>
      <c r="F306" s="196" t="s">
        <v>2605</v>
      </c>
      <c r="G306" s="197" t="s">
        <v>689</v>
      </c>
      <c r="H306" s="198">
        <v>2.5</v>
      </c>
      <c r="I306" s="161">
        <v>31.71</v>
      </c>
      <c r="J306" s="162">
        <f t="shared" si="50"/>
        <v>79.28</v>
      </c>
      <c r="K306" s="163"/>
      <c r="L306" s="31"/>
      <c r="M306" s="164"/>
      <c r="N306" s="165" t="s">
        <v>42</v>
      </c>
      <c r="O306" s="57"/>
      <c r="P306" s="166">
        <f t="shared" si="51"/>
        <v>0</v>
      </c>
      <c r="Q306" s="166">
        <v>0</v>
      </c>
      <c r="R306" s="166">
        <f t="shared" si="52"/>
        <v>0</v>
      </c>
      <c r="S306" s="166">
        <v>0</v>
      </c>
      <c r="T306" s="167">
        <f t="shared" si="53"/>
        <v>0</v>
      </c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R306" s="168" t="s">
        <v>249</v>
      </c>
      <c r="AT306" s="168" t="s">
        <v>245</v>
      </c>
      <c r="AU306" s="168" t="s">
        <v>88</v>
      </c>
      <c r="AY306" s="17" t="s">
        <v>242</v>
      </c>
      <c r="BE306" s="169">
        <f t="shared" si="54"/>
        <v>0</v>
      </c>
      <c r="BF306" s="169">
        <f t="shared" si="55"/>
        <v>79.28</v>
      </c>
      <c r="BG306" s="169">
        <f t="shared" si="56"/>
        <v>0</v>
      </c>
      <c r="BH306" s="169">
        <f t="shared" si="57"/>
        <v>0</v>
      </c>
      <c r="BI306" s="169">
        <f t="shared" si="58"/>
        <v>0</v>
      </c>
      <c r="BJ306" s="17" t="s">
        <v>88</v>
      </c>
      <c r="BK306" s="169">
        <f t="shared" si="59"/>
        <v>79.28</v>
      </c>
      <c r="BL306" s="17" t="s">
        <v>249</v>
      </c>
      <c r="BM306" s="168" t="s">
        <v>2606</v>
      </c>
    </row>
    <row r="307" spans="1:65" s="1" customFormat="1" ht="16.5" customHeight="1">
      <c r="A307" s="30"/>
      <c r="B307" s="155"/>
      <c r="C307" s="194" t="s">
        <v>2030</v>
      </c>
      <c r="D307" s="194" t="s">
        <v>245</v>
      </c>
      <c r="E307" s="195" t="s">
        <v>2607</v>
      </c>
      <c r="F307" s="196" t="s">
        <v>2608</v>
      </c>
      <c r="G307" s="197" t="s">
        <v>2252</v>
      </c>
      <c r="H307" s="198">
        <v>1</v>
      </c>
      <c r="I307" s="161">
        <v>165.42</v>
      </c>
      <c r="J307" s="162">
        <f t="shared" si="50"/>
        <v>165.42</v>
      </c>
      <c r="K307" s="163"/>
      <c r="L307" s="31"/>
      <c r="M307" s="164"/>
      <c r="N307" s="165" t="s">
        <v>42</v>
      </c>
      <c r="O307" s="57"/>
      <c r="P307" s="166">
        <f t="shared" si="51"/>
        <v>0</v>
      </c>
      <c r="Q307" s="166">
        <v>0</v>
      </c>
      <c r="R307" s="166">
        <f t="shared" si="52"/>
        <v>0</v>
      </c>
      <c r="S307" s="166">
        <v>0</v>
      </c>
      <c r="T307" s="167">
        <f t="shared" si="53"/>
        <v>0</v>
      </c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R307" s="168" t="s">
        <v>249</v>
      </c>
      <c r="AT307" s="168" t="s">
        <v>245</v>
      </c>
      <c r="AU307" s="168" t="s">
        <v>88</v>
      </c>
      <c r="AY307" s="17" t="s">
        <v>242</v>
      </c>
      <c r="BE307" s="169">
        <f t="shared" si="54"/>
        <v>0</v>
      </c>
      <c r="BF307" s="169">
        <f t="shared" si="55"/>
        <v>165.42</v>
      </c>
      <c r="BG307" s="169">
        <f t="shared" si="56"/>
        <v>0</v>
      </c>
      <c r="BH307" s="169">
        <f t="shared" si="57"/>
        <v>0</v>
      </c>
      <c r="BI307" s="169">
        <f t="shared" si="58"/>
        <v>0</v>
      </c>
      <c r="BJ307" s="17" t="s">
        <v>88</v>
      </c>
      <c r="BK307" s="169">
        <f t="shared" si="59"/>
        <v>165.42</v>
      </c>
      <c r="BL307" s="17" t="s">
        <v>249</v>
      </c>
      <c r="BM307" s="168" t="s">
        <v>2609</v>
      </c>
    </row>
    <row r="308" spans="1:65" s="11" customFormat="1" ht="25.9" customHeight="1">
      <c r="B308" s="142"/>
      <c r="D308" s="143" t="s">
        <v>75</v>
      </c>
      <c r="E308" s="144" t="s">
        <v>2610</v>
      </c>
      <c r="F308" s="144" t="s">
        <v>2611</v>
      </c>
      <c r="I308" s="145"/>
      <c r="J308" s="146">
        <f>SUBTOTAL(9,J309:J353)</f>
        <v>5791.7199999999993</v>
      </c>
      <c r="L308" s="142"/>
      <c r="M308" s="147"/>
      <c r="N308" s="148"/>
      <c r="O308" s="148"/>
      <c r="P308" s="149">
        <f>SUM(P309:P353)</f>
        <v>0</v>
      </c>
      <c r="Q308" s="148"/>
      <c r="R308" s="149">
        <f>SUM(R309:R353)</f>
        <v>6.4259999999999998E-2</v>
      </c>
      <c r="S308" s="148"/>
      <c r="T308" s="150">
        <f>SUM(T309:T353)</f>
        <v>0</v>
      </c>
      <c r="AR308" s="143" t="s">
        <v>249</v>
      </c>
      <c r="AT308" s="151" t="s">
        <v>75</v>
      </c>
      <c r="AU308" s="151" t="s">
        <v>76</v>
      </c>
      <c r="AY308" s="143" t="s">
        <v>242</v>
      </c>
      <c r="BK308" s="152">
        <f>SUM(BK309:BK353)</f>
        <v>5791.7199999999993</v>
      </c>
    </row>
    <row r="309" spans="1:65" s="1" customFormat="1" ht="21.75" customHeight="1">
      <c r="A309" s="30"/>
      <c r="B309" s="155"/>
      <c r="C309" s="194" t="s">
        <v>2036</v>
      </c>
      <c r="D309" s="194" t="s">
        <v>245</v>
      </c>
      <c r="E309" s="195" t="s">
        <v>2612</v>
      </c>
      <c r="F309" s="196" t="s">
        <v>2613</v>
      </c>
      <c r="G309" s="197" t="s">
        <v>310</v>
      </c>
      <c r="H309" s="198">
        <v>2</v>
      </c>
      <c r="I309" s="161">
        <v>463.97</v>
      </c>
      <c r="J309" s="162">
        <f t="shared" ref="J309:J353" si="60">ROUND(I309*H309,2)</f>
        <v>927.94</v>
      </c>
      <c r="K309" s="163"/>
      <c r="L309" s="31"/>
      <c r="M309" s="164"/>
      <c r="N309" s="165" t="s">
        <v>42</v>
      </c>
      <c r="O309" s="57"/>
      <c r="P309" s="166">
        <f t="shared" ref="P309:P353" si="61">O309*H309</f>
        <v>0</v>
      </c>
      <c r="Q309" s="166">
        <v>6.2E-4</v>
      </c>
      <c r="R309" s="166">
        <f t="shared" ref="R309:R353" si="62">Q309*H309</f>
        <v>1.24E-3</v>
      </c>
      <c r="S309" s="166">
        <v>0</v>
      </c>
      <c r="T309" s="167">
        <f t="shared" ref="T309:T353" si="63">S309*H309</f>
        <v>0</v>
      </c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R309" s="168" t="s">
        <v>2614</v>
      </c>
      <c r="AT309" s="168" t="s">
        <v>245</v>
      </c>
      <c r="AU309" s="168" t="s">
        <v>83</v>
      </c>
      <c r="AY309" s="17" t="s">
        <v>242</v>
      </c>
      <c r="BE309" s="169">
        <f t="shared" ref="BE309:BE353" si="64">IF(N309="základná",J309,0)</f>
        <v>0</v>
      </c>
      <c r="BF309" s="169">
        <f t="shared" ref="BF309:BF353" si="65">IF(N309="znížená",J309,0)</f>
        <v>927.94</v>
      </c>
      <c r="BG309" s="169">
        <f t="shared" ref="BG309:BG353" si="66">IF(N309="zákl. prenesená",J309,0)</f>
        <v>0</v>
      </c>
      <c r="BH309" s="169">
        <f t="shared" ref="BH309:BH353" si="67">IF(N309="zníž. prenesená",J309,0)</f>
        <v>0</v>
      </c>
      <c r="BI309" s="169">
        <f t="shared" ref="BI309:BI353" si="68">IF(N309="nulová",J309,0)</f>
        <v>0</v>
      </c>
      <c r="BJ309" s="17" t="s">
        <v>88</v>
      </c>
      <c r="BK309" s="169">
        <f t="shared" ref="BK309:BK353" si="69">ROUND(I309*H309,2)</f>
        <v>927.94</v>
      </c>
      <c r="BL309" s="17" t="s">
        <v>2614</v>
      </c>
      <c r="BM309" s="168" t="s">
        <v>2615</v>
      </c>
    </row>
    <row r="310" spans="1:65" s="1" customFormat="1" ht="24.2" customHeight="1">
      <c r="A310" s="30"/>
      <c r="B310" s="155"/>
      <c r="C310" s="194" t="s">
        <v>2042</v>
      </c>
      <c r="D310" s="194" t="s">
        <v>245</v>
      </c>
      <c r="E310" s="195" t="s">
        <v>2616</v>
      </c>
      <c r="F310" s="196" t="s">
        <v>2617</v>
      </c>
      <c r="G310" s="197" t="s">
        <v>310</v>
      </c>
      <c r="H310" s="198">
        <v>12</v>
      </c>
      <c r="I310" s="161">
        <v>69.459999999999994</v>
      </c>
      <c r="J310" s="162">
        <f t="shared" si="60"/>
        <v>833.52</v>
      </c>
      <c r="K310" s="163"/>
      <c r="L310" s="31"/>
      <c r="M310" s="164"/>
      <c r="N310" s="165" t="s">
        <v>42</v>
      </c>
      <c r="O310" s="57"/>
      <c r="P310" s="166">
        <f t="shared" si="61"/>
        <v>0</v>
      </c>
      <c r="Q310" s="166">
        <v>4.0000000000000003E-5</v>
      </c>
      <c r="R310" s="166">
        <f t="shared" si="62"/>
        <v>4.8000000000000007E-4</v>
      </c>
      <c r="S310" s="166">
        <v>0</v>
      </c>
      <c r="T310" s="167">
        <f t="shared" si="63"/>
        <v>0</v>
      </c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R310" s="168" t="s">
        <v>2614</v>
      </c>
      <c r="AT310" s="168" t="s">
        <v>245</v>
      </c>
      <c r="AU310" s="168" t="s">
        <v>83</v>
      </c>
      <c r="AY310" s="17" t="s">
        <v>242</v>
      </c>
      <c r="BE310" s="169">
        <f t="shared" si="64"/>
        <v>0</v>
      </c>
      <c r="BF310" s="169">
        <f t="shared" si="65"/>
        <v>833.52</v>
      </c>
      <c r="BG310" s="169">
        <f t="shared" si="66"/>
        <v>0</v>
      </c>
      <c r="BH310" s="169">
        <f t="shared" si="67"/>
        <v>0</v>
      </c>
      <c r="BI310" s="169">
        <f t="shared" si="68"/>
        <v>0</v>
      </c>
      <c r="BJ310" s="17" t="s">
        <v>88</v>
      </c>
      <c r="BK310" s="169">
        <f t="shared" si="69"/>
        <v>833.52</v>
      </c>
      <c r="BL310" s="17" t="s">
        <v>2614</v>
      </c>
      <c r="BM310" s="168" t="s">
        <v>2618</v>
      </c>
    </row>
    <row r="311" spans="1:65" s="1" customFormat="1" ht="24.2" customHeight="1">
      <c r="A311" s="30"/>
      <c r="B311" s="155"/>
      <c r="C311" s="194" t="s">
        <v>2046</v>
      </c>
      <c r="D311" s="194" t="s">
        <v>245</v>
      </c>
      <c r="E311" s="195" t="s">
        <v>2619</v>
      </c>
      <c r="F311" s="196" t="s">
        <v>2620</v>
      </c>
      <c r="G311" s="197" t="s">
        <v>310</v>
      </c>
      <c r="H311" s="198">
        <v>2</v>
      </c>
      <c r="I311" s="161">
        <v>14.14</v>
      </c>
      <c r="J311" s="162">
        <f t="shared" si="60"/>
        <v>28.28</v>
      </c>
      <c r="K311" s="163"/>
      <c r="L311" s="31"/>
      <c r="M311" s="164"/>
      <c r="N311" s="165" t="s">
        <v>42</v>
      </c>
      <c r="O311" s="57"/>
      <c r="P311" s="166">
        <f t="shared" si="61"/>
        <v>0</v>
      </c>
      <c r="Q311" s="166">
        <v>0</v>
      </c>
      <c r="R311" s="166">
        <f t="shared" si="62"/>
        <v>0</v>
      </c>
      <c r="S311" s="166">
        <v>0</v>
      </c>
      <c r="T311" s="167">
        <f t="shared" si="63"/>
        <v>0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68" t="s">
        <v>2614</v>
      </c>
      <c r="AT311" s="168" t="s">
        <v>245</v>
      </c>
      <c r="AU311" s="168" t="s">
        <v>83</v>
      </c>
      <c r="AY311" s="17" t="s">
        <v>242</v>
      </c>
      <c r="BE311" s="169">
        <f t="shared" si="64"/>
        <v>0</v>
      </c>
      <c r="BF311" s="169">
        <f t="shared" si="65"/>
        <v>28.28</v>
      </c>
      <c r="BG311" s="169">
        <f t="shared" si="66"/>
        <v>0</v>
      </c>
      <c r="BH311" s="169">
        <f t="shared" si="67"/>
        <v>0</v>
      </c>
      <c r="BI311" s="169">
        <f t="shared" si="68"/>
        <v>0</v>
      </c>
      <c r="BJ311" s="17" t="s">
        <v>88</v>
      </c>
      <c r="BK311" s="169">
        <f t="shared" si="69"/>
        <v>28.28</v>
      </c>
      <c r="BL311" s="17" t="s">
        <v>2614</v>
      </c>
      <c r="BM311" s="168" t="s">
        <v>2621</v>
      </c>
    </row>
    <row r="312" spans="1:65" s="1" customFormat="1" ht="24.2" customHeight="1">
      <c r="A312" s="30"/>
      <c r="B312" s="155"/>
      <c r="C312" s="194" t="s">
        <v>2050</v>
      </c>
      <c r="D312" s="194" t="s">
        <v>245</v>
      </c>
      <c r="E312" s="195" t="s">
        <v>2622</v>
      </c>
      <c r="F312" s="196" t="s">
        <v>2623</v>
      </c>
      <c r="G312" s="197" t="s">
        <v>310</v>
      </c>
      <c r="H312" s="198">
        <v>2</v>
      </c>
      <c r="I312" s="161">
        <v>49.49</v>
      </c>
      <c r="J312" s="162">
        <f t="shared" si="60"/>
        <v>98.98</v>
      </c>
      <c r="K312" s="163"/>
      <c r="L312" s="31"/>
      <c r="M312" s="164"/>
      <c r="N312" s="165" t="s">
        <v>42</v>
      </c>
      <c r="O312" s="57"/>
      <c r="P312" s="166">
        <f t="shared" si="61"/>
        <v>0</v>
      </c>
      <c r="Q312" s="166">
        <v>0</v>
      </c>
      <c r="R312" s="166">
        <f t="shared" si="62"/>
        <v>0</v>
      </c>
      <c r="S312" s="166">
        <v>0</v>
      </c>
      <c r="T312" s="167">
        <f t="shared" si="63"/>
        <v>0</v>
      </c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R312" s="168" t="s">
        <v>2614</v>
      </c>
      <c r="AT312" s="168" t="s">
        <v>245</v>
      </c>
      <c r="AU312" s="168" t="s">
        <v>83</v>
      </c>
      <c r="AY312" s="17" t="s">
        <v>242</v>
      </c>
      <c r="BE312" s="169">
        <f t="shared" si="64"/>
        <v>0</v>
      </c>
      <c r="BF312" s="169">
        <f t="shared" si="65"/>
        <v>98.98</v>
      </c>
      <c r="BG312" s="169">
        <f t="shared" si="66"/>
        <v>0</v>
      </c>
      <c r="BH312" s="169">
        <f t="shared" si="67"/>
        <v>0</v>
      </c>
      <c r="BI312" s="169">
        <f t="shared" si="68"/>
        <v>0</v>
      </c>
      <c r="BJ312" s="17" t="s">
        <v>88</v>
      </c>
      <c r="BK312" s="169">
        <f t="shared" si="69"/>
        <v>98.98</v>
      </c>
      <c r="BL312" s="17" t="s">
        <v>2614</v>
      </c>
      <c r="BM312" s="168" t="s">
        <v>2624</v>
      </c>
    </row>
    <row r="313" spans="1:65" s="1" customFormat="1" ht="24.2" customHeight="1">
      <c r="A313" s="30"/>
      <c r="B313" s="155"/>
      <c r="C313" s="194" t="s">
        <v>2055</v>
      </c>
      <c r="D313" s="194" t="s">
        <v>245</v>
      </c>
      <c r="E313" s="195" t="s">
        <v>2625</v>
      </c>
      <c r="F313" s="196" t="s">
        <v>2626</v>
      </c>
      <c r="G313" s="197" t="s">
        <v>291</v>
      </c>
      <c r="H313" s="198">
        <v>7.968</v>
      </c>
      <c r="I313" s="161">
        <v>72.95</v>
      </c>
      <c r="J313" s="162">
        <f t="shared" si="60"/>
        <v>581.27</v>
      </c>
      <c r="K313" s="163"/>
      <c r="L313" s="31"/>
      <c r="M313" s="164"/>
      <c r="N313" s="165" t="s">
        <v>42</v>
      </c>
      <c r="O313" s="57"/>
      <c r="P313" s="166">
        <f t="shared" si="61"/>
        <v>0</v>
      </c>
      <c r="Q313" s="166">
        <v>0</v>
      </c>
      <c r="R313" s="166">
        <f t="shared" si="62"/>
        <v>0</v>
      </c>
      <c r="S313" s="166">
        <v>0</v>
      </c>
      <c r="T313" s="167">
        <f t="shared" si="63"/>
        <v>0</v>
      </c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R313" s="168" t="s">
        <v>2614</v>
      </c>
      <c r="AT313" s="168" t="s">
        <v>245</v>
      </c>
      <c r="AU313" s="168" t="s">
        <v>83</v>
      </c>
      <c r="AY313" s="17" t="s">
        <v>242</v>
      </c>
      <c r="BE313" s="169">
        <f t="shared" si="64"/>
        <v>0</v>
      </c>
      <c r="BF313" s="169">
        <f t="shared" si="65"/>
        <v>581.27</v>
      </c>
      <c r="BG313" s="169">
        <f t="shared" si="66"/>
        <v>0</v>
      </c>
      <c r="BH313" s="169">
        <f t="shared" si="67"/>
        <v>0</v>
      </c>
      <c r="BI313" s="169">
        <f t="shared" si="68"/>
        <v>0</v>
      </c>
      <c r="BJ313" s="17" t="s">
        <v>88</v>
      </c>
      <c r="BK313" s="169">
        <f t="shared" si="69"/>
        <v>581.27</v>
      </c>
      <c r="BL313" s="17" t="s">
        <v>2614</v>
      </c>
      <c r="BM313" s="168" t="s">
        <v>2627</v>
      </c>
    </row>
    <row r="314" spans="1:65" s="1" customFormat="1" ht="24.2" customHeight="1">
      <c r="A314" s="30"/>
      <c r="B314" s="155"/>
      <c r="C314" s="194" t="s">
        <v>2059</v>
      </c>
      <c r="D314" s="194" t="s">
        <v>245</v>
      </c>
      <c r="E314" s="195" t="s">
        <v>2628</v>
      </c>
      <c r="F314" s="196" t="s">
        <v>2629</v>
      </c>
      <c r="G314" s="197" t="s">
        <v>297</v>
      </c>
      <c r="H314" s="198">
        <v>2</v>
      </c>
      <c r="I314" s="161">
        <v>5.14</v>
      </c>
      <c r="J314" s="162">
        <f t="shared" si="60"/>
        <v>10.28</v>
      </c>
      <c r="K314" s="163"/>
      <c r="L314" s="31"/>
      <c r="M314" s="164"/>
      <c r="N314" s="165" t="s">
        <v>42</v>
      </c>
      <c r="O314" s="57"/>
      <c r="P314" s="166">
        <f t="shared" si="61"/>
        <v>0</v>
      </c>
      <c r="Q314" s="166">
        <v>0</v>
      </c>
      <c r="R314" s="166">
        <f t="shared" si="62"/>
        <v>0</v>
      </c>
      <c r="S314" s="166">
        <v>0</v>
      </c>
      <c r="T314" s="167">
        <f t="shared" si="63"/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68" t="s">
        <v>2614</v>
      </c>
      <c r="AT314" s="168" t="s">
        <v>245</v>
      </c>
      <c r="AU314" s="168" t="s">
        <v>83</v>
      </c>
      <c r="AY314" s="17" t="s">
        <v>242</v>
      </c>
      <c r="BE314" s="169">
        <f t="shared" si="64"/>
        <v>0</v>
      </c>
      <c r="BF314" s="169">
        <f t="shared" si="65"/>
        <v>10.28</v>
      </c>
      <c r="BG314" s="169">
        <f t="shared" si="66"/>
        <v>0</v>
      </c>
      <c r="BH314" s="169">
        <f t="shared" si="67"/>
        <v>0</v>
      </c>
      <c r="BI314" s="169">
        <f t="shared" si="68"/>
        <v>0</v>
      </c>
      <c r="BJ314" s="17" t="s">
        <v>88</v>
      </c>
      <c r="BK314" s="169">
        <f t="shared" si="69"/>
        <v>10.28</v>
      </c>
      <c r="BL314" s="17" t="s">
        <v>2614</v>
      </c>
      <c r="BM314" s="168" t="s">
        <v>2630</v>
      </c>
    </row>
    <row r="315" spans="1:65" s="1" customFormat="1" ht="24.2" customHeight="1">
      <c r="A315" s="30"/>
      <c r="B315" s="155"/>
      <c r="C315" s="194" t="s">
        <v>2065</v>
      </c>
      <c r="D315" s="194" t="s">
        <v>245</v>
      </c>
      <c r="E315" s="195" t="s">
        <v>2631</v>
      </c>
      <c r="F315" s="196" t="s">
        <v>2632</v>
      </c>
      <c r="G315" s="197" t="s">
        <v>310</v>
      </c>
      <c r="H315" s="198">
        <v>1</v>
      </c>
      <c r="I315" s="161">
        <v>36.119999999999997</v>
      </c>
      <c r="J315" s="162">
        <f t="shared" si="60"/>
        <v>36.119999999999997</v>
      </c>
      <c r="K315" s="163"/>
      <c r="L315" s="31"/>
      <c r="M315" s="164"/>
      <c r="N315" s="165" t="s">
        <v>42</v>
      </c>
      <c r="O315" s="57"/>
      <c r="P315" s="166">
        <f t="shared" si="61"/>
        <v>0</v>
      </c>
      <c r="Q315" s="166">
        <v>0</v>
      </c>
      <c r="R315" s="166">
        <f t="shared" si="62"/>
        <v>0</v>
      </c>
      <c r="S315" s="166">
        <v>0</v>
      </c>
      <c r="T315" s="167">
        <f t="shared" si="63"/>
        <v>0</v>
      </c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R315" s="168" t="s">
        <v>2614</v>
      </c>
      <c r="AT315" s="168" t="s">
        <v>245</v>
      </c>
      <c r="AU315" s="168" t="s">
        <v>83</v>
      </c>
      <c r="AY315" s="17" t="s">
        <v>242</v>
      </c>
      <c r="BE315" s="169">
        <f t="shared" si="64"/>
        <v>0</v>
      </c>
      <c r="BF315" s="169">
        <f t="shared" si="65"/>
        <v>36.119999999999997</v>
      </c>
      <c r="BG315" s="169">
        <f t="shared" si="66"/>
        <v>0</v>
      </c>
      <c r="BH315" s="169">
        <f t="shared" si="67"/>
        <v>0</v>
      </c>
      <c r="BI315" s="169">
        <f t="shared" si="68"/>
        <v>0</v>
      </c>
      <c r="BJ315" s="17" t="s">
        <v>88</v>
      </c>
      <c r="BK315" s="169">
        <f t="shared" si="69"/>
        <v>36.119999999999997</v>
      </c>
      <c r="BL315" s="17" t="s">
        <v>2614</v>
      </c>
      <c r="BM315" s="168" t="s">
        <v>2633</v>
      </c>
    </row>
    <row r="316" spans="1:65" s="1" customFormat="1" ht="24.2" customHeight="1">
      <c r="A316" s="30"/>
      <c r="B316" s="155"/>
      <c r="C316" s="194" t="s">
        <v>2071</v>
      </c>
      <c r="D316" s="194" t="s">
        <v>245</v>
      </c>
      <c r="E316" s="195" t="s">
        <v>2634</v>
      </c>
      <c r="F316" s="196" t="s">
        <v>2635</v>
      </c>
      <c r="G316" s="197" t="s">
        <v>310</v>
      </c>
      <c r="H316" s="198">
        <v>1</v>
      </c>
      <c r="I316" s="161">
        <v>45.66</v>
      </c>
      <c r="J316" s="162">
        <f t="shared" si="60"/>
        <v>45.66</v>
      </c>
      <c r="K316" s="163"/>
      <c r="L316" s="31"/>
      <c r="M316" s="164"/>
      <c r="N316" s="165" t="s">
        <v>42</v>
      </c>
      <c r="O316" s="57"/>
      <c r="P316" s="166">
        <f t="shared" si="61"/>
        <v>0</v>
      </c>
      <c r="Q316" s="166">
        <v>0</v>
      </c>
      <c r="R316" s="166">
        <f t="shared" si="62"/>
        <v>0</v>
      </c>
      <c r="S316" s="166">
        <v>0</v>
      </c>
      <c r="T316" s="167">
        <f t="shared" si="63"/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68" t="s">
        <v>2614</v>
      </c>
      <c r="AT316" s="168" t="s">
        <v>245</v>
      </c>
      <c r="AU316" s="168" t="s">
        <v>83</v>
      </c>
      <c r="AY316" s="17" t="s">
        <v>242</v>
      </c>
      <c r="BE316" s="169">
        <f t="shared" si="64"/>
        <v>0</v>
      </c>
      <c r="BF316" s="169">
        <f t="shared" si="65"/>
        <v>45.66</v>
      </c>
      <c r="BG316" s="169">
        <f t="shared" si="66"/>
        <v>0</v>
      </c>
      <c r="BH316" s="169">
        <f t="shared" si="67"/>
        <v>0</v>
      </c>
      <c r="BI316" s="169">
        <f t="shared" si="68"/>
        <v>0</v>
      </c>
      <c r="BJ316" s="17" t="s">
        <v>88</v>
      </c>
      <c r="BK316" s="169">
        <f t="shared" si="69"/>
        <v>45.66</v>
      </c>
      <c r="BL316" s="17" t="s">
        <v>2614</v>
      </c>
      <c r="BM316" s="168" t="s">
        <v>2636</v>
      </c>
    </row>
    <row r="317" spans="1:65" s="1" customFormat="1" ht="24.2" customHeight="1">
      <c r="A317" s="30"/>
      <c r="B317" s="155"/>
      <c r="C317" s="194" t="s">
        <v>2075</v>
      </c>
      <c r="D317" s="194" t="s">
        <v>245</v>
      </c>
      <c r="E317" s="195" t="s">
        <v>2637</v>
      </c>
      <c r="F317" s="196" t="s">
        <v>2638</v>
      </c>
      <c r="G317" s="197" t="s">
        <v>310</v>
      </c>
      <c r="H317" s="198">
        <v>1</v>
      </c>
      <c r="I317" s="161">
        <v>48.72</v>
      </c>
      <c r="J317" s="162">
        <f t="shared" si="60"/>
        <v>48.72</v>
      </c>
      <c r="K317" s="163"/>
      <c r="L317" s="31"/>
      <c r="M317" s="164"/>
      <c r="N317" s="165" t="s">
        <v>42</v>
      </c>
      <c r="O317" s="57"/>
      <c r="P317" s="166">
        <f t="shared" si="61"/>
        <v>0</v>
      </c>
      <c r="Q317" s="166">
        <v>4.9899999999999996E-3</v>
      </c>
      <c r="R317" s="166">
        <f t="shared" si="62"/>
        <v>4.9899999999999996E-3</v>
      </c>
      <c r="S317" s="166">
        <v>0</v>
      </c>
      <c r="T317" s="167">
        <f t="shared" si="63"/>
        <v>0</v>
      </c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R317" s="168" t="s">
        <v>2614</v>
      </c>
      <c r="AT317" s="168" t="s">
        <v>245</v>
      </c>
      <c r="AU317" s="168" t="s">
        <v>83</v>
      </c>
      <c r="AY317" s="17" t="s">
        <v>242</v>
      </c>
      <c r="BE317" s="169">
        <f t="shared" si="64"/>
        <v>0</v>
      </c>
      <c r="BF317" s="169">
        <f t="shared" si="65"/>
        <v>48.72</v>
      </c>
      <c r="BG317" s="169">
        <f t="shared" si="66"/>
        <v>0</v>
      </c>
      <c r="BH317" s="169">
        <f t="shared" si="67"/>
        <v>0</v>
      </c>
      <c r="BI317" s="169">
        <f t="shared" si="68"/>
        <v>0</v>
      </c>
      <c r="BJ317" s="17" t="s">
        <v>88</v>
      </c>
      <c r="BK317" s="169">
        <f t="shared" si="69"/>
        <v>48.72</v>
      </c>
      <c r="BL317" s="17" t="s">
        <v>2614</v>
      </c>
      <c r="BM317" s="168" t="s">
        <v>2639</v>
      </c>
    </row>
    <row r="318" spans="1:65" s="1" customFormat="1" ht="33" customHeight="1">
      <c r="A318" s="30"/>
      <c r="B318" s="155"/>
      <c r="C318" s="194" t="s">
        <v>2079</v>
      </c>
      <c r="D318" s="194" t="s">
        <v>245</v>
      </c>
      <c r="E318" s="195" t="s">
        <v>2640</v>
      </c>
      <c r="F318" s="196" t="s">
        <v>2641</v>
      </c>
      <c r="G318" s="197" t="s">
        <v>310</v>
      </c>
      <c r="H318" s="198">
        <v>1</v>
      </c>
      <c r="I318" s="161">
        <v>100.38</v>
      </c>
      <c r="J318" s="162">
        <f t="shared" si="60"/>
        <v>100.38</v>
      </c>
      <c r="K318" s="163"/>
      <c r="L318" s="31"/>
      <c r="M318" s="164"/>
      <c r="N318" s="165" t="s">
        <v>42</v>
      </c>
      <c r="O318" s="57"/>
      <c r="P318" s="166">
        <f t="shared" si="61"/>
        <v>0</v>
      </c>
      <c r="Q318" s="166">
        <v>8.8299999999999993E-3</v>
      </c>
      <c r="R318" s="166">
        <f t="shared" si="62"/>
        <v>8.8299999999999993E-3</v>
      </c>
      <c r="S318" s="166">
        <v>0</v>
      </c>
      <c r="T318" s="167">
        <f t="shared" si="63"/>
        <v>0</v>
      </c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R318" s="168" t="s">
        <v>2614</v>
      </c>
      <c r="AT318" s="168" t="s">
        <v>245</v>
      </c>
      <c r="AU318" s="168" t="s">
        <v>83</v>
      </c>
      <c r="AY318" s="17" t="s">
        <v>242</v>
      </c>
      <c r="BE318" s="169">
        <f t="shared" si="64"/>
        <v>0</v>
      </c>
      <c r="BF318" s="169">
        <f t="shared" si="65"/>
        <v>100.38</v>
      </c>
      <c r="BG318" s="169">
        <f t="shared" si="66"/>
        <v>0</v>
      </c>
      <c r="BH318" s="169">
        <f t="shared" si="67"/>
        <v>0</v>
      </c>
      <c r="BI318" s="169">
        <f t="shared" si="68"/>
        <v>0</v>
      </c>
      <c r="BJ318" s="17" t="s">
        <v>88</v>
      </c>
      <c r="BK318" s="169">
        <f t="shared" si="69"/>
        <v>100.38</v>
      </c>
      <c r="BL318" s="17" t="s">
        <v>2614</v>
      </c>
      <c r="BM318" s="168" t="s">
        <v>2642</v>
      </c>
    </row>
    <row r="319" spans="1:65" s="1" customFormat="1" ht="24.2" customHeight="1">
      <c r="A319" s="30"/>
      <c r="B319" s="155"/>
      <c r="C319" s="194" t="s">
        <v>2083</v>
      </c>
      <c r="D319" s="194" t="s">
        <v>245</v>
      </c>
      <c r="E319" s="195" t="s">
        <v>2643</v>
      </c>
      <c r="F319" s="196" t="s">
        <v>2644</v>
      </c>
      <c r="G319" s="197" t="s">
        <v>310</v>
      </c>
      <c r="H319" s="198">
        <v>1</v>
      </c>
      <c r="I319" s="161">
        <v>11</v>
      </c>
      <c r="J319" s="162">
        <f t="shared" si="60"/>
        <v>11</v>
      </c>
      <c r="K319" s="163"/>
      <c r="L319" s="31"/>
      <c r="M319" s="164"/>
      <c r="N319" s="165" t="s">
        <v>42</v>
      </c>
      <c r="O319" s="57"/>
      <c r="P319" s="166">
        <f t="shared" si="61"/>
        <v>0</v>
      </c>
      <c r="Q319" s="166">
        <v>0</v>
      </c>
      <c r="R319" s="166">
        <f t="shared" si="62"/>
        <v>0</v>
      </c>
      <c r="S319" s="166">
        <v>0</v>
      </c>
      <c r="T319" s="167">
        <f t="shared" si="63"/>
        <v>0</v>
      </c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R319" s="168" t="s">
        <v>2614</v>
      </c>
      <c r="AT319" s="168" t="s">
        <v>245</v>
      </c>
      <c r="AU319" s="168" t="s">
        <v>83</v>
      </c>
      <c r="AY319" s="17" t="s">
        <v>242</v>
      </c>
      <c r="BE319" s="169">
        <f t="shared" si="64"/>
        <v>0</v>
      </c>
      <c r="BF319" s="169">
        <f t="shared" si="65"/>
        <v>11</v>
      </c>
      <c r="BG319" s="169">
        <f t="shared" si="66"/>
        <v>0</v>
      </c>
      <c r="BH319" s="169">
        <f t="shared" si="67"/>
        <v>0</v>
      </c>
      <c r="BI319" s="169">
        <f t="shared" si="68"/>
        <v>0</v>
      </c>
      <c r="BJ319" s="17" t="s">
        <v>88</v>
      </c>
      <c r="BK319" s="169">
        <f t="shared" si="69"/>
        <v>11</v>
      </c>
      <c r="BL319" s="17" t="s">
        <v>2614</v>
      </c>
      <c r="BM319" s="168" t="s">
        <v>2645</v>
      </c>
    </row>
    <row r="320" spans="1:65" s="1" customFormat="1" ht="24.2" customHeight="1">
      <c r="A320" s="30"/>
      <c r="B320" s="155"/>
      <c r="C320" s="194" t="s">
        <v>2089</v>
      </c>
      <c r="D320" s="194" t="s">
        <v>245</v>
      </c>
      <c r="E320" s="195" t="s">
        <v>2646</v>
      </c>
      <c r="F320" s="196" t="s">
        <v>2647</v>
      </c>
      <c r="G320" s="197" t="s">
        <v>310</v>
      </c>
      <c r="H320" s="198">
        <v>1</v>
      </c>
      <c r="I320" s="161">
        <v>27.02</v>
      </c>
      <c r="J320" s="162">
        <f t="shared" si="60"/>
        <v>27.02</v>
      </c>
      <c r="K320" s="163"/>
      <c r="L320" s="31"/>
      <c r="M320" s="164"/>
      <c r="N320" s="165" t="s">
        <v>42</v>
      </c>
      <c r="O320" s="57"/>
      <c r="P320" s="166">
        <f t="shared" si="61"/>
        <v>0</v>
      </c>
      <c r="Q320" s="166">
        <v>0</v>
      </c>
      <c r="R320" s="166">
        <f t="shared" si="62"/>
        <v>0</v>
      </c>
      <c r="S320" s="166">
        <v>0</v>
      </c>
      <c r="T320" s="167">
        <f t="shared" si="63"/>
        <v>0</v>
      </c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R320" s="168" t="s">
        <v>2614</v>
      </c>
      <c r="AT320" s="168" t="s">
        <v>245</v>
      </c>
      <c r="AU320" s="168" t="s">
        <v>83</v>
      </c>
      <c r="AY320" s="17" t="s">
        <v>242</v>
      </c>
      <c r="BE320" s="169">
        <f t="shared" si="64"/>
        <v>0</v>
      </c>
      <c r="BF320" s="169">
        <f t="shared" si="65"/>
        <v>27.02</v>
      </c>
      <c r="BG320" s="169">
        <f t="shared" si="66"/>
        <v>0</v>
      </c>
      <c r="BH320" s="169">
        <f t="shared" si="67"/>
        <v>0</v>
      </c>
      <c r="BI320" s="169">
        <f t="shared" si="68"/>
        <v>0</v>
      </c>
      <c r="BJ320" s="17" t="s">
        <v>88</v>
      </c>
      <c r="BK320" s="169">
        <f t="shared" si="69"/>
        <v>27.02</v>
      </c>
      <c r="BL320" s="17" t="s">
        <v>2614</v>
      </c>
      <c r="BM320" s="168" t="s">
        <v>2648</v>
      </c>
    </row>
    <row r="321" spans="1:65" s="1" customFormat="1" ht="33" customHeight="1">
      <c r="A321" s="30"/>
      <c r="B321" s="155"/>
      <c r="C321" s="194" t="s">
        <v>2096</v>
      </c>
      <c r="D321" s="194" t="s">
        <v>245</v>
      </c>
      <c r="E321" s="195" t="s">
        <v>2649</v>
      </c>
      <c r="F321" s="196" t="s">
        <v>2650</v>
      </c>
      <c r="G321" s="197" t="s">
        <v>310</v>
      </c>
      <c r="H321" s="198">
        <v>1</v>
      </c>
      <c r="I321" s="161">
        <v>21.41</v>
      </c>
      <c r="J321" s="162">
        <f t="shared" si="60"/>
        <v>21.41</v>
      </c>
      <c r="K321" s="163"/>
      <c r="L321" s="31"/>
      <c r="M321" s="164"/>
      <c r="N321" s="165" t="s">
        <v>42</v>
      </c>
      <c r="O321" s="57"/>
      <c r="P321" s="166">
        <f t="shared" si="61"/>
        <v>0</v>
      </c>
      <c r="Q321" s="166">
        <v>0</v>
      </c>
      <c r="R321" s="166">
        <f t="shared" si="62"/>
        <v>0</v>
      </c>
      <c r="S321" s="166">
        <v>0</v>
      </c>
      <c r="T321" s="167">
        <f t="shared" si="63"/>
        <v>0</v>
      </c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R321" s="168" t="s">
        <v>2614</v>
      </c>
      <c r="AT321" s="168" t="s">
        <v>245</v>
      </c>
      <c r="AU321" s="168" t="s">
        <v>83</v>
      </c>
      <c r="AY321" s="17" t="s">
        <v>242</v>
      </c>
      <c r="BE321" s="169">
        <f t="shared" si="64"/>
        <v>0</v>
      </c>
      <c r="BF321" s="169">
        <f t="shared" si="65"/>
        <v>21.41</v>
      </c>
      <c r="BG321" s="169">
        <f t="shared" si="66"/>
        <v>0</v>
      </c>
      <c r="BH321" s="169">
        <f t="shared" si="67"/>
        <v>0</v>
      </c>
      <c r="BI321" s="169">
        <f t="shared" si="68"/>
        <v>0</v>
      </c>
      <c r="BJ321" s="17" t="s">
        <v>88</v>
      </c>
      <c r="BK321" s="169">
        <f t="shared" si="69"/>
        <v>21.41</v>
      </c>
      <c r="BL321" s="17" t="s">
        <v>2614</v>
      </c>
      <c r="BM321" s="168" t="s">
        <v>2651</v>
      </c>
    </row>
    <row r="322" spans="1:65" s="1" customFormat="1" ht="33" customHeight="1">
      <c r="A322" s="30"/>
      <c r="B322" s="155"/>
      <c r="C322" s="194" t="s">
        <v>2101</v>
      </c>
      <c r="D322" s="194" t="s">
        <v>245</v>
      </c>
      <c r="E322" s="195" t="s">
        <v>2652</v>
      </c>
      <c r="F322" s="196" t="s">
        <v>2653</v>
      </c>
      <c r="G322" s="197" t="s">
        <v>310</v>
      </c>
      <c r="H322" s="198">
        <v>1</v>
      </c>
      <c r="I322" s="161">
        <v>9.86</v>
      </c>
      <c r="J322" s="162">
        <f t="shared" si="60"/>
        <v>9.86</v>
      </c>
      <c r="K322" s="163"/>
      <c r="L322" s="31"/>
      <c r="M322" s="164"/>
      <c r="N322" s="165" t="s">
        <v>42</v>
      </c>
      <c r="O322" s="57"/>
      <c r="P322" s="166">
        <f t="shared" si="61"/>
        <v>0</v>
      </c>
      <c r="Q322" s="166">
        <v>0</v>
      </c>
      <c r="R322" s="166">
        <f t="shared" si="62"/>
        <v>0</v>
      </c>
      <c r="S322" s="166">
        <v>0</v>
      </c>
      <c r="T322" s="167">
        <f t="shared" si="63"/>
        <v>0</v>
      </c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R322" s="168" t="s">
        <v>2614</v>
      </c>
      <c r="AT322" s="168" t="s">
        <v>245</v>
      </c>
      <c r="AU322" s="168" t="s">
        <v>83</v>
      </c>
      <c r="AY322" s="17" t="s">
        <v>242</v>
      </c>
      <c r="BE322" s="169">
        <f t="shared" si="64"/>
        <v>0</v>
      </c>
      <c r="BF322" s="169">
        <f t="shared" si="65"/>
        <v>9.86</v>
      </c>
      <c r="BG322" s="169">
        <f t="shared" si="66"/>
        <v>0</v>
      </c>
      <c r="BH322" s="169">
        <f t="shared" si="67"/>
        <v>0</v>
      </c>
      <c r="BI322" s="169">
        <f t="shared" si="68"/>
        <v>0</v>
      </c>
      <c r="BJ322" s="17" t="s">
        <v>88</v>
      </c>
      <c r="BK322" s="169">
        <f t="shared" si="69"/>
        <v>9.86</v>
      </c>
      <c r="BL322" s="17" t="s">
        <v>2614</v>
      </c>
      <c r="BM322" s="168" t="s">
        <v>2654</v>
      </c>
    </row>
    <row r="323" spans="1:65" s="1" customFormat="1" ht="21.75" customHeight="1">
      <c r="A323" s="30"/>
      <c r="B323" s="155"/>
      <c r="C323" s="194" t="s">
        <v>2105</v>
      </c>
      <c r="D323" s="194" t="s">
        <v>245</v>
      </c>
      <c r="E323" s="195" t="s">
        <v>2655</v>
      </c>
      <c r="F323" s="196" t="s">
        <v>2656</v>
      </c>
      <c r="G323" s="197" t="s">
        <v>310</v>
      </c>
      <c r="H323" s="198">
        <v>1</v>
      </c>
      <c r="I323" s="161">
        <v>51.06</v>
      </c>
      <c r="J323" s="162">
        <f t="shared" si="60"/>
        <v>51.06</v>
      </c>
      <c r="K323" s="163"/>
      <c r="L323" s="31"/>
      <c r="M323" s="164"/>
      <c r="N323" s="165" t="s">
        <v>42</v>
      </c>
      <c r="O323" s="57"/>
      <c r="P323" s="166">
        <f t="shared" si="61"/>
        <v>0</v>
      </c>
      <c r="Q323" s="166">
        <v>4.9899999999999996E-3</v>
      </c>
      <c r="R323" s="166">
        <f t="shared" si="62"/>
        <v>4.9899999999999996E-3</v>
      </c>
      <c r="S323" s="166">
        <v>0</v>
      </c>
      <c r="T323" s="167">
        <f t="shared" si="63"/>
        <v>0</v>
      </c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R323" s="168" t="s">
        <v>2614</v>
      </c>
      <c r="AT323" s="168" t="s">
        <v>245</v>
      </c>
      <c r="AU323" s="168" t="s">
        <v>83</v>
      </c>
      <c r="AY323" s="17" t="s">
        <v>242</v>
      </c>
      <c r="BE323" s="169">
        <f t="shared" si="64"/>
        <v>0</v>
      </c>
      <c r="BF323" s="169">
        <f t="shared" si="65"/>
        <v>51.06</v>
      </c>
      <c r="BG323" s="169">
        <f t="shared" si="66"/>
        <v>0</v>
      </c>
      <c r="BH323" s="169">
        <f t="shared" si="67"/>
        <v>0</v>
      </c>
      <c r="BI323" s="169">
        <f t="shared" si="68"/>
        <v>0</v>
      </c>
      <c r="BJ323" s="17" t="s">
        <v>88</v>
      </c>
      <c r="BK323" s="169">
        <f t="shared" si="69"/>
        <v>51.06</v>
      </c>
      <c r="BL323" s="17" t="s">
        <v>2614</v>
      </c>
      <c r="BM323" s="168" t="s">
        <v>2657</v>
      </c>
    </row>
    <row r="324" spans="1:65" s="1" customFormat="1" ht="24.2" customHeight="1">
      <c r="A324" s="30"/>
      <c r="B324" s="155"/>
      <c r="C324" s="194" t="s">
        <v>2110</v>
      </c>
      <c r="D324" s="194" t="s">
        <v>245</v>
      </c>
      <c r="E324" s="195" t="s">
        <v>2658</v>
      </c>
      <c r="F324" s="196" t="s">
        <v>2659</v>
      </c>
      <c r="G324" s="197" t="s">
        <v>310</v>
      </c>
      <c r="H324" s="198">
        <v>2</v>
      </c>
      <c r="I324" s="161">
        <v>6.46</v>
      </c>
      <c r="J324" s="162">
        <f t="shared" si="60"/>
        <v>12.92</v>
      </c>
      <c r="K324" s="163"/>
      <c r="L324" s="31"/>
      <c r="M324" s="164"/>
      <c r="N324" s="165" t="s">
        <v>42</v>
      </c>
      <c r="O324" s="57"/>
      <c r="P324" s="166">
        <f t="shared" si="61"/>
        <v>0</v>
      </c>
      <c r="Q324" s="166">
        <v>6.9999999999999994E-5</v>
      </c>
      <c r="R324" s="166">
        <f t="shared" si="62"/>
        <v>1.3999999999999999E-4</v>
      </c>
      <c r="S324" s="166">
        <v>0</v>
      </c>
      <c r="T324" s="167">
        <f t="shared" si="63"/>
        <v>0</v>
      </c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R324" s="168" t="s">
        <v>2614</v>
      </c>
      <c r="AT324" s="168" t="s">
        <v>245</v>
      </c>
      <c r="AU324" s="168" t="s">
        <v>83</v>
      </c>
      <c r="AY324" s="17" t="s">
        <v>242</v>
      </c>
      <c r="BE324" s="169">
        <f t="shared" si="64"/>
        <v>0</v>
      </c>
      <c r="BF324" s="169">
        <f t="shared" si="65"/>
        <v>12.92</v>
      </c>
      <c r="BG324" s="169">
        <f t="shared" si="66"/>
        <v>0</v>
      </c>
      <c r="BH324" s="169">
        <f t="shared" si="67"/>
        <v>0</v>
      </c>
      <c r="BI324" s="169">
        <f t="shared" si="68"/>
        <v>0</v>
      </c>
      <c r="BJ324" s="17" t="s">
        <v>88</v>
      </c>
      <c r="BK324" s="169">
        <f t="shared" si="69"/>
        <v>12.92</v>
      </c>
      <c r="BL324" s="17" t="s">
        <v>2614</v>
      </c>
      <c r="BM324" s="168" t="s">
        <v>2660</v>
      </c>
    </row>
    <row r="325" spans="1:65" s="1" customFormat="1" ht="24.2" customHeight="1">
      <c r="A325" s="30"/>
      <c r="B325" s="155"/>
      <c r="C325" s="194" t="s">
        <v>2116</v>
      </c>
      <c r="D325" s="194" t="s">
        <v>245</v>
      </c>
      <c r="E325" s="195" t="s">
        <v>2661</v>
      </c>
      <c r="F325" s="196" t="s">
        <v>2662</v>
      </c>
      <c r="G325" s="197" t="s">
        <v>310</v>
      </c>
      <c r="H325" s="198">
        <v>2</v>
      </c>
      <c r="I325" s="161">
        <v>8.08</v>
      </c>
      <c r="J325" s="162">
        <f t="shared" si="60"/>
        <v>16.16</v>
      </c>
      <c r="K325" s="163"/>
      <c r="L325" s="31"/>
      <c r="M325" s="164"/>
      <c r="N325" s="165" t="s">
        <v>42</v>
      </c>
      <c r="O325" s="57"/>
      <c r="P325" s="166">
        <f t="shared" si="61"/>
        <v>0</v>
      </c>
      <c r="Q325" s="166">
        <v>6.9999999999999994E-5</v>
      </c>
      <c r="R325" s="166">
        <f t="shared" si="62"/>
        <v>1.3999999999999999E-4</v>
      </c>
      <c r="S325" s="166">
        <v>0</v>
      </c>
      <c r="T325" s="167">
        <f t="shared" si="63"/>
        <v>0</v>
      </c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R325" s="168" t="s">
        <v>2614</v>
      </c>
      <c r="AT325" s="168" t="s">
        <v>245</v>
      </c>
      <c r="AU325" s="168" t="s">
        <v>83</v>
      </c>
      <c r="AY325" s="17" t="s">
        <v>242</v>
      </c>
      <c r="BE325" s="169">
        <f t="shared" si="64"/>
        <v>0</v>
      </c>
      <c r="BF325" s="169">
        <f t="shared" si="65"/>
        <v>16.16</v>
      </c>
      <c r="BG325" s="169">
        <f t="shared" si="66"/>
        <v>0</v>
      </c>
      <c r="BH325" s="169">
        <f t="shared" si="67"/>
        <v>0</v>
      </c>
      <c r="BI325" s="169">
        <f t="shared" si="68"/>
        <v>0</v>
      </c>
      <c r="BJ325" s="17" t="s">
        <v>88</v>
      </c>
      <c r="BK325" s="169">
        <f t="shared" si="69"/>
        <v>16.16</v>
      </c>
      <c r="BL325" s="17" t="s">
        <v>2614</v>
      </c>
      <c r="BM325" s="168" t="s">
        <v>2663</v>
      </c>
    </row>
    <row r="326" spans="1:65" s="1" customFormat="1" ht="33" customHeight="1">
      <c r="A326" s="30"/>
      <c r="B326" s="155"/>
      <c r="C326" s="194" t="s">
        <v>2121</v>
      </c>
      <c r="D326" s="194" t="s">
        <v>245</v>
      </c>
      <c r="E326" s="195" t="s">
        <v>2664</v>
      </c>
      <c r="F326" s="196" t="s">
        <v>2665</v>
      </c>
      <c r="G326" s="197" t="s">
        <v>291</v>
      </c>
      <c r="H326" s="198">
        <v>1.3049999999999999</v>
      </c>
      <c r="I326" s="161">
        <v>24.41</v>
      </c>
      <c r="J326" s="162">
        <f t="shared" si="60"/>
        <v>31.86</v>
      </c>
      <c r="K326" s="163"/>
      <c r="L326" s="31"/>
      <c r="M326" s="164"/>
      <c r="N326" s="165" t="s">
        <v>42</v>
      </c>
      <c r="O326" s="57"/>
      <c r="P326" s="166">
        <f t="shared" si="61"/>
        <v>0</v>
      </c>
      <c r="Q326" s="166">
        <v>0</v>
      </c>
      <c r="R326" s="166">
        <f t="shared" si="62"/>
        <v>0</v>
      </c>
      <c r="S326" s="166">
        <v>0</v>
      </c>
      <c r="T326" s="167">
        <f t="shared" si="63"/>
        <v>0</v>
      </c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R326" s="168" t="s">
        <v>2614</v>
      </c>
      <c r="AT326" s="168" t="s">
        <v>245</v>
      </c>
      <c r="AU326" s="168" t="s">
        <v>83</v>
      </c>
      <c r="AY326" s="17" t="s">
        <v>242</v>
      </c>
      <c r="BE326" s="169">
        <f t="shared" si="64"/>
        <v>0</v>
      </c>
      <c r="BF326" s="169">
        <f t="shared" si="65"/>
        <v>31.86</v>
      </c>
      <c r="BG326" s="169">
        <f t="shared" si="66"/>
        <v>0</v>
      </c>
      <c r="BH326" s="169">
        <f t="shared" si="67"/>
        <v>0</v>
      </c>
      <c r="BI326" s="169">
        <f t="shared" si="68"/>
        <v>0</v>
      </c>
      <c r="BJ326" s="17" t="s">
        <v>88</v>
      </c>
      <c r="BK326" s="169">
        <f t="shared" si="69"/>
        <v>31.86</v>
      </c>
      <c r="BL326" s="17" t="s">
        <v>2614</v>
      </c>
      <c r="BM326" s="168" t="s">
        <v>2666</v>
      </c>
    </row>
    <row r="327" spans="1:65" s="1" customFormat="1" ht="24.2" customHeight="1">
      <c r="A327" s="30"/>
      <c r="B327" s="155"/>
      <c r="C327" s="194" t="s">
        <v>2127</v>
      </c>
      <c r="D327" s="194" t="s">
        <v>245</v>
      </c>
      <c r="E327" s="195" t="s">
        <v>2667</v>
      </c>
      <c r="F327" s="196" t="s">
        <v>2668</v>
      </c>
      <c r="G327" s="197" t="s">
        <v>297</v>
      </c>
      <c r="H327" s="198">
        <v>230</v>
      </c>
      <c r="I327" s="161">
        <v>0.79</v>
      </c>
      <c r="J327" s="162">
        <f t="shared" si="60"/>
        <v>181.7</v>
      </c>
      <c r="K327" s="163"/>
      <c r="L327" s="31"/>
      <c r="M327" s="164"/>
      <c r="N327" s="165" t="s">
        <v>42</v>
      </c>
      <c r="O327" s="57"/>
      <c r="P327" s="166">
        <f t="shared" si="61"/>
        <v>0</v>
      </c>
      <c r="Q327" s="166">
        <v>2.0000000000000002E-5</v>
      </c>
      <c r="R327" s="166">
        <f t="shared" si="62"/>
        <v>4.6000000000000008E-3</v>
      </c>
      <c r="S327" s="166">
        <v>0</v>
      </c>
      <c r="T327" s="167">
        <f t="shared" si="63"/>
        <v>0</v>
      </c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R327" s="168" t="s">
        <v>2614</v>
      </c>
      <c r="AT327" s="168" t="s">
        <v>245</v>
      </c>
      <c r="AU327" s="168" t="s">
        <v>83</v>
      </c>
      <c r="AY327" s="17" t="s">
        <v>242</v>
      </c>
      <c r="BE327" s="169">
        <f t="shared" si="64"/>
        <v>0</v>
      </c>
      <c r="BF327" s="169">
        <f t="shared" si="65"/>
        <v>181.7</v>
      </c>
      <c r="BG327" s="169">
        <f t="shared" si="66"/>
        <v>0</v>
      </c>
      <c r="BH327" s="169">
        <f t="shared" si="67"/>
        <v>0</v>
      </c>
      <c r="BI327" s="169">
        <f t="shared" si="68"/>
        <v>0</v>
      </c>
      <c r="BJ327" s="17" t="s">
        <v>88</v>
      </c>
      <c r="BK327" s="169">
        <f t="shared" si="69"/>
        <v>181.7</v>
      </c>
      <c r="BL327" s="17" t="s">
        <v>2614</v>
      </c>
      <c r="BM327" s="168" t="s">
        <v>2669</v>
      </c>
    </row>
    <row r="328" spans="1:65" s="1" customFormat="1" ht="24.2" customHeight="1">
      <c r="A328" s="30"/>
      <c r="B328" s="155"/>
      <c r="C328" s="194" t="s">
        <v>2132</v>
      </c>
      <c r="D328" s="194" t="s">
        <v>245</v>
      </c>
      <c r="E328" s="195" t="s">
        <v>2670</v>
      </c>
      <c r="F328" s="196" t="s">
        <v>2671</v>
      </c>
      <c r="G328" s="197" t="s">
        <v>297</v>
      </c>
      <c r="H328" s="198">
        <v>228</v>
      </c>
      <c r="I328" s="161">
        <v>0.84</v>
      </c>
      <c r="J328" s="162">
        <f t="shared" si="60"/>
        <v>191.52</v>
      </c>
      <c r="K328" s="163"/>
      <c r="L328" s="31"/>
      <c r="M328" s="164"/>
      <c r="N328" s="165" t="s">
        <v>42</v>
      </c>
      <c r="O328" s="57"/>
      <c r="P328" s="166">
        <f t="shared" si="61"/>
        <v>0</v>
      </c>
      <c r="Q328" s="166">
        <v>2.0000000000000002E-5</v>
      </c>
      <c r="R328" s="166">
        <f t="shared" si="62"/>
        <v>4.5600000000000007E-3</v>
      </c>
      <c r="S328" s="166">
        <v>0</v>
      </c>
      <c r="T328" s="167">
        <f t="shared" si="63"/>
        <v>0</v>
      </c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R328" s="168" t="s">
        <v>2614</v>
      </c>
      <c r="AT328" s="168" t="s">
        <v>245</v>
      </c>
      <c r="AU328" s="168" t="s">
        <v>83</v>
      </c>
      <c r="AY328" s="17" t="s">
        <v>242</v>
      </c>
      <c r="BE328" s="169">
        <f t="shared" si="64"/>
        <v>0</v>
      </c>
      <c r="BF328" s="169">
        <f t="shared" si="65"/>
        <v>191.52</v>
      </c>
      <c r="BG328" s="169">
        <f t="shared" si="66"/>
        <v>0</v>
      </c>
      <c r="BH328" s="169">
        <f t="shared" si="67"/>
        <v>0</v>
      </c>
      <c r="BI328" s="169">
        <f t="shared" si="68"/>
        <v>0</v>
      </c>
      <c r="BJ328" s="17" t="s">
        <v>88</v>
      </c>
      <c r="BK328" s="169">
        <f t="shared" si="69"/>
        <v>191.52</v>
      </c>
      <c r="BL328" s="17" t="s">
        <v>2614</v>
      </c>
      <c r="BM328" s="168" t="s">
        <v>2672</v>
      </c>
    </row>
    <row r="329" spans="1:65" s="1" customFormat="1" ht="24.2" customHeight="1">
      <c r="A329" s="30"/>
      <c r="B329" s="155"/>
      <c r="C329" s="194" t="s">
        <v>2138</v>
      </c>
      <c r="D329" s="194" t="s">
        <v>245</v>
      </c>
      <c r="E329" s="195" t="s">
        <v>2673</v>
      </c>
      <c r="F329" s="196" t="s">
        <v>2674</v>
      </c>
      <c r="G329" s="197" t="s">
        <v>297</v>
      </c>
      <c r="H329" s="198">
        <v>86</v>
      </c>
      <c r="I329" s="161">
        <v>1.7</v>
      </c>
      <c r="J329" s="162">
        <f t="shared" si="60"/>
        <v>146.19999999999999</v>
      </c>
      <c r="K329" s="163"/>
      <c r="L329" s="31"/>
      <c r="M329" s="164"/>
      <c r="N329" s="165" t="s">
        <v>42</v>
      </c>
      <c r="O329" s="57"/>
      <c r="P329" s="166">
        <f t="shared" si="61"/>
        <v>0</v>
      </c>
      <c r="Q329" s="166">
        <v>5.0000000000000002E-5</v>
      </c>
      <c r="R329" s="166">
        <f t="shared" si="62"/>
        <v>4.3E-3</v>
      </c>
      <c r="S329" s="166">
        <v>0</v>
      </c>
      <c r="T329" s="167">
        <f t="shared" si="63"/>
        <v>0</v>
      </c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R329" s="168" t="s">
        <v>2614</v>
      </c>
      <c r="AT329" s="168" t="s">
        <v>245</v>
      </c>
      <c r="AU329" s="168" t="s">
        <v>83</v>
      </c>
      <c r="AY329" s="17" t="s">
        <v>242</v>
      </c>
      <c r="BE329" s="169">
        <f t="shared" si="64"/>
        <v>0</v>
      </c>
      <c r="BF329" s="169">
        <f t="shared" si="65"/>
        <v>146.19999999999999</v>
      </c>
      <c r="BG329" s="169">
        <f t="shared" si="66"/>
        <v>0</v>
      </c>
      <c r="BH329" s="169">
        <f t="shared" si="67"/>
        <v>0</v>
      </c>
      <c r="BI329" s="169">
        <f t="shared" si="68"/>
        <v>0</v>
      </c>
      <c r="BJ329" s="17" t="s">
        <v>88</v>
      </c>
      <c r="BK329" s="169">
        <f t="shared" si="69"/>
        <v>146.19999999999999</v>
      </c>
      <c r="BL329" s="17" t="s">
        <v>2614</v>
      </c>
      <c r="BM329" s="168" t="s">
        <v>2675</v>
      </c>
    </row>
    <row r="330" spans="1:65" s="1" customFormat="1" ht="24.2" customHeight="1">
      <c r="A330" s="30"/>
      <c r="B330" s="155"/>
      <c r="C330" s="194" t="s">
        <v>2676</v>
      </c>
      <c r="D330" s="194" t="s">
        <v>245</v>
      </c>
      <c r="E330" s="195" t="s">
        <v>2677</v>
      </c>
      <c r="F330" s="196" t="s">
        <v>2678</v>
      </c>
      <c r="G330" s="197" t="s">
        <v>297</v>
      </c>
      <c r="H330" s="198">
        <v>89</v>
      </c>
      <c r="I330" s="161">
        <v>2.98</v>
      </c>
      <c r="J330" s="162">
        <f t="shared" si="60"/>
        <v>265.22000000000003</v>
      </c>
      <c r="K330" s="163"/>
      <c r="L330" s="31"/>
      <c r="M330" s="164"/>
      <c r="N330" s="165" t="s">
        <v>42</v>
      </c>
      <c r="O330" s="57"/>
      <c r="P330" s="166">
        <f t="shared" si="61"/>
        <v>0</v>
      </c>
      <c r="Q330" s="166">
        <v>6.0000000000000002E-5</v>
      </c>
      <c r="R330" s="166">
        <f t="shared" si="62"/>
        <v>5.3400000000000001E-3</v>
      </c>
      <c r="S330" s="166">
        <v>0</v>
      </c>
      <c r="T330" s="167">
        <f t="shared" si="63"/>
        <v>0</v>
      </c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R330" s="168" t="s">
        <v>2614</v>
      </c>
      <c r="AT330" s="168" t="s">
        <v>245</v>
      </c>
      <c r="AU330" s="168" t="s">
        <v>83</v>
      </c>
      <c r="AY330" s="17" t="s">
        <v>242</v>
      </c>
      <c r="BE330" s="169">
        <f t="shared" si="64"/>
        <v>0</v>
      </c>
      <c r="BF330" s="169">
        <f t="shared" si="65"/>
        <v>265.22000000000003</v>
      </c>
      <c r="BG330" s="169">
        <f t="shared" si="66"/>
        <v>0</v>
      </c>
      <c r="BH330" s="169">
        <f t="shared" si="67"/>
        <v>0</v>
      </c>
      <c r="BI330" s="169">
        <f t="shared" si="68"/>
        <v>0</v>
      </c>
      <c r="BJ330" s="17" t="s">
        <v>88</v>
      </c>
      <c r="BK330" s="169">
        <f t="shared" si="69"/>
        <v>265.22000000000003</v>
      </c>
      <c r="BL330" s="17" t="s">
        <v>2614</v>
      </c>
      <c r="BM330" s="168" t="s">
        <v>2679</v>
      </c>
    </row>
    <row r="331" spans="1:65" s="1" customFormat="1" ht="24.2" customHeight="1">
      <c r="A331" s="30"/>
      <c r="B331" s="155"/>
      <c r="C331" s="194" t="s">
        <v>2405</v>
      </c>
      <c r="D331" s="194" t="s">
        <v>245</v>
      </c>
      <c r="E331" s="195" t="s">
        <v>2680</v>
      </c>
      <c r="F331" s="196" t="s">
        <v>2681</v>
      </c>
      <c r="G331" s="197" t="s">
        <v>297</v>
      </c>
      <c r="H331" s="198">
        <v>10</v>
      </c>
      <c r="I331" s="161">
        <v>3.26</v>
      </c>
      <c r="J331" s="162">
        <f t="shared" si="60"/>
        <v>32.6</v>
      </c>
      <c r="K331" s="163"/>
      <c r="L331" s="31"/>
      <c r="M331" s="164"/>
      <c r="N331" s="165" t="s">
        <v>42</v>
      </c>
      <c r="O331" s="57"/>
      <c r="P331" s="166">
        <f t="shared" si="61"/>
        <v>0</v>
      </c>
      <c r="Q331" s="166">
        <v>1E-4</v>
      </c>
      <c r="R331" s="166">
        <f t="shared" si="62"/>
        <v>1E-3</v>
      </c>
      <c r="S331" s="166">
        <v>0</v>
      </c>
      <c r="T331" s="167">
        <f t="shared" si="63"/>
        <v>0</v>
      </c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R331" s="168" t="s">
        <v>2614</v>
      </c>
      <c r="AT331" s="168" t="s">
        <v>245</v>
      </c>
      <c r="AU331" s="168" t="s">
        <v>83</v>
      </c>
      <c r="AY331" s="17" t="s">
        <v>242</v>
      </c>
      <c r="BE331" s="169">
        <f t="shared" si="64"/>
        <v>0</v>
      </c>
      <c r="BF331" s="169">
        <f t="shared" si="65"/>
        <v>32.6</v>
      </c>
      <c r="BG331" s="169">
        <f t="shared" si="66"/>
        <v>0</v>
      </c>
      <c r="BH331" s="169">
        <f t="shared" si="67"/>
        <v>0</v>
      </c>
      <c r="BI331" s="169">
        <f t="shared" si="68"/>
        <v>0</v>
      </c>
      <c r="BJ331" s="17" t="s">
        <v>88</v>
      </c>
      <c r="BK331" s="169">
        <f t="shared" si="69"/>
        <v>32.6</v>
      </c>
      <c r="BL331" s="17" t="s">
        <v>2614</v>
      </c>
      <c r="BM331" s="168" t="s">
        <v>2682</v>
      </c>
    </row>
    <row r="332" spans="1:65" s="1" customFormat="1" ht="24.2" customHeight="1">
      <c r="A332" s="30"/>
      <c r="B332" s="155"/>
      <c r="C332" s="194" t="s">
        <v>2683</v>
      </c>
      <c r="D332" s="194" t="s">
        <v>245</v>
      </c>
      <c r="E332" s="195" t="s">
        <v>2684</v>
      </c>
      <c r="F332" s="196" t="s">
        <v>2685</v>
      </c>
      <c r="G332" s="197" t="s">
        <v>310</v>
      </c>
      <c r="H332" s="198">
        <v>160</v>
      </c>
      <c r="I332" s="161">
        <v>0.09</v>
      </c>
      <c r="J332" s="162">
        <f t="shared" si="60"/>
        <v>14.4</v>
      </c>
      <c r="K332" s="163"/>
      <c r="L332" s="31"/>
      <c r="M332" s="164"/>
      <c r="N332" s="165" t="s">
        <v>42</v>
      </c>
      <c r="O332" s="57"/>
      <c r="P332" s="166">
        <f t="shared" si="61"/>
        <v>0</v>
      </c>
      <c r="Q332" s="166">
        <v>0</v>
      </c>
      <c r="R332" s="166">
        <f t="shared" si="62"/>
        <v>0</v>
      </c>
      <c r="S332" s="166">
        <v>0</v>
      </c>
      <c r="T332" s="167">
        <f t="shared" si="63"/>
        <v>0</v>
      </c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R332" s="168" t="s">
        <v>2614</v>
      </c>
      <c r="AT332" s="168" t="s">
        <v>245</v>
      </c>
      <c r="AU332" s="168" t="s">
        <v>83</v>
      </c>
      <c r="AY332" s="17" t="s">
        <v>242</v>
      </c>
      <c r="BE332" s="169">
        <f t="shared" si="64"/>
        <v>0</v>
      </c>
      <c r="BF332" s="169">
        <f t="shared" si="65"/>
        <v>14.4</v>
      </c>
      <c r="BG332" s="169">
        <f t="shared" si="66"/>
        <v>0</v>
      </c>
      <c r="BH332" s="169">
        <f t="shared" si="67"/>
        <v>0</v>
      </c>
      <c r="BI332" s="169">
        <f t="shared" si="68"/>
        <v>0</v>
      </c>
      <c r="BJ332" s="17" t="s">
        <v>88</v>
      </c>
      <c r="BK332" s="169">
        <f t="shared" si="69"/>
        <v>14.4</v>
      </c>
      <c r="BL332" s="17" t="s">
        <v>2614</v>
      </c>
      <c r="BM332" s="168" t="s">
        <v>2686</v>
      </c>
    </row>
    <row r="333" spans="1:65" s="1" customFormat="1" ht="33" customHeight="1">
      <c r="A333" s="30"/>
      <c r="B333" s="155"/>
      <c r="C333" s="194" t="s">
        <v>2408</v>
      </c>
      <c r="D333" s="194" t="s">
        <v>245</v>
      </c>
      <c r="E333" s="195" t="s">
        <v>2687</v>
      </c>
      <c r="F333" s="196" t="s">
        <v>2688</v>
      </c>
      <c r="G333" s="197" t="s">
        <v>310</v>
      </c>
      <c r="H333" s="198">
        <v>66</v>
      </c>
      <c r="I333" s="161">
        <v>0.22</v>
      </c>
      <c r="J333" s="162">
        <f t="shared" si="60"/>
        <v>14.52</v>
      </c>
      <c r="K333" s="163"/>
      <c r="L333" s="31"/>
      <c r="M333" s="164"/>
      <c r="N333" s="165" t="s">
        <v>42</v>
      </c>
      <c r="O333" s="57"/>
      <c r="P333" s="166">
        <f t="shared" si="61"/>
        <v>0</v>
      </c>
      <c r="Q333" s="166">
        <v>3.0000000000000001E-5</v>
      </c>
      <c r="R333" s="166">
        <f t="shared" si="62"/>
        <v>1.98E-3</v>
      </c>
      <c r="S333" s="166">
        <v>0</v>
      </c>
      <c r="T333" s="167">
        <f t="shared" si="63"/>
        <v>0</v>
      </c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R333" s="168" t="s">
        <v>2614</v>
      </c>
      <c r="AT333" s="168" t="s">
        <v>245</v>
      </c>
      <c r="AU333" s="168" t="s">
        <v>83</v>
      </c>
      <c r="AY333" s="17" t="s">
        <v>242</v>
      </c>
      <c r="BE333" s="169">
        <f t="shared" si="64"/>
        <v>0</v>
      </c>
      <c r="BF333" s="169">
        <f t="shared" si="65"/>
        <v>14.52</v>
      </c>
      <c r="BG333" s="169">
        <f t="shared" si="66"/>
        <v>0</v>
      </c>
      <c r="BH333" s="169">
        <f t="shared" si="67"/>
        <v>0</v>
      </c>
      <c r="BI333" s="169">
        <f t="shared" si="68"/>
        <v>0</v>
      </c>
      <c r="BJ333" s="17" t="s">
        <v>88</v>
      </c>
      <c r="BK333" s="169">
        <f t="shared" si="69"/>
        <v>14.52</v>
      </c>
      <c r="BL333" s="17" t="s">
        <v>2614</v>
      </c>
      <c r="BM333" s="168" t="s">
        <v>2689</v>
      </c>
    </row>
    <row r="334" spans="1:65" s="1" customFormat="1" ht="33" customHeight="1">
      <c r="A334" s="30"/>
      <c r="B334" s="155"/>
      <c r="C334" s="194" t="s">
        <v>2690</v>
      </c>
      <c r="D334" s="194" t="s">
        <v>245</v>
      </c>
      <c r="E334" s="195" t="s">
        <v>2691</v>
      </c>
      <c r="F334" s="196" t="s">
        <v>2692</v>
      </c>
      <c r="G334" s="197" t="s">
        <v>291</v>
      </c>
      <c r="H334" s="198">
        <v>2.3279999999999998</v>
      </c>
      <c r="I334" s="161">
        <v>27.28</v>
      </c>
      <c r="J334" s="162">
        <f t="shared" si="60"/>
        <v>63.51</v>
      </c>
      <c r="K334" s="163"/>
      <c r="L334" s="31"/>
      <c r="M334" s="164"/>
      <c r="N334" s="165" t="s">
        <v>42</v>
      </c>
      <c r="O334" s="57"/>
      <c r="P334" s="166">
        <f t="shared" si="61"/>
        <v>0</v>
      </c>
      <c r="Q334" s="166">
        <v>0</v>
      </c>
      <c r="R334" s="166">
        <f t="shared" si="62"/>
        <v>0</v>
      </c>
      <c r="S334" s="166">
        <v>0</v>
      </c>
      <c r="T334" s="167">
        <f t="shared" si="63"/>
        <v>0</v>
      </c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R334" s="168" t="s">
        <v>2614</v>
      </c>
      <c r="AT334" s="168" t="s">
        <v>245</v>
      </c>
      <c r="AU334" s="168" t="s">
        <v>83</v>
      </c>
      <c r="AY334" s="17" t="s">
        <v>242</v>
      </c>
      <c r="BE334" s="169">
        <f t="shared" si="64"/>
        <v>0</v>
      </c>
      <c r="BF334" s="169">
        <f t="shared" si="65"/>
        <v>63.51</v>
      </c>
      <c r="BG334" s="169">
        <f t="shared" si="66"/>
        <v>0</v>
      </c>
      <c r="BH334" s="169">
        <f t="shared" si="67"/>
        <v>0</v>
      </c>
      <c r="BI334" s="169">
        <f t="shared" si="68"/>
        <v>0</v>
      </c>
      <c r="BJ334" s="17" t="s">
        <v>88</v>
      </c>
      <c r="BK334" s="169">
        <f t="shared" si="69"/>
        <v>63.51</v>
      </c>
      <c r="BL334" s="17" t="s">
        <v>2614</v>
      </c>
      <c r="BM334" s="168" t="s">
        <v>2693</v>
      </c>
    </row>
    <row r="335" spans="1:65" s="1" customFormat="1" ht="24.2" customHeight="1">
      <c r="A335" s="30"/>
      <c r="B335" s="155"/>
      <c r="C335" s="194" t="s">
        <v>2411</v>
      </c>
      <c r="D335" s="194" t="s">
        <v>245</v>
      </c>
      <c r="E335" s="195" t="s">
        <v>2694</v>
      </c>
      <c r="F335" s="196" t="s">
        <v>2695</v>
      </c>
      <c r="G335" s="197" t="s">
        <v>310</v>
      </c>
      <c r="H335" s="198">
        <v>24</v>
      </c>
      <c r="I335" s="161">
        <v>7.69</v>
      </c>
      <c r="J335" s="162">
        <f t="shared" si="60"/>
        <v>184.56</v>
      </c>
      <c r="K335" s="163"/>
      <c r="L335" s="31"/>
      <c r="M335" s="164"/>
      <c r="N335" s="165" t="s">
        <v>42</v>
      </c>
      <c r="O335" s="57"/>
      <c r="P335" s="166">
        <f t="shared" si="61"/>
        <v>0</v>
      </c>
      <c r="Q335" s="166">
        <v>2.0000000000000002E-5</v>
      </c>
      <c r="R335" s="166">
        <f t="shared" si="62"/>
        <v>4.8000000000000007E-4</v>
      </c>
      <c r="S335" s="166">
        <v>0</v>
      </c>
      <c r="T335" s="167">
        <f t="shared" si="63"/>
        <v>0</v>
      </c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R335" s="168" t="s">
        <v>2614</v>
      </c>
      <c r="AT335" s="168" t="s">
        <v>245</v>
      </c>
      <c r="AU335" s="168" t="s">
        <v>83</v>
      </c>
      <c r="AY335" s="17" t="s">
        <v>242</v>
      </c>
      <c r="BE335" s="169">
        <f t="shared" si="64"/>
        <v>0</v>
      </c>
      <c r="BF335" s="169">
        <f t="shared" si="65"/>
        <v>184.56</v>
      </c>
      <c r="BG335" s="169">
        <f t="shared" si="66"/>
        <v>0</v>
      </c>
      <c r="BH335" s="169">
        <f t="shared" si="67"/>
        <v>0</v>
      </c>
      <c r="BI335" s="169">
        <f t="shared" si="68"/>
        <v>0</v>
      </c>
      <c r="BJ335" s="17" t="s">
        <v>88</v>
      </c>
      <c r="BK335" s="169">
        <f t="shared" si="69"/>
        <v>184.56</v>
      </c>
      <c r="BL335" s="17" t="s">
        <v>2614</v>
      </c>
      <c r="BM335" s="168" t="s">
        <v>2696</v>
      </c>
    </row>
    <row r="336" spans="1:65" s="1" customFormat="1" ht="24.2" customHeight="1">
      <c r="A336" s="30"/>
      <c r="B336" s="155"/>
      <c r="C336" s="194" t="s">
        <v>2697</v>
      </c>
      <c r="D336" s="194" t="s">
        <v>245</v>
      </c>
      <c r="E336" s="195" t="s">
        <v>2698</v>
      </c>
      <c r="F336" s="196" t="s">
        <v>2699</v>
      </c>
      <c r="G336" s="197" t="s">
        <v>310</v>
      </c>
      <c r="H336" s="198">
        <v>12</v>
      </c>
      <c r="I336" s="161">
        <v>10.43</v>
      </c>
      <c r="J336" s="162">
        <f t="shared" si="60"/>
        <v>125.16</v>
      </c>
      <c r="K336" s="163"/>
      <c r="L336" s="31"/>
      <c r="M336" s="164"/>
      <c r="N336" s="165" t="s">
        <v>42</v>
      </c>
      <c r="O336" s="57"/>
      <c r="P336" s="166">
        <f t="shared" si="61"/>
        <v>0</v>
      </c>
      <c r="Q336" s="166">
        <v>2.0000000000000002E-5</v>
      </c>
      <c r="R336" s="166">
        <f t="shared" si="62"/>
        <v>2.4000000000000003E-4</v>
      </c>
      <c r="S336" s="166">
        <v>0</v>
      </c>
      <c r="T336" s="167">
        <f t="shared" si="63"/>
        <v>0</v>
      </c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R336" s="168" t="s">
        <v>2614</v>
      </c>
      <c r="AT336" s="168" t="s">
        <v>245</v>
      </c>
      <c r="AU336" s="168" t="s">
        <v>83</v>
      </c>
      <c r="AY336" s="17" t="s">
        <v>242</v>
      </c>
      <c r="BE336" s="169">
        <f t="shared" si="64"/>
        <v>0</v>
      </c>
      <c r="BF336" s="169">
        <f t="shared" si="65"/>
        <v>125.16</v>
      </c>
      <c r="BG336" s="169">
        <f t="shared" si="66"/>
        <v>0</v>
      </c>
      <c r="BH336" s="169">
        <f t="shared" si="67"/>
        <v>0</v>
      </c>
      <c r="BI336" s="169">
        <f t="shared" si="68"/>
        <v>0</v>
      </c>
      <c r="BJ336" s="17" t="s">
        <v>88</v>
      </c>
      <c r="BK336" s="169">
        <f t="shared" si="69"/>
        <v>125.16</v>
      </c>
      <c r="BL336" s="17" t="s">
        <v>2614</v>
      </c>
      <c r="BM336" s="168" t="s">
        <v>2700</v>
      </c>
    </row>
    <row r="337" spans="1:65" s="1" customFormat="1" ht="24.2" customHeight="1">
      <c r="A337" s="30"/>
      <c r="B337" s="155"/>
      <c r="C337" s="194" t="s">
        <v>2414</v>
      </c>
      <c r="D337" s="194" t="s">
        <v>245</v>
      </c>
      <c r="E337" s="195" t="s">
        <v>2701</v>
      </c>
      <c r="F337" s="196" t="s">
        <v>2702</v>
      </c>
      <c r="G337" s="197" t="s">
        <v>310</v>
      </c>
      <c r="H337" s="198">
        <v>1</v>
      </c>
      <c r="I337" s="161">
        <v>10.43</v>
      </c>
      <c r="J337" s="162">
        <f t="shared" si="60"/>
        <v>10.43</v>
      </c>
      <c r="K337" s="163"/>
      <c r="L337" s="31"/>
      <c r="M337" s="164"/>
      <c r="N337" s="165" t="s">
        <v>42</v>
      </c>
      <c r="O337" s="57"/>
      <c r="P337" s="166">
        <f t="shared" si="61"/>
        <v>0</v>
      </c>
      <c r="Q337" s="166">
        <v>2.0000000000000002E-5</v>
      </c>
      <c r="R337" s="166">
        <f t="shared" si="62"/>
        <v>2.0000000000000002E-5</v>
      </c>
      <c r="S337" s="166">
        <v>0</v>
      </c>
      <c r="T337" s="167">
        <f t="shared" si="63"/>
        <v>0</v>
      </c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R337" s="168" t="s">
        <v>2614</v>
      </c>
      <c r="AT337" s="168" t="s">
        <v>245</v>
      </c>
      <c r="AU337" s="168" t="s">
        <v>83</v>
      </c>
      <c r="AY337" s="17" t="s">
        <v>242</v>
      </c>
      <c r="BE337" s="169">
        <f t="shared" si="64"/>
        <v>0</v>
      </c>
      <c r="BF337" s="169">
        <f t="shared" si="65"/>
        <v>10.43</v>
      </c>
      <c r="BG337" s="169">
        <f t="shared" si="66"/>
        <v>0</v>
      </c>
      <c r="BH337" s="169">
        <f t="shared" si="67"/>
        <v>0</v>
      </c>
      <c r="BI337" s="169">
        <f t="shared" si="68"/>
        <v>0</v>
      </c>
      <c r="BJ337" s="17" t="s">
        <v>88</v>
      </c>
      <c r="BK337" s="169">
        <f t="shared" si="69"/>
        <v>10.43</v>
      </c>
      <c r="BL337" s="17" t="s">
        <v>2614</v>
      </c>
      <c r="BM337" s="168" t="s">
        <v>2703</v>
      </c>
    </row>
    <row r="338" spans="1:65" s="1" customFormat="1" ht="24.2" customHeight="1">
      <c r="A338" s="30"/>
      <c r="B338" s="155"/>
      <c r="C338" s="194" t="s">
        <v>2704</v>
      </c>
      <c r="D338" s="194" t="s">
        <v>245</v>
      </c>
      <c r="E338" s="195" t="s">
        <v>2705</v>
      </c>
      <c r="F338" s="196" t="s">
        <v>2706</v>
      </c>
      <c r="G338" s="197" t="s">
        <v>310</v>
      </c>
      <c r="H338" s="198">
        <v>51</v>
      </c>
      <c r="I338" s="161">
        <v>2.65</v>
      </c>
      <c r="J338" s="162">
        <f t="shared" si="60"/>
        <v>135.15</v>
      </c>
      <c r="K338" s="163"/>
      <c r="L338" s="31"/>
      <c r="M338" s="164"/>
      <c r="N338" s="165" t="s">
        <v>42</v>
      </c>
      <c r="O338" s="57"/>
      <c r="P338" s="166">
        <f t="shared" si="61"/>
        <v>0</v>
      </c>
      <c r="Q338" s="166">
        <v>2.0000000000000002E-5</v>
      </c>
      <c r="R338" s="166">
        <f t="shared" si="62"/>
        <v>1.0200000000000001E-3</v>
      </c>
      <c r="S338" s="166">
        <v>0</v>
      </c>
      <c r="T338" s="167">
        <f t="shared" si="63"/>
        <v>0</v>
      </c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R338" s="168" t="s">
        <v>2614</v>
      </c>
      <c r="AT338" s="168" t="s">
        <v>245</v>
      </c>
      <c r="AU338" s="168" t="s">
        <v>83</v>
      </c>
      <c r="AY338" s="17" t="s">
        <v>242</v>
      </c>
      <c r="BE338" s="169">
        <f t="shared" si="64"/>
        <v>0</v>
      </c>
      <c r="BF338" s="169">
        <f t="shared" si="65"/>
        <v>135.15</v>
      </c>
      <c r="BG338" s="169">
        <f t="shared" si="66"/>
        <v>0</v>
      </c>
      <c r="BH338" s="169">
        <f t="shared" si="67"/>
        <v>0</v>
      </c>
      <c r="BI338" s="169">
        <f t="shared" si="68"/>
        <v>0</v>
      </c>
      <c r="BJ338" s="17" t="s">
        <v>88</v>
      </c>
      <c r="BK338" s="169">
        <f t="shared" si="69"/>
        <v>135.15</v>
      </c>
      <c r="BL338" s="17" t="s">
        <v>2614</v>
      </c>
      <c r="BM338" s="168" t="s">
        <v>2707</v>
      </c>
    </row>
    <row r="339" spans="1:65" s="1" customFormat="1" ht="24.2" customHeight="1">
      <c r="A339" s="30"/>
      <c r="B339" s="155"/>
      <c r="C339" s="194" t="s">
        <v>2417</v>
      </c>
      <c r="D339" s="194" t="s">
        <v>245</v>
      </c>
      <c r="E339" s="195" t="s">
        <v>2708</v>
      </c>
      <c r="F339" s="196" t="s">
        <v>2709</v>
      </c>
      <c r="G339" s="197" t="s">
        <v>310</v>
      </c>
      <c r="H339" s="198">
        <v>24</v>
      </c>
      <c r="I339" s="161">
        <v>3.72</v>
      </c>
      <c r="J339" s="162">
        <f t="shared" si="60"/>
        <v>89.28</v>
      </c>
      <c r="K339" s="163"/>
      <c r="L339" s="31"/>
      <c r="M339" s="164"/>
      <c r="N339" s="165" t="s">
        <v>42</v>
      </c>
      <c r="O339" s="57"/>
      <c r="P339" s="166">
        <f t="shared" si="61"/>
        <v>0</v>
      </c>
      <c r="Q339" s="166">
        <v>2.0000000000000002E-5</v>
      </c>
      <c r="R339" s="166">
        <f t="shared" si="62"/>
        <v>4.8000000000000007E-4</v>
      </c>
      <c r="S339" s="166">
        <v>0</v>
      </c>
      <c r="T339" s="167">
        <f t="shared" si="63"/>
        <v>0</v>
      </c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R339" s="168" t="s">
        <v>2614</v>
      </c>
      <c r="AT339" s="168" t="s">
        <v>245</v>
      </c>
      <c r="AU339" s="168" t="s">
        <v>83</v>
      </c>
      <c r="AY339" s="17" t="s">
        <v>242</v>
      </c>
      <c r="BE339" s="169">
        <f t="shared" si="64"/>
        <v>0</v>
      </c>
      <c r="BF339" s="169">
        <f t="shared" si="65"/>
        <v>89.28</v>
      </c>
      <c r="BG339" s="169">
        <f t="shared" si="66"/>
        <v>0</v>
      </c>
      <c r="BH339" s="169">
        <f t="shared" si="67"/>
        <v>0</v>
      </c>
      <c r="BI339" s="169">
        <f t="shared" si="68"/>
        <v>0</v>
      </c>
      <c r="BJ339" s="17" t="s">
        <v>88</v>
      </c>
      <c r="BK339" s="169">
        <f t="shared" si="69"/>
        <v>89.28</v>
      </c>
      <c r="BL339" s="17" t="s">
        <v>2614</v>
      </c>
      <c r="BM339" s="168" t="s">
        <v>2710</v>
      </c>
    </row>
    <row r="340" spans="1:65" s="1" customFormat="1" ht="24.2" customHeight="1">
      <c r="A340" s="30"/>
      <c r="B340" s="155"/>
      <c r="C340" s="194" t="s">
        <v>2711</v>
      </c>
      <c r="D340" s="194" t="s">
        <v>245</v>
      </c>
      <c r="E340" s="195" t="s">
        <v>2712</v>
      </c>
      <c r="F340" s="196" t="s">
        <v>2713</v>
      </c>
      <c r="G340" s="197" t="s">
        <v>310</v>
      </c>
      <c r="H340" s="198">
        <v>114</v>
      </c>
      <c r="I340" s="161">
        <v>2.74</v>
      </c>
      <c r="J340" s="162">
        <f t="shared" si="60"/>
        <v>312.36</v>
      </c>
      <c r="K340" s="163"/>
      <c r="L340" s="31"/>
      <c r="M340" s="164"/>
      <c r="N340" s="165" t="s">
        <v>42</v>
      </c>
      <c r="O340" s="57"/>
      <c r="P340" s="166">
        <f t="shared" si="61"/>
        <v>0</v>
      </c>
      <c r="Q340" s="166">
        <v>9.0000000000000006E-5</v>
      </c>
      <c r="R340" s="166">
        <f t="shared" si="62"/>
        <v>1.026E-2</v>
      </c>
      <c r="S340" s="166">
        <v>0</v>
      </c>
      <c r="T340" s="167">
        <f t="shared" si="63"/>
        <v>0</v>
      </c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R340" s="168" t="s">
        <v>2614</v>
      </c>
      <c r="AT340" s="168" t="s">
        <v>245</v>
      </c>
      <c r="AU340" s="168" t="s">
        <v>83</v>
      </c>
      <c r="AY340" s="17" t="s">
        <v>242</v>
      </c>
      <c r="BE340" s="169">
        <f t="shared" si="64"/>
        <v>0</v>
      </c>
      <c r="BF340" s="169">
        <f t="shared" si="65"/>
        <v>312.36</v>
      </c>
      <c r="BG340" s="169">
        <f t="shared" si="66"/>
        <v>0</v>
      </c>
      <c r="BH340" s="169">
        <f t="shared" si="67"/>
        <v>0</v>
      </c>
      <c r="BI340" s="169">
        <f t="shared" si="68"/>
        <v>0</v>
      </c>
      <c r="BJ340" s="17" t="s">
        <v>88</v>
      </c>
      <c r="BK340" s="169">
        <f t="shared" si="69"/>
        <v>312.36</v>
      </c>
      <c r="BL340" s="17" t="s">
        <v>2614</v>
      </c>
      <c r="BM340" s="168" t="s">
        <v>2714</v>
      </c>
    </row>
    <row r="341" spans="1:65" s="1" customFormat="1" ht="24.2" customHeight="1">
      <c r="A341" s="30"/>
      <c r="B341" s="155"/>
      <c r="C341" s="194" t="s">
        <v>2420</v>
      </c>
      <c r="D341" s="194" t="s">
        <v>245</v>
      </c>
      <c r="E341" s="195" t="s">
        <v>2715</v>
      </c>
      <c r="F341" s="196" t="s">
        <v>2716</v>
      </c>
      <c r="G341" s="197" t="s">
        <v>310</v>
      </c>
      <c r="H341" s="198">
        <v>30</v>
      </c>
      <c r="I341" s="161">
        <v>3.78</v>
      </c>
      <c r="J341" s="162">
        <f t="shared" si="60"/>
        <v>113.4</v>
      </c>
      <c r="K341" s="163"/>
      <c r="L341" s="31"/>
      <c r="M341" s="164"/>
      <c r="N341" s="165" t="s">
        <v>42</v>
      </c>
      <c r="O341" s="57"/>
      <c r="P341" s="166">
        <f t="shared" si="61"/>
        <v>0</v>
      </c>
      <c r="Q341" s="166">
        <v>1.2999999999999999E-4</v>
      </c>
      <c r="R341" s="166">
        <f t="shared" si="62"/>
        <v>3.8999999999999998E-3</v>
      </c>
      <c r="S341" s="166">
        <v>0</v>
      </c>
      <c r="T341" s="167">
        <f t="shared" si="63"/>
        <v>0</v>
      </c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R341" s="168" t="s">
        <v>2614</v>
      </c>
      <c r="AT341" s="168" t="s">
        <v>245</v>
      </c>
      <c r="AU341" s="168" t="s">
        <v>83</v>
      </c>
      <c r="AY341" s="17" t="s">
        <v>242</v>
      </c>
      <c r="BE341" s="169">
        <f t="shared" si="64"/>
        <v>0</v>
      </c>
      <c r="BF341" s="169">
        <f t="shared" si="65"/>
        <v>113.4</v>
      </c>
      <c r="BG341" s="169">
        <f t="shared" si="66"/>
        <v>0</v>
      </c>
      <c r="BH341" s="169">
        <f t="shared" si="67"/>
        <v>0</v>
      </c>
      <c r="BI341" s="169">
        <f t="shared" si="68"/>
        <v>0</v>
      </c>
      <c r="BJ341" s="17" t="s">
        <v>88</v>
      </c>
      <c r="BK341" s="169">
        <f t="shared" si="69"/>
        <v>113.4</v>
      </c>
      <c r="BL341" s="17" t="s">
        <v>2614</v>
      </c>
      <c r="BM341" s="168" t="s">
        <v>2717</v>
      </c>
    </row>
    <row r="342" spans="1:65" s="1" customFormat="1" ht="24.2" customHeight="1">
      <c r="A342" s="30"/>
      <c r="B342" s="155"/>
      <c r="C342" s="194" t="s">
        <v>2718</v>
      </c>
      <c r="D342" s="194" t="s">
        <v>245</v>
      </c>
      <c r="E342" s="195" t="s">
        <v>2719</v>
      </c>
      <c r="F342" s="196" t="s">
        <v>2720</v>
      </c>
      <c r="G342" s="197" t="s">
        <v>310</v>
      </c>
      <c r="H342" s="198">
        <v>114</v>
      </c>
      <c r="I342" s="161">
        <v>1.28</v>
      </c>
      <c r="J342" s="162">
        <f t="shared" si="60"/>
        <v>145.91999999999999</v>
      </c>
      <c r="K342" s="163"/>
      <c r="L342" s="31"/>
      <c r="M342" s="164"/>
      <c r="N342" s="165" t="s">
        <v>42</v>
      </c>
      <c r="O342" s="57"/>
      <c r="P342" s="166">
        <f t="shared" si="61"/>
        <v>0</v>
      </c>
      <c r="Q342" s="166">
        <v>2.0000000000000002E-5</v>
      </c>
      <c r="R342" s="166">
        <f t="shared" si="62"/>
        <v>2.2800000000000003E-3</v>
      </c>
      <c r="S342" s="166">
        <v>0</v>
      </c>
      <c r="T342" s="167">
        <f t="shared" si="63"/>
        <v>0</v>
      </c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R342" s="168" t="s">
        <v>2614</v>
      </c>
      <c r="AT342" s="168" t="s">
        <v>245</v>
      </c>
      <c r="AU342" s="168" t="s">
        <v>83</v>
      </c>
      <c r="AY342" s="17" t="s">
        <v>242</v>
      </c>
      <c r="BE342" s="169">
        <f t="shared" si="64"/>
        <v>0</v>
      </c>
      <c r="BF342" s="169">
        <f t="shared" si="65"/>
        <v>145.91999999999999</v>
      </c>
      <c r="BG342" s="169">
        <f t="shared" si="66"/>
        <v>0</v>
      </c>
      <c r="BH342" s="169">
        <f t="shared" si="67"/>
        <v>0</v>
      </c>
      <c r="BI342" s="169">
        <f t="shared" si="68"/>
        <v>0</v>
      </c>
      <c r="BJ342" s="17" t="s">
        <v>88</v>
      </c>
      <c r="BK342" s="169">
        <f t="shared" si="69"/>
        <v>145.91999999999999</v>
      </c>
      <c r="BL342" s="17" t="s">
        <v>2614</v>
      </c>
      <c r="BM342" s="168" t="s">
        <v>2721</v>
      </c>
    </row>
    <row r="343" spans="1:65" s="1" customFormat="1" ht="24.2" customHeight="1">
      <c r="A343" s="30"/>
      <c r="B343" s="155"/>
      <c r="C343" s="194" t="s">
        <v>2423</v>
      </c>
      <c r="D343" s="194" t="s">
        <v>245</v>
      </c>
      <c r="E343" s="195" t="s">
        <v>2722</v>
      </c>
      <c r="F343" s="196" t="s">
        <v>2723</v>
      </c>
      <c r="G343" s="197" t="s">
        <v>310</v>
      </c>
      <c r="H343" s="198">
        <v>30</v>
      </c>
      <c r="I343" s="161">
        <v>1.92</v>
      </c>
      <c r="J343" s="162">
        <f t="shared" si="60"/>
        <v>57.6</v>
      </c>
      <c r="K343" s="163"/>
      <c r="L343" s="31"/>
      <c r="M343" s="164"/>
      <c r="N343" s="165" t="s">
        <v>42</v>
      </c>
      <c r="O343" s="57"/>
      <c r="P343" s="166">
        <f t="shared" si="61"/>
        <v>0</v>
      </c>
      <c r="Q343" s="166">
        <v>2.0000000000000002E-5</v>
      </c>
      <c r="R343" s="166">
        <f t="shared" si="62"/>
        <v>6.0000000000000006E-4</v>
      </c>
      <c r="S343" s="166">
        <v>0</v>
      </c>
      <c r="T343" s="167">
        <f t="shared" si="63"/>
        <v>0</v>
      </c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R343" s="168" t="s">
        <v>2614</v>
      </c>
      <c r="AT343" s="168" t="s">
        <v>245</v>
      </c>
      <c r="AU343" s="168" t="s">
        <v>83</v>
      </c>
      <c r="AY343" s="17" t="s">
        <v>242</v>
      </c>
      <c r="BE343" s="169">
        <f t="shared" si="64"/>
        <v>0</v>
      </c>
      <c r="BF343" s="169">
        <f t="shared" si="65"/>
        <v>57.6</v>
      </c>
      <c r="BG343" s="169">
        <f t="shared" si="66"/>
        <v>0</v>
      </c>
      <c r="BH343" s="169">
        <f t="shared" si="67"/>
        <v>0</v>
      </c>
      <c r="BI343" s="169">
        <f t="shared" si="68"/>
        <v>0</v>
      </c>
      <c r="BJ343" s="17" t="s">
        <v>88</v>
      </c>
      <c r="BK343" s="169">
        <f t="shared" si="69"/>
        <v>57.6</v>
      </c>
      <c r="BL343" s="17" t="s">
        <v>2614</v>
      </c>
      <c r="BM343" s="168" t="s">
        <v>2724</v>
      </c>
    </row>
    <row r="344" spans="1:65" s="1" customFormat="1" ht="37.9" customHeight="1">
      <c r="A344" s="30"/>
      <c r="B344" s="155"/>
      <c r="C344" s="194" t="s">
        <v>2725</v>
      </c>
      <c r="D344" s="194" t="s">
        <v>245</v>
      </c>
      <c r="E344" s="195" t="s">
        <v>2726</v>
      </c>
      <c r="F344" s="196" t="s">
        <v>2727</v>
      </c>
      <c r="G344" s="197" t="s">
        <v>310</v>
      </c>
      <c r="H344" s="198">
        <v>6</v>
      </c>
      <c r="I344" s="161">
        <v>2.1800000000000002</v>
      </c>
      <c r="J344" s="162">
        <f t="shared" si="60"/>
        <v>13.08</v>
      </c>
      <c r="K344" s="163"/>
      <c r="L344" s="31"/>
      <c r="M344" s="164"/>
      <c r="N344" s="165" t="s">
        <v>42</v>
      </c>
      <c r="O344" s="57"/>
      <c r="P344" s="166">
        <f t="shared" si="61"/>
        <v>0</v>
      </c>
      <c r="Q344" s="166">
        <v>1.0000000000000001E-5</v>
      </c>
      <c r="R344" s="166">
        <f t="shared" si="62"/>
        <v>6.0000000000000008E-5</v>
      </c>
      <c r="S344" s="166">
        <v>0</v>
      </c>
      <c r="T344" s="167">
        <f t="shared" si="63"/>
        <v>0</v>
      </c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R344" s="168" t="s">
        <v>2614</v>
      </c>
      <c r="AT344" s="168" t="s">
        <v>245</v>
      </c>
      <c r="AU344" s="168" t="s">
        <v>83</v>
      </c>
      <c r="AY344" s="17" t="s">
        <v>242</v>
      </c>
      <c r="BE344" s="169">
        <f t="shared" si="64"/>
        <v>0</v>
      </c>
      <c r="BF344" s="169">
        <f t="shared" si="65"/>
        <v>13.08</v>
      </c>
      <c r="BG344" s="169">
        <f t="shared" si="66"/>
        <v>0</v>
      </c>
      <c r="BH344" s="169">
        <f t="shared" si="67"/>
        <v>0</v>
      </c>
      <c r="BI344" s="169">
        <f t="shared" si="68"/>
        <v>0</v>
      </c>
      <c r="BJ344" s="17" t="s">
        <v>88</v>
      </c>
      <c r="BK344" s="169">
        <f t="shared" si="69"/>
        <v>13.08</v>
      </c>
      <c r="BL344" s="17" t="s">
        <v>2614</v>
      </c>
      <c r="BM344" s="168" t="s">
        <v>2728</v>
      </c>
    </row>
    <row r="345" spans="1:65" s="1" customFormat="1" ht="24.2" customHeight="1">
      <c r="A345" s="30"/>
      <c r="B345" s="155"/>
      <c r="C345" s="194" t="s">
        <v>2426</v>
      </c>
      <c r="D345" s="194" t="s">
        <v>245</v>
      </c>
      <c r="E345" s="195" t="s">
        <v>2729</v>
      </c>
      <c r="F345" s="196" t="s">
        <v>2730</v>
      </c>
      <c r="G345" s="197" t="s">
        <v>310</v>
      </c>
      <c r="H345" s="198">
        <v>12</v>
      </c>
      <c r="I345" s="161">
        <v>0.31</v>
      </c>
      <c r="J345" s="162">
        <f t="shared" si="60"/>
        <v>3.72</v>
      </c>
      <c r="K345" s="163"/>
      <c r="L345" s="31"/>
      <c r="M345" s="164"/>
      <c r="N345" s="165" t="s">
        <v>42</v>
      </c>
      <c r="O345" s="57"/>
      <c r="P345" s="166">
        <f t="shared" si="61"/>
        <v>0</v>
      </c>
      <c r="Q345" s="166">
        <v>0</v>
      </c>
      <c r="R345" s="166">
        <f t="shared" si="62"/>
        <v>0</v>
      </c>
      <c r="S345" s="166">
        <v>0</v>
      </c>
      <c r="T345" s="167">
        <f t="shared" si="63"/>
        <v>0</v>
      </c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R345" s="168" t="s">
        <v>2614</v>
      </c>
      <c r="AT345" s="168" t="s">
        <v>245</v>
      </c>
      <c r="AU345" s="168" t="s">
        <v>83</v>
      </c>
      <c r="AY345" s="17" t="s">
        <v>242</v>
      </c>
      <c r="BE345" s="169">
        <f t="shared" si="64"/>
        <v>0</v>
      </c>
      <c r="BF345" s="169">
        <f t="shared" si="65"/>
        <v>3.72</v>
      </c>
      <c r="BG345" s="169">
        <f t="shared" si="66"/>
        <v>0</v>
      </c>
      <c r="BH345" s="169">
        <f t="shared" si="67"/>
        <v>0</v>
      </c>
      <c r="BI345" s="169">
        <f t="shared" si="68"/>
        <v>0</v>
      </c>
      <c r="BJ345" s="17" t="s">
        <v>88</v>
      </c>
      <c r="BK345" s="169">
        <f t="shared" si="69"/>
        <v>3.72</v>
      </c>
      <c r="BL345" s="17" t="s">
        <v>2614</v>
      </c>
      <c r="BM345" s="168" t="s">
        <v>2731</v>
      </c>
    </row>
    <row r="346" spans="1:65" s="1" customFormat="1" ht="24.2" customHeight="1">
      <c r="A346" s="30"/>
      <c r="B346" s="155"/>
      <c r="C346" s="194" t="s">
        <v>2732</v>
      </c>
      <c r="D346" s="194" t="s">
        <v>245</v>
      </c>
      <c r="E346" s="195" t="s">
        <v>2733</v>
      </c>
      <c r="F346" s="196" t="s">
        <v>2734</v>
      </c>
      <c r="G346" s="197" t="s">
        <v>291</v>
      </c>
      <c r="H346" s="198">
        <v>1.153</v>
      </c>
      <c r="I346" s="161">
        <v>22.92</v>
      </c>
      <c r="J346" s="162">
        <f t="shared" si="60"/>
        <v>26.43</v>
      </c>
      <c r="K346" s="163"/>
      <c r="L346" s="31"/>
      <c r="M346" s="164"/>
      <c r="N346" s="165" t="s">
        <v>42</v>
      </c>
      <c r="O346" s="57"/>
      <c r="P346" s="166">
        <f t="shared" si="61"/>
        <v>0</v>
      </c>
      <c r="Q346" s="166">
        <v>0</v>
      </c>
      <c r="R346" s="166">
        <f t="shared" si="62"/>
        <v>0</v>
      </c>
      <c r="S346" s="166">
        <v>0</v>
      </c>
      <c r="T346" s="167">
        <f t="shared" si="63"/>
        <v>0</v>
      </c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R346" s="168" t="s">
        <v>2614</v>
      </c>
      <c r="AT346" s="168" t="s">
        <v>245</v>
      </c>
      <c r="AU346" s="168" t="s">
        <v>83</v>
      </c>
      <c r="AY346" s="17" t="s">
        <v>242</v>
      </c>
      <c r="BE346" s="169">
        <f t="shared" si="64"/>
        <v>0</v>
      </c>
      <c r="BF346" s="169">
        <f t="shared" si="65"/>
        <v>26.43</v>
      </c>
      <c r="BG346" s="169">
        <f t="shared" si="66"/>
        <v>0</v>
      </c>
      <c r="BH346" s="169">
        <f t="shared" si="67"/>
        <v>0</v>
      </c>
      <c r="BI346" s="169">
        <f t="shared" si="68"/>
        <v>0</v>
      </c>
      <c r="BJ346" s="17" t="s">
        <v>88</v>
      </c>
      <c r="BK346" s="169">
        <f t="shared" si="69"/>
        <v>26.43</v>
      </c>
      <c r="BL346" s="17" t="s">
        <v>2614</v>
      </c>
      <c r="BM346" s="168" t="s">
        <v>2735</v>
      </c>
    </row>
    <row r="347" spans="1:65" s="1" customFormat="1" ht="24.2" customHeight="1">
      <c r="A347" s="30"/>
      <c r="B347" s="155"/>
      <c r="C347" s="194" t="s">
        <v>2429</v>
      </c>
      <c r="D347" s="194" t="s">
        <v>245</v>
      </c>
      <c r="E347" s="195" t="s">
        <v>2736</v>
      </c>
      <c r="F347" s="196" t="s">
        <v>2737</v>
      </c>
      <c r="G347" s="197" t="s">
        <v>281</v>
      </c>
      <c r="H347" s="198">
        <v>265.55</v>
      </c>
      <c r="I347" s="161">
        <v>1.19</v>
      </c>
      <c r="J347" s="162">
        <f t="shared" si="60"/>
        <v>316</v>
      </c>
      <c r="K347" s="163"/>
      <c r="L347" s="31"/>
      <c r="M347" s="164"/>
      <c r="N347" s="165" t="s">
        <v>42</v>
      </c>
      <c r="O347" s="57"/>
      <c r="P347" s="166">
        <f t="shared" si="61"/>
        <v>0</v>
      </c>
      <c r="Q347" s="166">
        <v>0</v>
      </c>
      <c r="R347" s="166">
        <f t="shared" si="62"/>
        <v>0</v>
      </c>
      <c r="S347" s="166">
        <v>0</v>
      </c>
      <c r="T347" s="167">
        <f t="shared" si="63"/>
        <v>0</v>
      </c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R347" s="168" t="s">
        <v>2614</v>
      </c>
      <c r="AT347" s="168" t="s">
        <v>245</v>
      </c>
      <c r="AU347" s="168" t="s">
        <v>83</v>
      </c>
      <c r="AY347" s="17" t="s">
        <v>242</v>
      </c>
      <c r="BE347" s="169">
        <f t="shared" si="64"/>
        <v>0</v>
      </c>
      <c r="BF347" s="169">
        <f t="shared" si="65"/>
        <v>316</v>
      </c>
      <c r="BG347" s="169">
        <f t="shared" si="66"/>
        <v>0</v>
      </c>
      <c r="BH347" s="169">
        <f t="shared" si="67"/>
        <v>0</v>
      </c>
      <c r="BI347" s="169">
        <f t="shared" si="68"/>
        <v>0</v>
      </c>
      <c r="BJ347" s="17" t="s">
        <v>88</v>
      </c>
      <c r="BK347" s="169">
        <f t="shared" si="69"/>
        <v>316</v>
      </c>
      <c r="BL347" s="17" t="s">
        <v>2614</v>
      </c>
      <c r="BM347" s="168" t="s">
        <v>2738</v>
      </c>
    </row>
    <row r="348" spans="1:65" s="1" customFormat="1" ht="33" customHeight="1">
      <c r="A348" s="30"/>
      <c r="B348" s="155"/>
      <c r="C348" s="194" t="s">
        <v>2739</v>
      </c>
      <c r="D348" s="194" t="s">
        <v>245</v>
      </c>
      <c r="E348" s="195" t="s">
        <v>2740</v>
      </c>
      <c r="F348" s="196" t="s">
        <v>2741</v>
      </c>
      <c r="G348" s="197" t="s">
        <v>310</v>
      </c>
      <c r="H348" s="198">
        <v>1</v>
      </c>
      <c r="I348" s="161">
        <v>5.0999999999999996</v>
      </c>
      <c r="J348" s="162">
        <f t="shared" si="60"/>
        <v>5.0999999999999996</v>
      </c>
      <c r="K348" s="163"/>
      <c r="L348" s="31"/>
      <c r="M348" s="164"/>
      <c r="N348" s="165" t="s">
        <v>42</v>
      </c>
      <c r="O348" s="57"/>
      <c r="P348" s="166">
        <f t="shared" si="61"/>
        <v>0</v>
      </c>
      <c r="Q348" s="166">
        <v>1.7000000000000001E-4</v>
      </c>
      <c r="R348" s="166">
        <f t="shared" si="62"/>
        <v>1.7000000000000001E-4</v>
      </c>
      <c r="S348" s="166">
        <v>0</v>
      </c>
      <c r="T348" s="167">
        <f t="shared" si="63"/>
        <v>0</v>
      </c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R348" s="168" t="s">
        <v>2614</v>
      </c>
      <c r="AT348" s="168" t="s">
        <v>245</v>
      </c>
      <c r="AU348" s="168" t="s">
        <v>83</v>
      </c>
      <c r="AY348" s="17" t="s">
        <v>242</v>
      </c>
      <c r="BE348" s="169">
        <f t="shared" si="64"/>
        <v>0</v>
      </c>
      <c r="BF348" s="169">
        <f t="shared" si="65"/>
        <v>5.0999999999999996</v>
      </c>
      <c r="BG348" s="169">
        <f t="shared" si="66"/>
        <v>0</v>
      </c>
      <c r="BH348" s="169">
        <f t="shared" si="67"/>
        <v>0</v>
      </c>
      <c r="BI348" s="169">
        <f t="shared" si="68"/>
        <v>0</v>
      </c>
      <c r="BJ348" s="17" t="s">
        <v>88</v>
      </c>
      <c r="BK348" s="169">
        <f t="shared" si="69"/>
        <v>5.0999999999999996</v>
      </c>
      <c r="BL348" s="17" t="s">
        <v>2614</v>
      </c>
      <c r="BM348" s="168" t="s">
        <v>2742</v>
      </c>
    </row>
    <row r="349" spans="1:65" s="1" customFormat="1" ht="33" customHeight="1">
      <c r="A349" s="30"/>
      <c r="B349" s="155"/>
      <c r="C349" s="194" t="s">
        <v>2432</v>
      </c>
      <c r="D349" s="194" t="s">
        <v>245</v>
      </c>
      <c r="E349" s="195" t="s">
        <v>2743</v>
      </c>
      <c r="F349" s="196" t="s">
        <v>2744</v>
      </c>
      <c r="G349" s="197" t="s">
        <v>310</v>
      </c>
      <c r="H349" s="198">
        <v>4</v>
      </c>
      <c r="I349" s="161">
        <v>5.98</v>
      </c>
      <c r="J349" s="162">
        <f t="shared" si="60"/>
        <v>23.92</v>
      </c>
      <c r="K349" s="163"/>
      <c r="L349" s="31"/>
      <c r="M349" s="164"/>
      <c r="N349" s="165" t="s">
        <v>42</v>
      </c>
      <c r="O349" s="57"/>
      <c r="P349" s="166">
        <f t="shared" si="61"/>
        <v>0</v>
      </c>
      <c r="Q349" s="166">
        <v>2.1000000000000001E-4</v>
      </c>
      <c r="R349" s="166">
        <f t="shared" si="62"/>
        <v>8.4000000000000003E-4</v>
      </c>
      <c r="S349" s="166">
        <v>0</v>
      </c>
      <c r="T349" s="167">
        <f t="shared" si="63"/>
        <v>0</v>
      </c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R349" s="168" t="s">
        <v>2614</v>
      </c>
      <c r="AT349" s="168" t="s">
        <v>245</v>
      </c>
      <c r="AU349" s="168" t="s">
        <v>83</v>
      </c>
      <c r="AY349" s="17" t="s">
        <v>242</v>
      </c>
      <c r="BE349" s="169">
        <f t="shared" si="64"/>
        <v>0</v>
      </c>
      <c r="BF349" s="169">
        <f t="shared" si="65"/>
        <v>23.92</v>
      </c>
      <c r="BG349" s="169">
        <f t="shared" si="66"/>
        <v>0</v>
      </c>
      <c r="BH349" s="169">
        <f t="shared" si="67"/>
        <v>0</v>
      </c>
      <c r="BI349" s="169">
        <f t="shared" si="68"/>
        <v>0</v>
      </c>
      <c r="BJ349" s="17" t="s">
        <v>88</v>
      </c>
      <c r="BK349" s="169">
        <f t="shared" si="69"/>
        <v>23.92</v>
      </c>
      <c r="BL349" s="17" t="s">
        <v>2614</v>
      </c>
      <c r="BM349" s="168" t="s">
        <v>2745</v>
      </c>
    </row>
    <row r="350" spans="1:65" s="1" customFormat="1" ht="24.2" customHeight="1">
      <c r="A350" s="30"/>
      <c r="B350" s="155"/>
      <c r="C350" s="194" t="s">
        <v>2746</v>
      </c>
      <c r="D350" s="194" t="s">
        <v>245</v>
      </c>
      <c r="E350" s="195" t="s">
        <v>2747</v>
      </c>
      <c r="F350" s="196" t="s">
        <v>2748</v>
      </c>
      <c r="G350" s="197" t="s">
        <v>297</v>
      </c>
      <c r="H350" s="198">
        <v>15</v>
      </c>
      <c r="I350" s="161">
        <v>0.98</v>
      </c>
      <c r="J350" s="162">
        <f t="shared" si="60"/>
        <v>14.7</v>
      </c>
      <c r="K350" s="163"/>
      <c r="L350" s="31"/>
      <c r="M350" s="164"/>
      <c r="N350" s="165" t="s">
        <v>42</v>
      </c>
      <c r="O350" s="57"/>
      <c r="P350" s="166">
        <f t="shared" si="61"/>
        <v>0</v>
      </c>
      <c r="Q350" s="166">
        <v>6.0000000000000002E-5</v>
      </c>
      <c r="R350" s="166">
        <f t="shared" si="62"/>
        <v>8.9999999999999998E-4</v>
      </c>
      <c r="S350" s="166">
        <v>0</v>
      </c>
      <c r="T350" s="167">
        <f t="shared" si="63"/>
        <v>0</v>
      </c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R350" s="168" t="s">
        <v>2614</v>
      </c>
      <c r="AT350" s="168" t="s">
        <v>245</v>
      </c>
      <c r="AU350" s="168" t="s">
        <v>83</v>
      </c>
      <c r="AY350" s="17" t="s">
        <v>242</v>
      </c>
      <c r="BE350" s="169">
        <f t="shared" si="64"/>
        <v>0</v>
      </c>
      <c r="BF350" s="169">
        <f t="shared" si="65"/>
        <v>14.7</v>
      </c>
      <c r="BG350" s="169">
        <f t="shared" si="66"/>
        <v>0</v>
      </c>
      <c r="BH350" s="169">
        <f t="shared" si="67"/>
        <v>0</v>
      </c>
      <c r="BI350" s="169">
        <f t="shared" si="68"/>
        <v>0</v>
      </c>
      <c r="BJ350" s="17" t="s">
        <v>88</v>
      </c>
      <c r="BK350" s="169">
        <f t="shared" si="69"/>
        <v>14.7</v>
      </c>
      <c r="BL350" s="17" t="s">
        <v>2614</v>
      </c>
      <c r="BM350" s="168" t="s">
        <v>2749</v>
      </c>
    </row>
    <row r="351" spans="1:65" s="1" customFormat="1" ht="24.2" customHeight="1">
      <c r="A351" s="30"/>
      <c r="B351" s="155"/>
      <c r="C351" s="194" t="s">
        <v>2437</v>
      </c>
      <c r="D351" s="194" t="s">
        <v>245</v>
      </c>
      <c r="E351" s="195" t="s">
        <v>2750</v>
      </c>
      <c r="F351" s="196" t="s">
        <v>2751</v>
      </c>
      <c r="G351" s="197" t="s">
        <v>310</v>
      </c>
      <c r="H351" s="198">
        <v>2</v>
      </c>
      <c r="I351" s="161">
        <v>5.98</v>
      </c>
      <c r="J351" s="162">
        <f t="shared" si="60"/>
        <v>11.96</v>
      </c>
      <c r="K351" s="163"/>
      <c r="L351" s="31"/>
      <c r="M351" s="164"/>
      <c r="N351" s="165" t="s">
        <v>42</v>
      </c>
      <c r="O351" s="57"/>
      <c r="P351" s="166">
        <f t="shared" si="61"/>
        <v>0</v>
      </c>
      <c r="Q351" s="166">
        <v>2.1000000000000001E-4</v>
      </c>
      <c r="R351" s="166">
        <f t="shared" si="62"/>
        <v>4.2000000000000002E-4</v>
      </c>
      <c r="S351" s="166">
        <v>0</v>
      </c>
      <c r="T351" s="167">
        <f t="shared" si="63"/>
        <v>0</v>
      </c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R351" s="168" t="s">
        <v>2614</v>
      </c>
      <c r="AT351" s="168" t="s">
        <v>245</v>
      </c>
      <c r="AU351" s="168" t="s">
        <v>83</v>
      </c>
      <c r="AY351" s="17" t="s">
        <v>242</v>
      </c>
      <c r="BE351" s="169">
        <f t="shared" si="64"/>
        <v>0</v>
      </c>
      <c r="BF351" s="169">
        <f t="shared" si="65"/>
        <v>11.96</v>
      </c>
      <c r="BG351" s="169">
        <f t="shared" si="66"/>
        <v>0</v>
      </c>
      <c r="BH351" s="169">
        <f t="shared" si="67"/>
        <v>0</v>
      </c>
      <c r="BI351" s="169">
        <f t="shared" si="68"/>
        <v>0</v>
      </c>
      <c r="BJ351" s="17" t="s">
        <v>88</v>
      </c>
      <c r="BK351" s="169">
        <f t="shared" si="69"/>
        <v>11.96</v>
      </c>
      <c r="BL351" s="17" t="s">
        <v>2614</v>
      </c>
      <c r="BM351" s="168" t="s">
        <v>2752</v>
      </c>
    </row>
    <row r="352" spans="1:65" s="1" customFormat="1" ht="24.2" customHeight="1">
      <c r="A352" s="30"/>
      <c r="B352" s="155"/>
      <c r="C352" s="194" t="s">
        <v>2753</v>
      </c>
      <c r="D352" s="194" t="s">
        <v>245</v>
      </c>
      <c r="E352" s="195" t="s">
        <v>2754</v>
      </c>
      <c r="F352" s="196" t="s">
        <v>2755</v>
      </c>
      <c r="G352" s="197" t="s">
        <v>281</v>
      </c>
      <c r="H352" s="198">
        <v>280</v>
      </c>
      <c r="I352" s="161">
        <v>0.81</v>
      </c>
      <c r="J352" s="162">
        <f t="shared" si="60"/>
        <v>226.8</v>
      </c>
      <c r="K352" s="163"/>
      <c r="L352" s="31"/>
      <c r="M352" s="164"/>
      <c r="N352" s="165" t="s">
        <v>42</v>
      </c>
      <c r="O352" s="57"/>
      <c r="P352" s="166">
        <f t="shared" si="61"/>
        <v>0</v>
      </c>
      <c r="Q352" s="166">
        <v>0</v>
      </c>
      <c r="R352" s="166">
        <f t="shared" si="62"/>
        <v>0</v>
      </c>
      <c r="S352" s="166">
        <v>0</v>
      </c>
      <c r="T352" s="167">
        <f t="shared" si="63"/>
        <v>0</v>
      </c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R352" s="168" t="s">
        <v>2614</v>
      </c>
      <c r="AT352" s="168" t="s">
        <v>245</v>
      </c>
      <c r="AU352" s="168" t="s">
        <v>83</v>
      </c>
      <c r="AY352" s="17" t="s">
        <v>242</v>
      </c>
      <c r="BE352" s="169">
        <f t="shared" si="64"/>
        <v>0</v>
      </c>
      <c r="BF352" s="169">
        <f t="shared" si="65"/>
        <v>226.8</v>
      </c>
      <c r="BG352" s="169">
        <f t="shared" si="66"/>
        <v>0</v>
      </c>
      <c r="BH352" s="169">
        <f t="shared" si="67"/>
        <v>0</v>
      </c>
      <c r="BI352" s="169">
        <f t="shared" si="68"/>
        <v>0</v>
      </c>
      <c r="BJ352" s="17" t="s">
        <v>88</v>
      </c>
      <c r="BK352" s="169">
        <f t="shared" si="69"/>
        <v>226.8</v>
      </c>
      <c r="BL352" s="17" t="s">
        <v>2614</v>
      </c>
      <c r="BM352" s="168" t="s">
        <v>2756</v>
      </c>
    </row>
    <row r="353" spans="1:65" s="1" customFormat="1" ht="24.2" customHeight="1">
      <c r="A353" s="30"/>
      <c r="B353" s="155"/>
      <c r="C353" s="194" t="s">
        <v>2440</v>
      </c>
      <c r="D353" s="194" t="s">
        <v>245</v>
      </c>
      <c r="E353" s="195" t="s">
        <v>2757</v>
      </c>
      <c r="F353" s="196" t="s">
        <v>2758</v>
      </c>
      <c r="G353" s="197" t="s">
        <v>291</v>
      </c>
      <c r="H353" s="198">
        <v>6.57</v>
      </c>
      <c r="I353" s="161">
        <v>26.49</v>
      </c>
      <c r="J353" s="162">
        <f t="shared" si="60"/>
        <v>174.04</v>
      </c>
      <c r="K353" s="163"/>
      <c r="L353" s="31"/>
      <c r="M353" s="164"/>
      <c r="N353" s="165" t="s">
        <v>42</v>
      </c>
      <c r="O353" s="57"/>
      <c r="P353" s="166">
        <f t="shared" si="61"/>
        <v>0</v>
      </c>
      <c r="Q353" s="166">
        <v>0</v>
      </c>
      <c r="R353" s="166">
        <f t="shared" si="62"/>
        <v>0</v>
      </c>
      <c r="S353" s="166">
        <v>0</v>
      </c>
      <c r="T353" s="167">
        <f t="shared" si="63"/>
        <v>0</v>
      </c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R353" s="168" t="s">
        <v>2614</v>
      </c>
      <c r="AT353" s="168" t="s">
        <v>245</v>
      </c>
      <c r="AU353" s="168" t="s">
        <v>83</v>
      </c>
      <c r="AY353" s="17" t="s">
        <v>242</v>
      </c>
      <c r="BE353" s="169">
        <f t="shared" si="64"/>
        <v>0</v>
      </c>
      <c r="BF353" s="169">
        <f t="shared" si="65"/>
        <v>174.04</v>
      </c>
      <c r="BG353" s="169">
        <f t="shared" si="66"/>
        <v>0</v>
      </c>
      <c r="BH353" s="169">
        <f t="shared" si="67"/>
        <v>0</v>
      </c>
      <c r="BI353" s="169">
        <f t="shared" si="68"/>
        <v>0</v>
      </c>
      <c r="BJ353" s="17" t="s">
        <v>88</v>
      </c>
      <c r="BK353" s="169">
        <f t="shared" si="69"/>
        <v>174.04</v>
      </c>
      <c r="BL353" s="17" t="s">
        <v>2614</v>
      </c>
      <c r="BM353" s="168" t="s">
        <v>2759</v>
      </c>
    </row>
    <row r="354" spans="1:65" s="11" customFormat="1" ht="25.9" customHeight="1">
      <c r="B354" s="142"/>
      <c r="D354" s="143" t="s">
        <v>75</v>
      </c>
      <c r="E354" s="144" t="s">
        <v>2760</v>
      </c>
      <c r="F354" s="144" t="s">
        <v>2761</v>
      </c>
      <c r="I354" s="145"/>
      <c r="J354" s="146">
        <f>SUBTOTAL(9,J355:J362)</f>
        <v>4476.3099999999995</v>
      </c>
      <c r="L354" s="142"/>
      <c r="M354" s="147"/>
      <c r="N354" s="148"/>
      <c r="O354" s="148"/>
      <c r="P354" s="149">
        <f>P355</f>
        <v>0</v>
      </c>
      <c r="Q354" s="148"/>
      <c r="R354" s="149">
        <f>R355</f>
        <v>0</v>
      </c>
      <c r="S354" s="148"/>
      <c r="T354" s="150">
        <f>T355</f>
        <v>0</v>
      </c>
      <c r="AR354" s="143" t="s">
        <v>83</v>
      </c>
      <c r="AT354" s="151" t="s">
        <v>75</v>
      </c>
      <c r="AU354" s="151" t="s">
        <v>76</v>
      </c>
      <c r="AY354" s="143" t="s">
        <v>242</v>
      </c>
      <c r="BK354" s="152">
        <f>BK355</f>
        <v>4476.3099999999995</v>
      </c>
    </row>
    <row r="355" spans="1:65" s="11" customFormat="1" ht="22.9" customHeight="1">
      <c r="B355" s="142"/>
      <c r="D355" s="143" t="s">
        <v>75</v>
      </c>
      <c r="E355" s="153" t="s">
        <v>2762</v>
      </c>
      <c r="F355" s="153" t="s">
        <v>2763</v>
      </c>
      <c r="I355" s="145"/>
      <c r="J355" s="154">
        <f>SUBTOTAL(9,J356:J362)</f>
        <v>4476.3099999999995</v>
      </c>
      <c r="L355" s="142"/>
      <c r="M355" s="147"/>
      <c r="N355" s="148"/>
      <c r="O355" s="148"/>
      <c r="P355" s="149">
        <f>SUM(P356:P362)</f>
        <v>0</v>
      </c>
      <c r="Q355" s="148"/>
      <c r="R355" s="149">
        <f>SUM(R356:R362)</f>
        <v>0</v>
      </c>
      <c r="S355" s="148"/>
      <c r="T355" s="150">
        <f>SUM(T356:T362)</f>
        <v>0</v>
      </c>
      <c r="AR355" s="143" t="s">
        <v>249</v>
      </c>
      <c r="AT355" s="151" t="s">
        <v>75</v>
      </c>
      <c r="AU355" s="151" t="s">
        <v>83</v>
      </c>
      <c r="AY355" s="143" t="s">
        <v>242</v>
      </c>
      <c r="BK355" s="152">
        <f>SUM(BK356:BK362)</f>
        <v>4476.3099999999995</v>
      </c>
    </row>
    <row r="356" spans="1:65" s="1" customFormat="1" ht="16.5" customHeight="1">
      <c r="A356" s="30"/>
      <c r="B356" s="155"/>
      <c r="C356" s="194" t="s">
        <v>2764</v>
      </c>
      <c r="D356" s="194" t="s">
        <v>245</v>
      </c>
      <c r="E356" s="195" t="s">
        <v>2765</v>
      </c>
      <c r="F356" s="196" t="s">
        <v>2766</v>
      </c>
      <c r="G356" s="197" t="s">
        <v>2767</v>
      </c>
      <c r="H356" s="198">
        <v>20</v>
      </c>
      <c r="I356" s="161">
        <v>16.09</v>
      </c>
      <c r="J356" s="162">
        <f t="shared" ref="J356:J362" si="70">ROUND(I356*H356,2)</f>
        <v>321.8</v>
      </c>
      <c r="K356" s="163"/>
      <c r="L356" s="31"/>
      <c r="M356" s="164"/>
      <c r="N356" s="165" t="s">
        <v>42</v>
      </c>
      <c r="O356" s="57"/>
      <c r="P356" s="166">
        <f t="shared" ref="P356:P362" si="71">O356*H356</f>
        <v>0</v>
      </c>
      <c r="Q356" s="166">
        <v>0</v>
      </c>
      <c r="R356" s="166">
        <f t="shared" ref="R356:R362" si="72">Q356*H356</f>
        <v>0</v>
      </c>
      <c r="S356" s="166">
        <v>0</v>
      </c>
      <c r="T356" s="167">
        <f t="shared" ref="T356:T362" si="73">S356*H356</f>
        <v>0</v>
      </c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R356" s="168" t="s">
        <v>2614</v>
      </c>
      <c r="AT356" s="168" t="s">
        <v>245</v>
      </c>
      <c r="AU356" s="168" t="s">
        <v>88</v>
      </c>
      <c r="AY356" s="17" t="s">
        <v>242</v>
      </c>
      <c r="BE356" s="169">
        <f t="shared" ref="BE356:BE362" si="74">IF(N356="základná",J356,0)</f>
        <v>0</v>
      </c>
      <c r="BF356" s="169">
        <f t="shared" ref="BF356:BF362" si="75">IF(N356="znížená",J356,0)</f>
        <v>321.8</v>
      </c>
      <c r="BG356" s="169">
        <f t="shared" ref="BG356:BG362" si="76">IF(N356="zákl. prenesená",J356,0)</f>
        <v>0</v>
      </c>
      <c r="BH356" s="169">
        <f t="shared" ref="BH356:BH362" si="77">IF(N356="zníž. prenesená",J356,0)</f>
        <v>0</v>
      </c>
      <c r="BI356" s="169">
        <f t="shared" ref="BI356:BI362" si="78">IF(N356="nulová",J356,0)</f>
        <v>0</v>
      </c>
      <c r="BJ356" s="17" t="s">
        <v>88</v>
      </c>
      <c r="BK356" s="169">
        <f t="shared" ref="BK356:BK362" si="79">ROUND(I356*H356,2)</f>
        <v>321.8</v>
      </c>
      <c r="BL356" s="17" t="s">
        <v>2614</v>
      </c>
      <c r="BM356" s="168" t="s">
        <v>2768</v>
      </c>
    </row>
    <row r="357" spans="1:65" s="1" customFormat="1" ht="16.5" customHeight="1">
      <c r="A357" s="30"/>
      <c r="B357" s="155"/>
      <c r="C357" s="194" t="s">
        <v>2443</v>
      </c>
      <c r="D357" s="194" t="s">
        <v>245</v>
      </c>
      <c r="E357" s="195" t="s">
        <v>2769</v>
      </c>
      <c r="F357" s="196" t="s">
        <v>2770</v>
      </c>
      <c r="G357" s="197" t="s">
        <v>2767</v>
      </c>
      <c r="H357" s="198">
        <v>16</v>
      </c>
      <c r="I357" s="161">
        <v>16.09</v>
      </c>
      <c r="J357" s="162">
        <f t="shared" si="70"/>
        <v>257.44</v>
      </c>
      <c r="K357" s="163"/>
      <c r="L357" s="31"/>
      <c r="M357" s="164"/>
      <c r="N357" s="165" t="s">
        <v>42</v>
      </c>
      <c r="O357" s="57"/>
      <c r="P357" s="166">
        <f t="shared" si="71"/>
        <v>0</v>
      </c>
      <c r="Q357" s="166">
        <v>0</v>
      </c>
      <c r="R357" s="166">
        <f t="shared" si="72"/>
        <v>0</v>
      </c>
      <c r="S357" s="166">
        <v>0</v>
      </c>
      <c r="T357" s="167">
        <f t="shared" si="73"/>
        <v>0</v>
      </c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R357" s="168" t="s">
        <v>2614</v>
      </c>
      <c r="AT357" s="168" t="s">
        <v>245</v>
      </c>
      <c r="AU357" s="168" t="s">
        <v>88</v>
      </c>
      <c r="AY357" s="17" t="s">
        <v>242</v>
      </c>
      <c r="BE357" s="169">
        <f t="shared" si="74"/>
        <v>0</v>
      </c>
      <c r="BF357" s="169">
        <f t="shared" si="75"/>
        <v>257.44</v>
      </c>
      <c r="BG357" s="169">
        <f t="shared" si="76"/>
        <v>0</v>
      </c>
      <c r="BH357" s="169">
        <f t="shared" si="77"/>
        <v>0</v>
      </c>
      <c r="BI357" s="169">
        <f t="shared" si="78"/>
        <v>0</v>
      </c>
      <c r="BJ357" s="17" t="s">
        <v>88</v>
      </c>
      <c r="BK357" s="169">
        <f t="shared" si="79"/>
        <v>257.44</v>
      </c>
      <c r="BL357" s="17" t="s">
        <v>2614</v>
      </c>
      <c r="BM357" s="168" t="s">
        <v>2771</v>
      </c>
    </row>
    <row r="358" spans="1:65" s="1" customFormat="1" ht="16.5" customHeight="1">
      <c r="A358" s="30"/>
      <c r="B358" s="155"/>
      <c r="C358" s="194" t="s">
        <v>2772</v>
      </c>
      <c r="D358" s="194" t="s">
        <v>245</v>
      </c>
      <c r="E358" s="195" t="s">
        <v>2773</v>
      </c>
      <c r="F358" s="196" t="s">
        <v>2774</v>
      </c>
      <c r="G358" s="197" t="s">
        <v>2767</v>
      </c>
      <c r="H358" s="198">
        <v>50</v>
      </c>
      <c r="I358" s="161">
        <v>16.09</v>
      </c>
      <c r="J358" s="162">
        <f t="shared" si="70"/>
        <v>804.5</v>
      </c>
      <c r="K358" s="163"/>
      <c r="L358" s="31"/>
      <c r="M358" s="164"/>
      <c r="N358" s="165" t="s">
        <v>42</v>
      </c>
      <c r="O358" s="57"/>
      <c r="P358" s="166">
        <f t="shared" si="71"/>
        <v>0</v>
      </c>
      <c r="Q358" s="166">
        <v>0</v>
      </c>
      <c r="R358" s="166">
        <f t="shared" si="72"/>
        <v>0</v>
      </c>
      <c r="S358" s="166">
        <v>0</v>
      </c>
      <c r="T358" s="167">
        <f t="shared" si="73"/>
        <v>0</v>
      </c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R358" s="168" t="s">
        <v>2614</v>
      </c>
      <c r="AT358" s="168" t="s">
        <v>245</v>
      </c>
      <c r="AU358" s="168" t="s">
        <v>88</v>
      </c>
      <c r="AY358" s="17" t="s">
        <v>242</v>
      </c>
      <c r="BE358" s="169">
        <f t="shared" si="74"/>
        <v>0</v>
      </c>
      <c r="BF358" s="169">
        <f t="shared" si="75"/>
        <v>804.5</v>
      </c>
      <c r="BG358" s="169">
        <f t="shared" si="76"/>
        <v>0</v>
      </c>
      <c r="BH358" s="169">
        <f t="shared" si="77"/>
        <v>0</v>
      </c>
      <c r="BI358" s="169">
        <f t="shared" si="78"/>
        <v>0</v>
      </c>
      <c r="BJ358" s="17" t="s">
        <v>88</v>
      </c>
      <c r="BK358" s="169">
        <f t="shared" si="79"/>
        <v>804.5</v>
      </c>
      <c r="BL358" s="17" t="s">
        <v>2614</v>
      </c>
      <c r="BM358" s="168" t="s">
        <v>2775</v>
      </c>
    </row>
    <row r="359" spans="1:65" s="1" customFormat="1" ht="16.5" customHeight="1">
      <c r="A359" s="30"/>
      <c r="B359" s="155"/>
      <c r="C359" s="194" t="s">
        <v>2446</v>
      </c>
      <c r="D359" s="194" t="s">
        <v>245</v>
      </c>
      <c r="E359" s="195" t="s">
        <v>2776</v>
      </c>
      <c r="F359" s="196" t="s">
        <v>2777</v>
      </c>
      <c r="G359" s="197" t="s">
        <v>2767</v>
      </c>
      <c r="H359" s="198">
        <v>64</v>
      </c>
      <c r="I359" s="161">
        <v>18.64</v>
      </c>
      <c r="J359" s="162">
        <f t="shared" si="70"/>
        <v>1192.96</v>
      </c>
      <c r="K359" s="163"/>
      <c r="L359" s="31"/>
      <c r="M359" s="164"/>
      <c r="N359" s="165" t="s">
        <v>42</v>
      </c>
      <c r="O359" s="57"/>
      <c r="P359" s="166">
        <f t="shared" si="71"/>
        <v>0</v>
      </c>
      <c r="Q359" s="166">
        <v>0</v>
      </c>
      <c r="R359" s="166">
        <f t="shared" si="72"/>
        <v>0</v>
      </c>
      <c r="S359" s="166">
        <v>0</v>
      </c>
      <c r="T359" s="167">
        <f t="shared" si="73"/>
        <v>0</v>
      </c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R359" s="168" t="s">
        <v>2614</v>
      </c>
      <c r="AT359" s="168" t="s">
        <v>245</v>
      </c>
      <c r="AU359" s="168" t="s">
        <v>88</v>
      </c>
      <c r="AY359" s="17" t="s">
        <v>242</v>
      </c>
      <c r="BE359" s="169">
        <f t="shared" si="74"/>
        <v>0</v>
      </c>
      <c r="BF359" s="169">
        <f t="shared" si="75"/>
        <v>1192.96</v>
      </c>
      <c r="BG359" s="169">
        <f t="shared" si="76"/>
        <v>0</v>
      </c>
      <c r="BH359" s="169">
        <f t="shared" si="77"/>
        <v>0</v>
      </c>
      <c r="BI359" s="169">
        <f t="shared" si="78"/>
        <v>0</v>
      </c>
      <c r="BJ359" s="17" t="s">
        <v>88</v>
      </c>
      <c r="BK359" s="169">
        <f t="shared" si="79"/>
        <v>1192.96</v>
      </c>
      <c r="BL359" s="17" t="s">
        <v>2614</v>
      </c>
      <c r="BM359" s="168" t="s">
        <v>2778</v>
      </c>
    </row>
    <row r="360" spans="1:65" s="1" customFormat="1" ht="16.5" customHeight="1">
      <c r="A360" s="30"/>
      <c r="B360" s="155"/>
      <c r="C360" s="194" t="s">
        <v>2779</v>
      </c>
      <c r="D360" s="194" t="s">
        <v>245</v>
      </c>
      <c r="E360" s="195" t="s">
        <v>2780</v>
      </c>
      <c r="F360" s="196" t="s">
        <v>2781</v>
      </c>
      <c r="G360" s="197" t="s">
        <v>2767</v>
      </c>
      <c r="H360" s="198">
        <v>16</v>
      </c>
      <c r="I360" s="161">
        <v>21.18</v>
      </c>
      <c r="J360" s="162">
        <f t="shared" si="70"/>
        <v>338.88</v>
      </c>
      <c r="K360" s="163"/>
      <c r="L360" s="31"/>
      <c r="M360" s="164"/>
      <c r="N360" s="165" t="s">
        <v>42</v>
      </c>
      <c r="O360" s="57"/>
      <c r="P360" s="166">
        <f t="shared" si="71"/>
        <v>0</v>
      </c>
      <c r="Q360" s="166">
        <v>0</v>
      </c>
      <c r="R360" s="166">
        <f t="shared" si="72"/>
        <v>0</v>
      </c>
      <c r="S360" s="166">
        <v>0</v>
      </c>
      <c r="T360" s="167">
        <f t="shared" si="73"/>
        <v>0</v>
      </c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R360" s="168" t="s">
        <v>2614</v>
      </c>
      <c r="AT360" s="168" t="s">
        <v>245</v>
      </c>
      <c r="AU360" s="168" t="s">
        <v>88</v>
      </c>
      <c r="AY360" s="17" t="s">
        <v>242</v>
      </c>
      <c r="BE360" s="169">
        <f t="shared" si="74"/>
        <v>0</v>
      </c>
      <c r="BF360" s="169">
        <f t="shared" si="75"/>
        <v>338.88</v>
      </c>
      <c r="BG360" s="169">
        <f t="shared" si="76"/>
        <v>0</v>
      </c>
      <c r="BH360" s="169">
        <f t="shared" si="77"/>
        <v>0</v>
      </c>
      <c r="BI360" s="169">
        <f t="shared" si="78"/>
        <v>0</v>
      </c>
      <c r="BJ360" s="17" t="s">
        <v>88</v>
      </c>
      <c r="BK360" s="169">
        <f t="shared" si="79"/>
        <v>338.88</v>
      </c>
      <c r="BL360" s="17" t="s">
        <v>2614</v>
      </c>
      <c r="BM360" s="168" t="s">
        <v>2782</v>
      </c>
    </row>
    <row r="361" spans="1:65" s="1" customFormat="1" ht="16.5" customHeight="1">
      <c r="A361" s="30"/>
      <c r="B361" s="155"/>
      <c r="C361" s="194" t="s">
        <v>2449</v>
      </c>
      <c r="D361" s="194" t="s">
        <v>245</v>
      </c>
      <c r="E361" s="195" t="s">
        <v>2783</v>
      </c>
      <c r="F361" s="196" t="s">
        <v>2784</v>
      </c>
      <c r="G361" s="197" t="s">
        <v>2767</v>
      </c>
      <c r="H361" s="198">
        <v>25</v>
      </c>
      <c r="I361" s="161">
        <v>16.09</v>
      </c>
      <c r="J361" s="162">
        <f t="shared" si="70"/>
        <v>402.25</v>
      </c>
      <c r="K361" s="163"/>
      <c r="L361" s="31"/>
      <c r="M361" s="164"/>
      <c r="N361" s="165" t="s">
        <v>42</v>
      </c>
      <c r="O361" s="57"/>
      <c r="P361" s="166">
        <f t="shared" si="71"/>
        <v>0</v>
      </c>
      <c r="Q361" s="166">
        <v>0</v>
      </c>
      <c r="R361" s="166">
        <f t="shared" si="72"/>
        <v>0</v>
      </c>
      <c r="S361" s="166">
        <v>0</v>
      </c>
      <c r="T361" s="167">
        <f t="shared" si="73"/>
        <v>0</v>
      </c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R361" s="168" t="s">
        <v>2614</v>
      </c>
      <c r="AT361" s="168" t="s">
        <v>245</v>
      </c>
      <c r="AU361" s="168" t="s">
        <v>88</v>
      </c>
      <c r="AY361" s="17" t="s">
        <v>242</v>
      </c>
      <c r="BE361" s="169">
        <f t="shared" si="74"/>
        <v>0</v>
      </c>
      <c r="BF361" s="169">
        <f t="shared" si="75"/>
        <v>402.25</v>
      </c>
      <c r="BG361" s="169">
        <f t="shared" si="76"/>
        <v>0</v>
      </c>
      <c r="BH361" s="169">
        <f t="shared" si="77"/>
        <v>0</v>
      </c>
      <c r="BI361" s="169">
        <f t="shared" si="78"/>
        <v>0</v>
      </c>
      <c r="BJ361" s="17" t="s">
        <v>88</v>
      </c>
      <c r="BK361" s="169">
        <f t="shared" si="79"/>
        <v>402.25</v>
      </c>
      <c r="BL361" s="17" t="s">
        <v>2614</v>
      </c>
      <c r="BM361" s="168" t="s">
        <v>2785</v>
      </c>
    </row>
    <row r="362" spans="1:65" s="1" customFormat="1" ht="16.5" customHeight="1">
      <c r="A362" s="30"/>
      <c r="B362" s="155"/>
      <c r="C362" s="194" t="s">
        <v>2786</v>
      </c>
      <c r="D362" s="194" t="s">
        <v>245</v>
      </c>
      <c r="E362" s="195" t="s">
        <v>2787</v>
      </c>
      <c r="F362" s="196" t="s">
        <v>2788</v>
      </c>
      <c r="G362" s="197" t="s">
        <v>2767</v>
      </c>
      <c r="H362" s="198">
        <v>72</v>
      </c>
      <c r="I362" s="161">
        <v>16.09</v>
      </c>
      <c r="J362" s="162">
        <f t="shared" si="70"/>
        <v>1158.48</v>
      </c>
      <c r="K362" s="163"/>
      <c r="L362" s="31"/>
      <c r="M362" s="243"/>
      <c r="N362" s="244" t="s">
        <v>42</v>
      </c>
      <c r="O362" s="240"/>
      <c r="P362" s="241">
        <f t="shared" si="71"/>
        <v>0</v>
      </c>
      <c r="Q362" s="241">
        <v>0</v>
      </c>
      <c r="R362" s="241">
        <f t="shared" si="72"/>
        <v>0</v>
      </c>
      <c r="S362" s="241">
        <v>0</v>
      </c>
      <c r="T362" s="242">
        <f t="shared" si="73"/>
        <v>0</v>
      </c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R362" s="168" t="s">
        <v>2614</v>
      </c>
      <c r="AT362" s="168" t="s">
        <v>245</v>
      </c>
      <c r="AU362" s="168" t="s">
        <v>88</v>
      </c>
      <c r="AY362" s="17" t="s">
        <v>242</v>
      </c>
      <c r="BE362" s="169">
        <f t="shared" si="74"/>
        <v>0</v>
      </c>
      <c r="BF362" s="169">
        <f t="shared" si="75"/>
        <v>1158.48</v>
      </c>
      <c r="BG362" s="169">
        <f t="shared" si="76"/>
        <v>0</v>
      </c>
      <c r="BH362" s="169">
        <f t="shared" si="77"/>
        <v>0</v>
      </c>
      <c r="BI362" s="169">
        <f t="shared" si="78"/>
        <v>0</v>
      </c>
      <c r="BJ362" s="17" t="s">
        <v>88</v>
      </c>
      <c r="BK362" s="169">
        <f t="shared" si="79"/>
        <v>1158.48</v>
      </c>
      <c r="BL362" s="17" t="s">
        <v>2614</v>
      </c>
      <c r="BM362" s="168" t="s">
        <v>2789</v>
      </c>
    </row>
    <row r="363" spans="1:65" s="1" customFormat="1" ht="6.95" customHeight="1">
      <c r="A363" s="30"/>
      <c r="B363" s="47"/>
      <c r="C363" s="48"/>
      <c r="D363" s="48"/>
      <c r="E363" s="48"/>
      <c r="F363" s="48"/>
      <c r="G363" s="48"/>
      <c r="H363" s="48"/>
      <c r="I363" s="48"/>
      <c r="J363" s="48"/>
      <c r="K363" s="48"/>
      <c r="L363" s="31"/>
      <c r="M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</row>
  </sheetData>
  <autoFilter ref="C136:K362"/>
  <mergeCells count="15">
    <mergeCell ref="E91:H91"/>
    <mergeCell ref="E123:H123"/>
    <mergeCell ref="E125:H125"/>
    <mergeCell ref="E127:H127"/>
    <mergeCell ref="E129:H129"/>
    <mergeCell ref="E22:H22"/>
    <mergeCell ref="E31:H31"/>
    <mergeCell ref="E85:H85"/>
    <mergeCell ref="E87:H87"/>
    <mergeCell ref="E89:H89"/>
    <mergeCell ref="L2:V2"/>
    <mergeCell ref="E7:H7"/>
    <mergeCell ref="E9:H9"/>
    <mergeCell ref="E11:H11"/>
    <mergeCell ref="E13:H13"/>
  </mergeCells>
  <pageMargins left="0.39374999999999999" right="0.39374999999999999" top="0.39374999999999999" bottom="0.39374999999999999" header="0.51180550000000002" footer="0"/>
  <pageSetup paperSize="9" fitToHeight="100" orientation="portrait" horizontalDpi="300" verticalDpi="300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6"/>
  <sheetViews>
    <sheetView showGridLines="0" zoomScaleNormal="100" workbookViewId="0">
      <selection activeCell="E13" sqref="E13:H13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32" max="43" width="8.83203125" customWidth="1"/>
    <col min="44" max="65" width="9.33203125" hidden="1" customWidth="1"/>
    <col min="66" max="1025" width="8.83203125" customWidth="1"/>
  </cols>
  <sheetData>
    <row r="2" spans="1:46" ht="36.950000000000003" customHeight="1">
      <c r="L2" s="280" t="s">
        <v>4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115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1:46" ht="24.95" customHeight="1">
      <c r="B4" s="20"/>
      <c r="D4" s="21" t="s">
        <v>150</v>
      </c>
      <c r="L4" s="20"/>
      <c r="M4" s="97" t="s">
        <v>8</v>
      </c>
      <c r="AT4" s="17" t="s">
        <v>2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310" t="str">
        <f>'Rekapitulácia stavby'!K6</f>
        <v xml:space="preserve"> Bratislava  OO PZ,  Rusovce - rekonštrukcia a modernizácia</v>
      </c>
      <c r="F7" s="310"/>
      <c r="G7" s="310"/>
      <c r="H7" s="310"/>
      <c r="L7" s="20"/>
    </row>
    <row r="8" spans="1:46" ht="12.75">
      <c r="B8" s="20"/>
      <c r="D8" s="26" t="s">
        <v>159</v>
      </c>
      <c r="L8" s="20"/>
    </row>
    <row r="9" spans="1:46" ht="16.5" customHeight="1">
      <c r="B9" s="20"/>
      <c r="E9" s="310" t="s">
        <v>162</v>
      </c>
      <c r="F9" s="310"/>
      <c r="G9" s="310"/>
      <c r="H9" s="310"/>
      <c r="L9" s="20"/>
    </row>
    <row r="10" spans="1:46" ht="12" customHeight="1">
      <c r="B10" s="20"/>
      <c r="D10" s="26" t="s">
        <v>165</v>
      </c>
      <c r="L10" s="20"/>
    </row>
    <row r="11" spans="1:46" s="1" customFormat="1" ht="16.5" customHeight="1">
      <c r="A11" s="30"/>
      <c r="B11" s="31"/>
      <c r="C11" s="30"/>
      <c r="D11" s="30"/>
      <c r="E11" s="311" t="s">
        <v>168</v>
      </c>
      <c r="F11" s="311"/>
      <c r="G11" s="311"/>
      <c r="H11" s="311"/>
      <c r="I11" s="30"/>
      <c r="J11" s="30"/>
      <c r="K11" s="30"/>
      <c r="L11" s="4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1" customFormat="1" ht="12" customHeight="1">
      <c r="A12" s="30"/>
      <c r="B12" s="31"/>
      <c r="C12" s="30"/>
      <c r="D12" s="26" t="s">
        <v>171</v>
      </c>
      <c r="E12" s="30"/>
      <c r="F12" s="30"/>
      <c r="G12" s="30"/>
      <c r="H12" s="30"/>
      <c r="I12" s="30"/>
      <c r="J12" s="30"/>
      <c r="K12" s="30"/>
      <c r="L12" s="42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1" customFormat="1" ht="16.5" customHeight="1">
      <c r="A13" s="30"/>
      <c r="B13" s="31"/>
      <c r="C13" s="30"/>
      <c r="D13" s="30"/>
      <c r="E13" s="297" t="s">
        <v>2790</v>
      </c>
      <c r="F13" s="297"/>
      <c r="G13" s="297"/>
      <c r="H13" s="297"/>
      <c r="I13" s="30"/>
      <c r="J13" s="30"/>
      <c r="K13" s="30"/>
      <c r="L13" s="4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1" customForma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2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1" customFormat="1" ht="12" customHeight="1">
      <c r="A15" s="30"/>
      <c r="B15" s="31"/>
      <c r="C15" s="30"/>
      <c r="D15" s="26" t="s">
        <v>16</v>
      </c>
      <c r="E15" s="30"/>
      <c r="F15" s="27"/>
      <c r="G15" s="30"/>
      <c r="H15" s="30"/>
      <c r="I15" s="26" t="s">
        <v>17</v>
      </c>
      <c r="J15" s="27"/>
      <c r="K15" s="30"/>
      <c r="L15" s="4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1" customFormat="1" ht="12" customHeight="1">
      <c r="A16" s="30"/>
      <c r="B16" s="31"/>
      <c r="C16" s="30"/>
      <c r="D16" s="26" t="s">
        <v>18</v>
      </c>
      <c r="E16" s="30"/>
      <c r="F16" s="27" t="s">
        <v>2791</v>
      </c>
      <c r="G16" s="30"/>
      <c r="H16" s="30"/>
      <c r="I16" s="26" t="s">
        <v>20</v>
      </c>
      <c r="J16" s="98" t="str">
        <f>'Rekapitulácia stavby'!AN8</f>
        <v>3. 11. 2023</v>
      </c>
      <c r="K16" s="30"/>
      <c r="L16" s="42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0.9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2" customHeight="1">
      <c r="A18" s="30"/>
      <c r="B18" s="31"/>
      <c r="C18" s="30"/>
      <c r="D18" s="26" t="s">
        <v>22</v>
      </c>
      <c r="E18" s="30"/>
      <c r="F18" s="30"/>
      <c r="G18" s="30"/>
      <c r="H18" s="30"/>
      <c r="I18" s="26" t="s">
        <v>23</v>
      </c>
      <c r="J18" s="27" t="str">
        <f>IF('Rekapitulácia stavby'!AN10="","",'Rekapitulácia stavby'!AN10)</f>
        <v>00 151 866</v>
      </c>
      <c r="K18" s="30"/>
      <c r="L18" s="4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18" customHeight="1">
      <c r="A19" s="30"/>
      <c r="B19" s="31"/>
      <c r="C19" s="30"/>
      <c r="D19" s="30"/>
      <c r="E19" s="27" t="str">
        <f>IF('Rekapitulácia stavby'!E11="","",'Rekapitulácia stavby'!E11)</f>
        <v>Ministerstvo vnútra SR, Pribinova 2, Bratislava</v>
      </c>
      <c r="F19" s="30"/>
      <c r="G19" s="30"/>
      <c r="H19" s="30"/>
      <c r="I19" s="26" t="s">
        <v>26</v>
      </c>
      <c r="J19" s="27" t="str">
        <f>IF('Rekapitulácia stavby'!AN11="","",'Rekapitulácia stavby'!AN11)</f>
        <v/>
      </c>
      <c r="K19" s="30"/>
      <c r="L19" s="4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2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2" customHeight="1">
      <c r="A21" s="30"/>
      <c r="B21" s="31"/>
      <c r="C21" s="30"/>
      <c r="D21" s="26" t="s">
        <v>27</v>
      </c>
      <c r="E21" s="30"/>
      <c r="F21" s="30"/>
      <c r="G21" s="30"/>
      <c r="H21" s="30"/>
      <c r="I21" s="26" t="s">
        <v>23</v>
      </c>
      <c r="J21" s="28"/>
      <c r="K21" s="30"/>
      <c r="L21" s="42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18" customHeight="1">
      <c r="A22" s="30"/>
      <c r="B22" s="31"/>
      <c r="C22" s="30"/>
      <c r="D22" s="30"/>
      <c r="E22" s="312"/>
      <c r="F22" s="312"/>
      <c r="G22" s="312"/>
      <c r="H22" s="312"/>
      <c r="I22" s="26" t="s">
        <v>26</v>
      </c>
      <c r="J22" s="28"/>
      <c r="K22" s="30"/>
      <c r="L22" s="4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2" customHeight="1">
      <c r="A24" s="30"/>
      <c r="B24" s="31"/>
      <c r="C24" s="30"/>
      <c r="D24" s="26" t="s">
        <v>28</v>
      </c>
      <c r="E24" s="30"/>
      <c r="F24" s="30"/>
      <c r="G24" s="30"/>
      <c r="H24" s="30"/>
      <c r="I24" s="26" t="s">
        <v>23</v>
      </c>
      <c r="J24" s="27"/>
      <c r="K24" s="30"/>
      <c r="L24" s="4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18" customHeight="1">
      <c r="A25" s="30"/>
      <c r="B25" s="31"/>
      <c r="C25" s="30"/>
      <c r="D25" s="30"/>
      <c r="E25" s="27" t="s">
        <v>2792</v>
      </c>
      <c r="F25" s="30"/>
      <c r="G25" s="30"/>
      <c r="H25" s="30"/>
      <c r="I25" s="26" t="s">
        <v>26</v>
      </c>
      <c r="J25" s="27"/>
      <c r="K25" s="30"/>
      <c r="L25" s="42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2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1" customFormat="1" ht="12" customHeight="1">
      <c r="A27" s="30"/>
      <c r="B27" s="31"/>
      <c r="C27" s="30"/>
      <c r="D27" s="26" t="s">
        <v>33</v>
      </c>
      <c r="E27" s="30"/>
      <c r="F27" s="30"/>
      <c r="G27" s="30"/>
      <c r="H27" s="30"/>
      <c r="I27" s="26" t="s">
        <v>23</v>
      </c>
      <c r="J27" s="27"/>
      <c r="K27" s="30"/>
      <c r="L27" s="42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1" customFormat="1" ht="18" customHeight="1">
      <c r="A28" s="30"/>
      <c r="B28" s="31"/>
      <c r="C28" s="30"/>
      <c r="D28" s="30"/>
      <c r="E28" s="27" t="s">
        <v>2792</v>
      </c>
      <c r="F28" s="30"/>
      <c r="G28" s="30"/>
      <c r="H28" s="30"/>
      <c r="I28" s="26" t="s">
        <v>26</v>
      </c>
      <c r="J28" s="27"/>
      <c r="K28" s="30"/>
      <c r="L28" s="42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9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42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12" customHeight="1">
      <c r="A30" s="30"/>
      <c r="B30" s="31"/>
      <c r="C30" s="30"/>
      <c r="D30" s="26" t="s">
        <v>35</v>
      </c>
      <c r="E30" s="30"/>
      <c r="F30" s="30"/>
      <c r="G30" s="30"/>
      <c r="H30" s="30"/>
      <c r="I30" s="30"/>
      <c r="J30" s="30"/>
      <c r="K30" s="30"/>
      <c r="L30" s="42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7" customFormat="1" ht="16.5" customHeight="1">
      <c r="A31" s="99"/>
      <c r="B31" s="100"/>
      <c r="C31" s="99"/>
      <c r="D31" s="99"/>
      <c r="E31" s="286"/>
      <c r="F31" s="286"/>
      <c r="G31" s="286"/>
      <c r="H31" s="286"/>
      <c r="I31" s="99"/>
      <c r="J31" s="99"/>
      <c r="K31" s="99"/>
      <c r="L31" s="101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s="1" customFormat="1" ht="6.9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42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6.95" customHeight="1">
      <c r="A33" s="30"/>
      <c r="B33" s="31"/>
      <c r="C33" s="30"/>
      <c r="D33" s="65"/>
      <c r="E33" s="65"/>
      <c r="F33" s="65"/>
      <c r="G33" s="65"/>
      <c r="H33" s="65"/>
      <c r="I33" s="65"/>
      <c r="J33" s="65"/>
      <c r="K33" s="65"/>
      <c r="L33" s="42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25.35" customHeight="1">
      <c r="A34" s="30"/>
      <c r="B34" s="31"/>
      <c r="C34" s="30"/>
      <c r="D34" s="102" t="s">
        <v>36</v>
      </c>
      <c r="E34" s="30"/>
      <c r="F34" s="30"/>
      <c r="G34" s="30"/>
      <c r="H34" s="30"/>
      <c r="I34" s="30"/>
      <c r="J34" s="103">
        <f>ROUND(J128, 2)</f>
        <v>64235.81</v>
      </c>
      <c r="K34" s="30"/>
      <c r="L34" s="42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6.95" customHeight="1">
      <c r="A35" s="30"/>
      <c r="B35" s="31"/>
      <c r="C35" s="30"/>
      <c r="D35" s="65"/>
      <c r="E35" s="65"/>
      <c r="F35" s="65"/>
      <c r="G35" s="65"/>
      <c r="H35" s="65"/>
      <c r="I35" s="65"/>
      <c r="J35" s="65"/>
      <c r="K35" s="65"/>
      <c r="L35" s="42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45" customHeight="1">
      <c r="A36" s="30"/>
      <c r="B36" s="31"/>
      <c r="C36" s="30"/>
      <c r="D36" s="30"/>
      <c r="E36" s="30"/>
      <c r="F36" s="104" t="s">
        <v>38</v>
      </c>
      <c r="G36" s="30"/>
      <c r="H36" s="30"/>
      <c r="I36" s="104" t="s">
        <v>37</v>
      </c>
      <c r="J36" s="104" t="s">
        <v>39</v>
      </c>
      <c r="K36" s="30"/>
      <c r="L36" s="42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45" customHeight="1">
      <c r="A37" s="30"/>
      <c r="B37" s="31"/>
      <c r="C37" s="30"/>
      <c r="D37" s="105" t="s">
        <v>40</v>
      </c>
      <c r="E37" s="35" t="s">
        <v>41</v>
      </c>
      <c r="F37" s="106">
        <f>ROUND((SUM(BE128:BE165)),  2)</f>
        <v>0</v>
      </c>
      <c r="G37" s="107"/>
      <c r="H37" s="107"/>
      <c r="I37" s="108">
        <v>0.2</v>
      </c>
      <c r="J37" s="106">
        <f>ROUND(((SUM(BE128:BE165))*I37),  2)</f>
        <v>0</v>
      </c>
      <c r="K37" s="30"/>
      <c r="L37" s="42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14.45" customHeight="1">
      <c r="A38" s="30"/>
      <c r="B38" s="31"/>
      <c r="C38" s="30"/>
      <c r="D38" s="30"/>
      <c r="E38" s="266" t="s">
        <v>42</v>
      </c>
      <c r="F38" s="267">
        <f>ROUND((SUM(BF128:BF165)),  2)</f>
        <v>64235.81</v>
      </c>
      <c r="G38" s="268"/>
      <c r="H38" s="268"/>
      <c r="I38" s="269">
        <v>0.2</v>
      </c>
      <c r="J38" s="267">
        <f>ROUND(((SUM(BF128:BF165))*I38),  2)</f>
        <v>12847.16</v>
      </c>
      <c r="K38" s="30"/>
      <c r="L38" s="42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14.45" hidden="1" customHeight="1">
      <c r="A39" s="30"/>
      <c r="B39" s="31"/>
      <c r="C39" s="30"/>
      <c r="D39" s="30"/>
      <c r="E39" s="26" t="s">
        <v>43</v>
      </c>
      <c r="F39" s="109">
        <f>ROUND((SUM(BG128:BG165)),  2)</f>
        <v>0</v>
      </c>
      <c r="G39" s="30"/>
      <c r="H39" s="30"/>
      <c r="I39" s="110">
        <v>0.2</v>
      </c>
      <c r="J39" s="109">
        <f>0</f>
        <v>0</v>
      </c>
      <c r="K39" s="30"/>
      <c r="L39" s="4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45" hidden="1" customHeight="1">
      <c r="A40" s="30"/>
      <c r="B40" s="31"/>
      <c r="C40" s="30"/>
      <c r="D40" s="30"/>
      <c r="E40" s="26" t="s">
        <v>44</v>
      </c>
      <c r="F40" s="109">
        <f>ROUND((SUM(BH128:BH165)),  2)</f>
        <v>0</v>
      </c>
      <c r="G40" s="30"/>
      <c r="H40" s="30"/>
      <c r="I40" s="110">
        <v>0.2</v>
      </c>
      <c r="J40" s="109">
        <f>0</f>
        <v>0</v>
      </c>
      <c r="K40" s="30"/>
      <c r="L40" s="42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A41" s="30"/>
      <c r="B41" s="31"/>
      <c r="C41" s="30"/>
      <c r="D41" s="30"/>
      <c r="E41" s="35" t="s">
        <v>45</v>
      </c>
      <c r="F41" s="106">
        <f>ROUND((SUM(BI128:BI165)),  2)</f>
        <v>0</v>
      </c>
      <c r="G41" s="107"/>
      <c r="H41" s="107"/>
      <c r="I41" s="108">
        <v>0</v>
      </c>
      <c r="J41" s="106">
        <f>0</f>
        <v>0</v>
      </c>
      <c r="K41" s="30"/>
      <c r="L41" s="42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" customFormat="1" ht="6.9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2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25.35" customHeight="1">
      <c r="A43" s="30"/>
      <c r="B43" s="31"/>
      <c r="C43" s="111"/>
      <c r="D43" s="112" t="s">
        <v>46</v>
      </c>
      <c r="E43" s="59"/>
      <c r="F43" s="59"/>
      <c r="G43" s="113" t="s">
        <v>47</v>
      </c>
      <c r="H43" s="114" t="s">
        <v>48</v>
      </c>
      <c r="I43" s="59"/>
      <c r="J43" s="115">
        <f>SUM(J34:J41)</f>
        <v>77082.97</v>
      </c>
      <c r="K43" s="116"/>
      <c r="L43" s="42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1" customFormat="1" ht="14.4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2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14.45" customHeight="1">
      <c r="B45" s="20"/>
      <c r="L45" s="20"/>
    </row>
    <row r="46" spans="1:31" ht="14.45" customHeight="1">
      <c r="B46" s="20"/>
      <c r="L46" s="20"/>
    </row>
    <row r="47" spans="1:31" ht="14.45" customHeight="1">
      <c r="B47" s="20"/>
      <c r="L47" s="20"/>
    </row>
    <row r="48" spans="1:31" ht="14.45" customHeight="1">
      <c r="B48" s="20"/>
      <c r="L48" s="20"/>
    </row>
    <row r="49" spans="1:31" ht="14.45" customHeight="1">
      <c r="B49" s="20"/>
      <c r="L49" s="20"/>
    </row>
    <row r="50" spans="1:31" s="1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1" customFormat="1" ht="12.75">
      <c r="A61" s="30"/>
      <c r="B61" s="31"/>
      <c r="C61" s="30"/>
      <c r="D61" s="45" t="s">
        <v>51</v>
      </c>
      <c r="E61" s="33"/>
      <c r="F61" s="117" t="s">
        <v>52</v>
      </c>
      <c r="G61" s="45" t="s">
        <v>51</v>
      </c>
      <c r="H61" s="33"/>
      <c r="I61" s="33"/>
      <c r="J61" s="118" t="s">
        <v>52</v>
      </c>
      <c r="K61" s="33"/>
      <c r="L61" s="42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1" customFormat="1" ht="12.75">
      <c r="A65" s="30"/>
      <c r="B65" s="31"/>
      <c r="C65" s="30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2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1" customFormat="1" ht="12.75">
      <c r="A76" s="30"/>
      <c r="B76" s="31"/>
      <c r="C76" s="30"/>
      <c r="D76" s="45" t="s">
        <v>51</v>
      </c>
      <c r="E76" s="33"/>
      <c r="F76" s="117" t="s">
        <v>52</v>
      </c>
      <c r="G76" s="45" t="s">
        <v>51</v>
      </c>
      <c r="H76" s="33"/>
      <c r="I76" s="33"/>
      <c r="J76" s="118" t="s">
        <v>52</v>
      </c>
      <c r="K76" s="33"/>
      <c r="L76" s="42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45" customHeight="1">
      <c r="A77" s="30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95" customHeight="1">
      <c r="A81" s="30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95" customHeight="1">
      <c r="A82" s="30"/>
      <c r="B82" s="31"/>
      <c r="C82" s="21" t="s">
        <v>205</v>
      </c>
      <c r="D82" s="30"/>
      <c r="E82" s="30"/>
      <c r="F82" s="30"/>
      <c r="G82" s="30"/>
      <c r="H82" s="30"/>
      <c r="I82" s="30"/>
      <c r="J82" s="30"/>
      <c r="K82" s="30"/>
      <c r="L82" s="4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2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6" t="s">
        <v>14</v>
      </c>
      <c r="D84" s="30"/>
      <c r="E84" s="30"/>
      <c r="F84" s="30"/>
      <c r="G84" s="30"/>
      <c r="H84" s="30"/>
      <c r="I84" s="30"/>
      <c r="J84" s="30"/>
      <c r="K84" s="30"/>
      <c r="L84" s="42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0"/>
      <c r="D85" s="30"/>
      <c r="E85" s="310" t="str">
        <f>E7</f>
        <v xml:space="preserve"> Bratislava  OO PZ,  Rusovce - rekonštrukcia a modernizácia</v>
      </c>
      <c r="F85" s="310"/>
      <c r="G85" s="310"/>
      <c r="H85" s="310"/>
      <c r="I85" s="30"/>
      <c r="J85" s="30"/>
      <c r="K85" s="30"/>
      <c r="L85" s="42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ht="12" customHeight="1">
      <c r="B86" s="20"/>
      <c r="C86" s="26" t="s">
        <v>159</v>
      </c>
      <c r="L86" s="20"/>
    </row>
    <row r="87" spans="1:31" ht="16.5" customHeight="1">
      <c r="B87" s="20"/>
      <c r="E87" s="310" t="s">
        <v>162</v>
      </c>
      <c r="F87" s="310"/>
      <c r="G87" s="310"/>
      <c r="H87" s="310"/>
      <c r="L87" s="20"/>
    </row>
    <row r="88" spans="1:31" ht="12" customHeight="1">
      <c r="B88" s="20"/>
      <c r="C88" s="26" t="s">
        <v>165</v>
      </c>
      <c r="L88" s="20"/>
    </row>
    <row r="89" spans="1:31" s="1" customFormat="1" ht="16.5" customHeight="1">
      <c r="A89" s="30"/>
      <c r="B89" s="31"/>
      <c r="C89" s="30"/>
      <c r="D89" s="30"/>
      <c r="E89" s="311" t="s">
        <v>168</v>
      </c>
      <c r="F89" s="311"/>
      <c r="G89" s="311"/>
      <c r="H89" s="311"/>
      <c r="I89" s="30"/>
      <c r="J89" s="30"/>
      <c r="K89" s="30"/>
      <c r="L89" s="42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12" customHeight="1">
      <c r="A90" s="30"/>
      <c r="B90" s="31"/>
      <c r="C90" s="26" t="s">
        <v>171</v>
      </c>
      <c r="D90" s="30"/>
      <c r="E90" s="30"/>
      <c r="F90" s="30"/>
      <c r="G90" s="30"/>
      <c r="H90" s="30"/>
      <c r="I90" s="30"/>
      <c r="J90" s="30"/>
      <c r="K90" s="30"/>
      <c r="L90" s="4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6.5" customHeight="1">
      <c r="A91" s="30"/>
      <c r="B91" s="31"/>
      <c r="C91" s="30"/>
      <c r="D91" s="30"/>
      <c r="E91" s="297" t="str">
        <f>E13</f>
        <v>E1.7.A 01.1 - elektroinštalácia svetelná</v>
      </c>
      <c r="F91" s="297"/>
      <c r="G91" s="297"/>
      <c r="H91" s="297"/>
      <c r="I91" s="30"/>
      <c r="J91" s="30"/>
      <c r="K91" s="30"/>
      <c r="L91" s="42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2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12" customHeight="1">
      <c r="A93" s="30"/>
      <c r="B93" s="31"/>
      <c r="C93" s="26" t="s">
        <v>18</v>
      </c>
      <c r="D93" s="30"/>
      <c r="E93" s="30"/>
      <c r="F93" s="27" t="str">
        <f>F16</f>
        <v xml:space="preserve"> </v>
      </c>
      <c r="G93" s="30"/>
      <c r="H93" s="30"/>
      <c r="I93" s="26" t="s">
        <v>20</v>
      </c>
      <c r="J93" s="98" t="str">
        <f>IF(J16="","",J16)</f>
        <v>3. 11. 2023</v>
      </c>
      <c r="K93" s="30"/>
      <c r="L93" s="42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6.9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2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15.2" customHeight="1">
      <c r="A95" s="30"/>
      <c r="B95" s="31"/>
      <c r="C95" s="26" t="s">
        <v>22</v>
      </c>
      <c r="D95" s="30"/>
      <c r="E95" s="30"/>
      <c r="F95" s="27" t="str">
        <f>E19</f>
        <v>Ministerstvo vnútra SR, Pribinova 2, Bratislava</v>
      </c>
      <c r="G95" s="30"/>
      <c r="H95" s="30"/>
      <c r="I95" s="26" t="s">
        <v>28</v>
      </c>
      <c r="J95" s="119" t="str">
        <f>E25</f>
        <v>Ľuboš Kopaj</v>
      </c>
      <c r="K95" s="30"/>
      <c r="L95" s="42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1" customFormat="1" ht="15.2" customHeight="1">
      <c r="A96" s="30"/>
      <c r="B96" s="31"/>
      <c r="C96" s="26" t="s">
        <v>27</v>
      </c>
      <c r="D96" s="30"/>
      <c r="E96" s="30"/>
      <c r="F96" s="27" t="str">
        <f>IF(E22="","",E22)</f>
        <v/>
      </c>
      <c r="G96" s="30"/>
      <c r="H96" s="30"/>
      <c r="I96" s="26" t="s">
        <v>33</v>
      </c>
      <c r="J96" s="119" t="str">
        <f>E28</f>
        <v>Ľuboš Kopaj</v>
      </c>
      <c r="K96" s="30"/>
      <c r="L96" s="42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1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2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1" customFormat="1" ht="29.25" customHeight="1">
      <c r="A98" s="30"/>
      <c r="B98" s="31"/>
      <c r="C98" s="120" t="s">
        <v>206</v>
      </c>
      <c r="D98" s="111"/>
      <c r="E98" s="111"/>
      <c r="F98" s="111"/>
      <c r="G98" s="111"/>
      <c r="H98" s="111"/>
      <c r="I98" s="111"/>
      <c r="J98" s="121" t="s">
        <v>207</v>
      </c>
      <c r="K98" s="111"/>
      <c r="L98" s="42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47" s="1" customFormat="1" ht="10.3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2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47" s="1" customFormat="1" ht="22.9" customHeight="1">
      <c r="A100" s="30"/>
      <c r="B100" s="31"/>
      <c r="C100" s="122" t="s">
        <v>208</v>
      </c>
      <c r="D100" s="30"/>
      <c r="E100" s="30"/>
      <c r="F100" s="30"/>
      <c r="G100" s="30"/>
      <c r="H100" s="30"/>
      <c r="I100" s="30"/>
      <c r="J100" s="103">
        <f>J128</f>
        <v>64235.80999999999</v>
      </c>
      <c r="K100" s="30"/>
      <c r="L100" s="42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U100" s="17" t="s">
        <v>209</v>
      </c>
    </row>
    <row r="101" spans="1:47" s="8" customFormat="1" ht="24.95" customHeight="1">
      <c r="B101" s="123"/>
      <c r="D101" s="124" t="s">
        <v>2793</v>
      </c>
      <c r="E101" s="125"/>
      <c r="F101" s="125"/>
      <c r="G101" s="125"/>
      <c r="H101" s="125"/>
      <c r="I101" s="125"/>
      <c r="J101" s="126">
        <f>J129</f>
        <v>486.77</v>
      </c>
      <c r="L101" s="123"/>
    </row>
    <row r="102" spans="1:47" s="9" customFormat="1" ht="19.899999999999999" customHeight="1">
      <c r="B102" s="127"/>
      <c r="D102" s="128" t="s">
        <v>2794</v>
      </c>
      <c r="E102" s="129"/>
      <c r="F102" s="129"/>
      <c r="G102" s="129"/>
      <c r="H102" s="129"/>
      <c r="I102" s="129"/>
      <c r="J102" s="130">
        <f>J130</f>
        <v>486.77</v>
      </c>
      <c r="L102" s="127"/>
    </row>
    <row r="103" spans="1:47" s="8" customFormat="1" ht="24.95" customHeight="1">
      <c r="B103" s="123"/>
      <c r="D103" s="124" t="s">
        <v>2202</v>
      </c>
      <c r="E103" s="125"/>
      <c r="F103" s="125"/>
      <c r="G103" s="125"/>
      <c r="H103" s="125"/>
      <c r="I103" s="125"/>
      <c r="J103" s="126">
        <f>J134</f>
        <v>63749.039999999994</v>
      </c>
      <c r="L103" s="123"/>
    </row>
    <row r="104" spans="1:47" s="9" customFormat="1" ht="19.899999999999999" customHeight="1">
      <c r="B104" s="127"/>
      <c r="D104" s="128" t="s">
        <v>2795</v>
      </c>
      <c r="E104" s="129"/>
      <c r="F104" s="129"/>
      <c r="G104" s="129"/>
      <c r="H104" s="129"/>
      <c r="I104" s="129"/>
      <c r="J104" s="130">
        <f>J135</f>
        <v>63749.039999999994</v>
      </c>
      <c r="L104" s="127"/>
    </row>
    <row r="105" spans="1:47" s="1" customFormat="1" ht="21.7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2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47" s="1" customFormat="1" ht="6.95" customHeight="1">
      <c r="A106" s="30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47" s="1" customFormat="1" ht="6.95" customHeight="1">
      <c r="A110" s="30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47" s="1" customFormat="1" ht="24.95" customHeight="1">
      <c r="A111" s="30"/>
      <c r="B111" s="31"/>
      <c r="C111" s="21" t="s">
        <v>228</v>
      </c>
      <c r="D111" s="30"/>
      <c r="E111" s="30"/>
      <c r="F111" s="30"/>
      <c r="G111" s="30"/>
      <c r="H111" s="30"/>
      <c r="I111" s="30"/>
      <c r="J111" s="30"/>
      <c r="K111" s="30"/>
      <c r="L111" s="42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47" s="1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2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3" s="1" customFormat="1" ht="12" customHeight="1">
      <c r="A113" s="30"/>
      <c r="B113" s="31"/>
      <c r="C113" s="26" t="s">
        <v>14</v>
      </c>
      <c r="D113" s="30"/>
      <c r="E113" s="30"/>
      <c r="F113" s="30"/>
      <c r="G113" s="30"/>
      <c r="H113" s="30"/>
      <c r="I113" s="30"/>
      <c r="J113" s="30"/>
      <c r="K113" s="30"/>
      <c r="L113" s="4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3" s="1" customFormat="1" ht="16.5" customHeight="1">
      <c r="A114" s="30"/>
      <c r="B114" s="31"/>
      <c r="C114" s="30"/>
      <c r="D114" s="30"/>
      <c r="E114" s="310" t="str">
        <f>E7</f>
        <v xml:space="preserve"> Bratislava  OO PZ,  Rusovce - rekonštrukcia a modernizácia</v>
      </c>
      <c r="F114" s="310"/>
      <c r="G114" s="310"/>
      <c r="H114" s="310"/>
      <c r="I114" s="30"/>
      <c r="J114" s="30"/>
      <c r="K114" s="30"/>
      <c r="L114" s="42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3" ht="12" customHeight="1">
      <c r="B115" s="20"/>
      <c r="C115" s="26" t="s">
        <v>159</v>
      </c>
      <c r="L115" s="20"/>
    </row>
    <row r="116" spans="1:63" ht="16.5" customHeight="1">
      <c r="B116" s="20"/>
      <c r="E116" s="310" t="s">
        <v>162</v>
      </c>
      <c r="F116" s="310"/>
      <c r="G116" s="310"/>
      <c r="H116" s="310"/>
      <c r="L116" s="20"/>
    </row>
    <row r="117" spans="1:63" ht="12" customHeight="1">
      <c r="B117" s="20"/>
      <c r="C117" s="26" t="s">
        <v>165</v>
      </c>
      <c r="L117" s="20"/>
    </row>
    <row r="118" spans="1:63" s="1" customFormat="1" ht="16.5" customHeight="1">
      <c r="A118" s="30"/>
      <c r="B118" s="31"/>
      <c r="C118" s="30"/>
      <c r="D118" s="30"/>
      <c r="E118" s="311" t="s">
        <v>168</v>
      </c>
      <c r="F118" s="311"/>
      <c r="G118" s="311"/>
      <c r="H118" s="311"/>
      <c r="I118" s="30"/>
      <c r="J118" s="30"/>
      <c r="K118" s="30"/>
      <c r="L118" s="42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3" s="1" customFormat="1" ht="12" customHeight="1">
      <c r="A119" s="30"/>
      <c r="B119" s="31"/>
      <c r="C119" s="26" t="s">
        <v>171</v>
      </c>
      <c r="D119" s="30"/>
      <c r="E119" s="30"/>
      <c r="F119" s="30"/>
      <c r="G119" s="30"/>
      <c r="H119" s="30"/>
      <c r="I119" s="30"/>
      <c r="J119" s="30"/>
      <c r="K119" s="30"/>
      <c r="L119" s="42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3" s="1" customFormat="1" ht="16.5" customHeight="1">
      <c r="A120" s="30"/>
      <c r="B120" s="31"/>
      <c r="C120" s="30"/>
      <c r="D120" s="30"/>
      <c r="E120" s="297" t="str">
        <f>E13</f>
        <v>E1.7.A 01.1 - elektroinštalácia svetelná</v>
      </c>
      <c r="F120" s="297"/>
      <c r="G120" s="297"/>
      <c r="H120" s="297"/>
      <c r="I120" s="30"/>
      <c r="J120" s="30"/>
      <c r="K120" s="30"/>
      <c r="L120" s="42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3" s="1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2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3" s="1" customFormat="1" ht="12" customHeight="1">
      <c r="A122" s="30"/>
      <c r="B122" s="31"/>
      <c r="C122" s="26" t="s">
        <v>18</v>
      </c>
      <c r="D122" s="30"/>
      <c r="E122" s="30"/>
      <c r="F122" s="27" t="str">
        <f>F16</f>
        <v xml:space="preserve"> </v>
      </c>
      <c r="G122" s="30"/>
      <c r="H122" s="30"/>
      <c r="I122" s="26" t="s">
        <v>20</v>
      </c>
      <c r="J122" s="98" t="str">
        <f>IF(J16="","",J16)</f>
        <v>3. 11. 2023</v>
      </c>
      <c r="K122" s="30"/>
      <c r="L122" s="42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3" s="1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3" s="1" customFormat="1" ht="15.2" customHeight="1">
      <c r="A124" s="30"/>
      <c r="B124" s="31"/>
      <c r="C124" s="26" t="s">
        <v>22</v>
      </c>
      <c r="D124" s="30"/>
      <c r="E124" s="30"/>
      <c r="F124" s="27" t="str">
        <f>E19</f>
        <v>Ministerstvo vnútra SR, Pribinova 2, Bratislava</v>
      </c>
      <c r="G124" s="30"/>
      <c r="H124" s="30"/>
      <c r="I124" s="26" t="s">
        <v>28</v>
      </c>
      <c r="J124" s="119" t="str">
        <f>E25</f>
        <v>Ľuboš Kopaj</v>
      </c>
      <c r="K124" s="30"/>
      <c r="L124" s="4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3" s="1" customFormat="1" ht="15.2" customHeight="1">
      <c r="A125" s="30"/>
      <c r="B125" s="31"/>
      <c r="C125" s="26" t="s">
        <v>27</v>
      </c>
      <c r="D125" s="30"/>
      <c r="E125" s="30"/>
      <c r="F125" s="27" t="str">
        <f>IF(E22="","",E22)</f>
        <v/>
      </c>
      <c r="G125" s="30"/>
      <c r="H125" s="30"/>
      <c r="I125" s="26" t="s">
        <v>33</v>
      </c>
      <c r="J125" s="119" t="str">
        <f>E28</f>
        <v>Ľuboš Kopaj</v>
      </c>
      <c r="K125" s="30"/>
      <c r="L125" s="4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3" s="1" customFormat="1" ht="10.3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2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63" s="10" customFormat="1" ht="29.25" customHeight="1">
      <c r="A127" s="131"/>
      <c r="B127" s="132"/>
      <c r="C127" s="133" t="s">
        <v>229</v>
      </c>
      <c r="D127" s="134" t="s">
        <v>61</v>
      </c>
      <c r="E127" s="134" t="s">
        <v>57</v>
      </c>
      <c r="F127" s="134" t="s">
        <v>58</v>
      </c>
      <c r="G127" s="134" t="s">
        <v>230</v>
      </c>
      <c r="H127" s="134" t="s">
        <v>231</v>
      </c>
      <c r="I127" s="134" t="s">
        <v>232</v>
      </c>
      <c r="J127" s="135" t="s">
        <v>207</v>
      </c>
      <c r="K127" s="136" t="s">
        <v>233</v>
      </c>
      <c r="L127" s="137"/>
      <c r="M127" s="61"/>
      <c r="N127" s="62" t="s">
        <v>40</v>
      </c>
      <c r="O127" s="62" t="s">
        <v>234</v>
      </c>
      <c r="P127" s="62" t="s">
        <v>235</v>
      </c>
      <c r="Q127" s="62" t="s">
        <v>236</v>
      </c>
      <c r="R127" s="62" t="s">
        <v>237</v>
      </c>
      <c r="S127" s="62" t="s">
        <v>238</v>
      </c>
      <c r="T127" s="63" t="s">
        <v>239</v>
      </c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</row>
    <row r="128" spans="1:63" s="1" customFormat="1" ht="22.9" customHeight="1">
      <c r="A128" s="30"/>
      <c r="B128" s="31"/>
      <c r="C128" s="68" t="s">
        <v>208</v>
      </c>
      <c r="D128" s="30"/>
      <c r="E128" s="30"/>
      <c r="F128" s="30"/>
      <c r="G128" s="30"/>
      <c r="H128" s="30"/>
      <c r="I128" s="30"/>
      <c r="J128" s="138">
        <f>BK128</f>
        <v>64235.80999999999</v>
      </c>
      <c r="K128" s="30"/>
      <c r="L128" s="31"/>
      <c r="M128" s="64"/>
      <c r="N128" s="55"/>
      <c r="O128" s="65"/>
      <c r="P128" s="139">
        <f>P129+P134</f>
        <v>0</v>
      </c>
      <c r="Q128" s="65"/>
      <c r="R128" s="139">
        <f>R129+R134</f>
        <v>1.7066999999999999</v>
      </c>
      <c r="S128" s="65"/>
      <c r="T128" s="140">
        <f>T129+T134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7" t="s">
        <v>75</v>
      </c>
      <c r="AU128" s="17" t="s">
        <v>209</v>
      </c>
      <c r="BK128" s="141">
        <f>BK129+BK134</f>
        <v>64235.80999999999</v>
      </c>
    </row>
    <row r="129" spans="1:65" s="11" customFormat="1" ht="25.9" customHeight="1">
      <c r="B129" s="142"/>
      <c r="D129" s="143" t="s">
        <v>75</v>
      </c>
      <c r="E129" s="144" t="s">
        <v>240</v>
      </c>
      <c r="F129" s="144" t="s">
        <v>2796</v>
      </c>
      <c r="I129" s="145"/>
      <c r="J129" s="146">
        <f>BK129</f>
        <v>486.77</v>
      </c>
      <c r="L129" s="142"/>
      <c r="M129" s="147"/>
      <c r="N129" s="148"/>
      <c r="O129" s="148"/>
      <c r="P129" s="149">
        <f>P130</f>
        <v>0</v>
      </c>
      <c r="Q129" s="148"/>
      <c r="R129" s="149">
        <f>R130</f>
        <v>0</v>
      </c>
      <c r="S129" s="148"/>
      <c r="T129" s="150">
        <f>T130</f>
        <v>0</v>
      </c>
      <c r="AR129" s="143" t="s">
        <v>83</v>
      </c>
      <c r="AT129" s="151" t="s">
        <v>75</v>
      </c>
      <c r="AU129" s="151" t="s">
        <v>76</v>
      </c>
      <c r="AY129" s="143" t="s">
        <v>242</v>
      </c>
      <c r="BK129" s="152">
        <f>BK130</f>
        <v>486.77</v>
      </c>
    </row>
    <row r="130" spans="1:65" s="11" customFormat="1" ht="22.9" customHeight="1">
      <c r="B130" s="142"/>
      <c r="D130" s="143" t="s">
        <v>75</v>
      </c>
      <c r="E130" s="153" t="s">
        <v>358</v>
      </c>
      <c r="F130" s="153" t="s">
        <v>2797</v>
      </c>
      <c r="I130" s="145"/>
      <c r="J130" s="154">
        <f>BK130</f>
        <v>486.77</v>
      </c>
      <c r="L130" s="142"/>
      <c r="M130" s="147"/>
      <c r="N130" s="148"/>
      <c r="O130" s="148"/>
      <c r="P130" s="149">
        <f>SUM(P131:P133)</f>
        <v>0</v>
      </c>
      <c r="Q130" s="148"/>
      <c r="R130" s="149">
        <f>SUM(R131:R133)</f>
        <v>0</v>
      </c>
      <c r="S130" s="148"/>
      <c r="T130" s="150">
        <f>SUM(T131:T133)</f>
        <v>0</v>
      </c>
      <c r="AR130" s="143" t="s">
        <v>83</v>
      </c>
      <c r="AT130" s="151" t="s">
        <v>75</v>
      </c>
      <c r="AU130" s="151" t="s">
        <v>83</v>
      </c>
      <c r="AY130" s="143" t="s">
        <v>242</v>
      </c>
      <c r="BK130" s="152">
        <f>SUM(BK131:BK133)</f>
        <v>486.77</v>
      </c>
    </row>
    <row r="131" spans="1:65" s="1" customFormat="1" ht="37.9" customHeight="1">
      <c r="A131" s="30"/>
      <c r="B131" s="155"/>
      <c r="C131" s="194" t="s">
        <v>83</v>
      </c>
      <c r="D131" s="194" t="s">
        <v>245</v>
      </c>
      <c r="E131" s="195" t="s">
        <v>2798</v>
      </c>
      <c r="F131" s="196" t="s">
        <v>2799</v>
      </c>
      <c r="G131" s="197" t="s">
        <v>297</v>
      </c>
      <c r="H131" s="198">
        <v>550</v>
      </c>
      <c r="I131" s="161">
        <v>0.54</v>
      </c>
      <c r="J131" s="162">
        <f>ROUND(I131*H131,2)</f>
        <v>297</v>
      </c>
      <c r="K131" s="163"/>
      <c r="L131" s="31"/>
      <c r="M131" s="164"/>
      <c r="N131" s="165" t="s">
        <v>42</v>
      </c>
      <c r="O131" s="57"/>
      <c r="P131" s="166">
        <f>O131*H131</f>
        <v>0</v>
      </c>
      <c r="Q131" s="166">
        <v>0</v>
      </c>
      <c r="R131" s="166">
        <f>Q131*H131</f>
        <v>0</v>
      </c>
      <c r="S131" s="166">
        <v>0</v>
      </c>
      <c r="T131" s="167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8" t="s">
        <v>249</v>
      </c>
      <c r="AT131" s="168" t="s">
        <v>245</v>
      </c>
      <c r="AU131" s="168" t="s">
        <v>88</v>
      </c>
      <c r="AY131" s="17" t="s">
        <v>242</v>
      </c>
      <c r="BE131" s="169">
        <f>IF(N131="základná",J131,0)</f>
        <v>0</v>
      </c>
      <c r="BF131" s="169">
        <f>IF(N131="znížená",J131,0)</f>
        <v>297</v>
      </c>
      <c r="BG131" s="169">
        <f>IF(N131="zákl. prenesená",J131,0)</f>
        <v>0</v>
      </c>
      <c r="BH131" s="169">
        <f>IF(N131="zníž. prenesená",J131,0)</f>
        <v>0</v>
      </c>
      <c r="BI131" s="169">
        <f>IF(N131="nulová",J131,0)</f>
        <v>0</v>
      </c>
      <c r="BJ131" s="17" t="s">
        <v>88</v>
      </c>
      <c r="BK131" s="169">
        <f>ROUND(I131*H131,2)</f>
        <v>297</v>
      </c>
      <c r="BL131" s="17" t="s">
        <v>249</v>
      </c>
      <c r="BM131" s="168" t="s">
        <v>88</v>
      </c>
    </row>
    <row r="132" spans="1:65" s="1" customFormat="1" ht="33" customHeight="1">
      <c r="A132" s="30"/>
      <c r="B132" s="155"/>
      <c r="C132" s="194" t="s">
        <v>88</v>
      </c>
      <c r="D132" s="194" t="s">
        <v>245</v>
      </c>
      <c r="E132" s="195" t="s">
        <v>621</v>
      </c>
      <c r="F132" s="196" t="s">
        <v>2800</v>
      </c>
      <c r="G132" s="197" t="s">
        <v>291</v>
      </c>
      <c r="H132" s="198">
        <v>1</v>
      </c>
      <c r="I132" s="161">
        <v>4.7699999999999996</v>
      </c>
      <c r="J132" s="162">
        <f>ROUND(I132*H132,2)</f>
        <v>4.7699999999999996</v>
      </c>
      <c r="K132" s="163"/>
      <c r="L132" s="31"/>
      <c r="M132" s="164"/>
      <c r="N132" s="165" t="s">
        <v>42</v>
      </c>
      <c r="O132" s="57"/>
      <c r="P132" s="166">
        <f>O132*H132</f>
        <v>0</v>
      </c>
      <c r="Q132" s="166">
        <v>0</v>
      </c>
      <c r="R132" s="166">
        <f>Q132*H132</f>
        <v>0</v>
      </c>
      <c r="S132" s="166">
        <v>0</v>
      </c>
      <c r="T132" s="167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8" t="s">
        <v>249</v>
      </c>
      <c r="AT132" s="168" t="s">
        <v>245</v>
      </c>
      <c r="AU132" s="168" t="s">
        <v>88</v>
      </c>
      <c r="AY132" s="17" t="s">
        <v>242</v>
      </c>
      <c r="BE132" s="169">
        <f>IF(N132="základná",J132,0)</f>
        <v>0</v>
      </c>
      <c r="BF132" s="169">
        <f>IF(N132="znížená",J132,0)</f>
        <v>4.7699999999999996</v>
      </c>
      <c r="BG132" s="169">
        <f>IF(N132="zákl. prenesená",J132,0)</f>
        <v>0</v>
      </c>
      <c r="BH132" s="169">
        <f>IF(N132="zníž. prenesená",J132,0)</f>
        <v>0</v>
      </c>
      <c r="BI132" s="169">
        <f>IF(N132="nulová",J132,0)</f>
        <v>0</v>
      </c>
      <c r="BJ132" s="17" t="s">
        <v>88</v>
      </c>
      <c r="BK132" s="169">
        <f>ROUND(I132*H132,2)</f>
        <v>4.7699999999999996</v>
      </c>
      <c r="BL132" s="17" t="s">
        <v>249</v>
      </c>
      <c r="BM132" s="168" t="s">
        <v>249</v>
      </c>
    </row>
    <row r="133" spans="1:65" s="1" customFormat="1" ht="33" customHeight="1">
      <c r="A133" s="30"/>
      <c r="B133" s="155"/>
      <c r="C133" s="194" t="s">
        <v>93</v>
      </c>
      <c r="D133" s="194" t="s">
        <v>245</v>
      </c>
      <c r="E133" s="195" t="s">
        <v>2801</v>
      </c>
      <c r="F133" s="196" t="s">
        <v>2802</v>
      </c>
      <c r="G133" s="197" t="s">
        <v>291</v>
      </c>
      <c r="H133" s="198">
        <v>1</v>
      </c>
      <c r="I133" s="161">
        <v>185</v>
      </c>
      <c r="J133" s="162">
        <f>ROUND(I133*H133,2)</f>
        <v>185</v>
      </c>
      <c r="K133" s="163"/>
      <c r="L133" s="31"/>
      <c r="M133" s="164"/>
      <c r="N133" s="165" t="s">
        <v>42</v>
      </c>
      <c r="O133" s="57"/>
      <c r="P133" s="166">
        <f>O133*H133</f>
        <v>0</v>
      </c>
      <c r="Q133" s="166">
        <v>0</v>
      </c>
      <c r="R133" s="166">
        <f>Q133*H133</f>
        <v>0</v>
      </c>
      <c r="S133" s="166">
        <v>0</v>
      </c>
      <c r="T133" s="167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8" t="s">
        <v>249</v>
      </c>
      <c r="AT133" s="168" t="s">
        <v>245</v>
      </c>
      <c r="AU133" s="168" t="s">
        <v>88</v>
      </c>
      <c r="AY133" s="17" t="s">
        <v>242</v>
      </c>
      <c r="BE133" s="169">
        <f>IF(N133="základná",J133,0)</f>
        <v>0</v>
      </c>
      <c r="BF133" s="169">
        <f>IF(N133="znížená",J133,0)</f>
        <v>185</v>
      </c>
      <c r="BG133" s="169">
        <f>IF(N133="zákl. prenesená",J133,0)</f>
        <v>0</v>
      </c>
      <c r="BH133" s="169">
        <f>IF(N133="zníž. prenesená",J133,0)</f>
        <v>0</v>
      </c>
      <c r="BI133" s="169">
        <f>IF(N133="nulová",J133,0)</f>
        <v>0</v>
      </c>
      <c r="BJ133" s="17" t="s">
        <v>88</v>
      </c>
      <c r="BK133" s="169">
        <f>ROUND(I133*H133,2)</f>
        <v>185</v>
      </c>
      <c r="BL133" s="17" t="s">
        <v>249</v>
      </c>
      <c r="BM133" s="168" t="s">
        <v>318</v>
      </c>
    </row>
    <row r="134" spans="1:65" s="11" customFormat="1" ht="25.9" customHeight="1">
      <c r="B134" s="142"/>
      <c r="D134" s="143" t="s">
        <v>75</v>
      </c>
      <c r="E134" s="144" t="s">
        <v>313</v>
      </c>
      <c r="F134" s="144" t="s">
        <v>2553</v>
      </c>
      <c r="I134" s="145"/>
      <c r="J134" s="146">
        <f>BK134</f>
        <v>63749.039999999994</v>
      </c>
      <c r="L134" s="142"/>
      <c r="M134" s="147"/>
      <c r="N134" s="148"/>
      <c r="O134" s="148"/>
      <c r="P134" s="149">
        <f>P135</f>
        <v>0</v>
      </c>
      <c r="Q134" s="148"/>
      <c r="R134" s="149">
        <f>R135</f>
        <v>1.7066999999999999</v>
      </c>
      <c r="S134" s="148"/>
      <c r="T134" s="150">
        <f>T135</f>
        <v>0</v>
      </c>
      <c r="AR134" s="143" t="s">
        <v>93</v>
      </c>
      <c r="AT134" s="151" t="s">
        <v>75</v>
      </c>
      <c r="AU134" s="151" t="s">
        <v>76</v>
      </c>
      <c r="AY134" s="143" t="s">
        <v>242</v>
      </c>
      <c r="BK134" s="152">
        <f>BK135</f>
        <v>63749.039999999994</v>
      </c>
    </row>
    <row r="135" spans="1:65" s="11" customFormat="1" ht="22.9" customHeight="1">
      <c r="B135" s="142"/>
      <c r="D135" s="143" t="s">
        <v>75</v>
      </c>
      <c r="E135" s="153" t="s">
        <v>880</v>
      </c>
      <c r="F135" s="153" t="s">
        <v>2803</v>
      </c>
      <c r="I135" s="145"/>
      <c r="J135" s="154">
        <f>BK135</f>
        <v>63749.039999999994</v>
      </c>
      <c r="L135" s="142"/>
      <c r="M135" s="147"/>
      <c r="N135" s="148"/>
      <c r="O135" s="148"/>
      <c r="P135" s="149">
        <f>SUM(P136:P165)</f>
        <v>0</v>
      </c>
      <c r="Q135" s="148"/>
      <c r="R135" s="149">
        <f>SUM(R136:R165)</f>
        <v>1.7066999999999999</v>
      </c>
      <c r="S135" s="148"/>
      <c r="T135" s="150">
        <f>SUM(T136:T165)</f>
        <v>0</v>
      </c>
      <c r="AR135" s="143" t="s">
        <v>93</v>
      </c>
      <c r="AT135" s="151" t="s">
        <v>75</v>
      </c>
      <c r="AU135" s="151" t="s">
        <v>83</v>
      </c>
      <c r="AY135" s="143" t="s">
        <v>242</v>
      </c>
      <c r="BK135" s="152">
        <f>SUM(BK136:BK165)</f>
        <v>63749.039999999994</v>
      </c>
    </row>
    <row r="136" spans="1:65" s="1" customFormat="1" ht="24.2" customHeight="1">
      <c r="A136" s="30"/>
      <c r="B136" s="155"/>
      <c r="C136" s="194" t="s">
        <v>249</v>
      </c>
      <c r="D136" s="194" t="s">
        <v>245</v>
      </c>
      <c r="E136" s="195" t="s">
        <v>2804</v>
      </c>
      <c r="F136" s="196" t="s">
        <v>2805</v>
      </c>
      <c r="G136" s="197" t="s">
        <v>297</v>
      </c>
      <c r="H136" s="198">
        <v>2250</v>
      </c>
      <c r="I136" s="161">
        <v>1.35</v>
      </c>
      <c r="J136" s="162">
        <f t="shared" ref="J136:J165" si="0">ROUND(I136*H136,2)</f>
        <v>3037.5</v>
      </c>
      <c r="K136" s="163"/>
      <c r="L136" s="31"/>
      <c r="M136" s="164"/>
      <c r="N136" s="165" t="s">
        <v>42</v>
      </c>
      <c r="O136" s="57"/>
      <c r="P136" s="166">
        <f t="shared" ref="P136:P165" si="1">O136*H136</f>
        <v>0</v>
      </c>
      <c r="Q136" s="166">
        <v>0</v>
      </c>
      <c r="R136" s="166">
        <f t="shared" ref="R136:R165" si="2">Q136*H136</f>
        <v>0</v>
      </c>
      <c r="S136" s="166">
        <v>0</v>
      </c>
      <c r="T136" s="167">
        <f t="shared" ref="T136:T165" si="3"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8" t="s">
        <v>668</v>
      </c>
      <c r="AT136" s="168" t="s">
        <v>245</v>
      </c>
      <c r="AU136" s="168" t="s">
        <v>88</v>
      </c>
      <c r="AY136" s="17" t="s">
        <v>242</v>
      </c>
      <c r="BE136" s="169">
        <f t="shared" ref="BE136:BE165" si="4">IF(N136="základná",J136,0)</f>
        <v>0</v>
      </c>
      <c r="BF136" s="169">
        <f t="shared" ref="BF136:BF165" si="5">IF(N136="znížená",J136,0)</f>
        <v>3037.5</v>
      </c>
      <c r="BG136" s="169">
        <f t="shared" ref="BG136:BG165" si="6">IF(N136="zákl. prenesená",J136,0)</f>
        <v>0</v>
      </c>
      <c r="BH136" s="169">
        <f t="shared" ref="BH136:BH165" si="7">IF(N136="zníž. prenesená",J136,0)</f>
        <v>0</v>
      </c>
      <c r="BI136" s="169">
        <f t="shared" ref="BI136:BI165" si="8">IF(N136="nulová",J136,0)</f>
        <v>0</v>
      </c>
      <c r="BJ136" s="17" t="s">
        <v>88</v>
      </c>
      <c r="BK136" s="169">
        <f t="shared" ref="BK136:BK165" si="9">ROUND(I136*H136,2)</f>
        <v>3037.5</v>
      </c>
      <c r="BL136" s="17" t="s">
        <v>668</v>
      </c>
      <c r="BM136" s="168" t="s">
        <v>316</v>
      </c>
    </row>
    <row r="137" spans="1:65" s="1" customFormat="1" ht="16.5" customHeight="1">
      <c r="A137" s="30"/>
      <c r="B137" s="155"/>
      <c r="C137" s="218" t="s">
        <v>338</v>
      </c>
      <c r="D137" s="218" t="s">
        <v>313</v>
      </c>
      <c r="E137" s="219" t="s">
        <v>2806</v>
      </c>
      <c r="F137" s="220" t="s">
        <v>2807</v>
      </c>
      <c r="G137" s="221" t="s">
        <v>297</v>
      </c>
      <c r="H137" s="222">
        <v>2250</v>
      </c>
      <c r="I137" s="204">
        <v>0.62</v>
      </c>
      <c r="J137" s="205">
        <f t="shared" si="0"/>
        <v>1395</v>
      </c>
      <c r="K137" s="206"/>
      <c r="L137" s="207"/>
      <c r="M137" s="208"/>
      <c r="N137" s="209" t="s">
        <v>42</v>
      </c>
      <c r="O137" s="57"/>
      <c r="P137" s="166">
        <f t="shared" si="1"/>
        <v>0</v>
      </c>
      <c r="Q137" s="166">
        <v>1.1E-4</v>
      </c>
      <c r="R137" s="166">
        <f t="shared" si="2"/>
        <v>0.2475</v>
      </c>
      <c r="S137" s="166">
        <v>0</v>
      </c>
      <c r="T137" s="167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8" t="s">
        <v>2519</v>
      </c>
      <c r="AT137" s="168" t="s">
        <v>313</v>
      </c>
      <c r="AU137" s="168" t="s">
        <v>88</v>
      </c>
      <c r="AY137" s="17" t="s">
        <v>242</v>
      </c>
      <c r="BE137" s="169">
        <f t="shared" si="4"/>
        <v>0</v>
      </c>
      <c r="BF137" s="169">
        <f t="shared" si="5"/>
        <v>1395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88</v>
      </c>
      <c r="BK137" s="169">
        <f t="shared" si="9"/>
        <v>1395</v>
      </c>
      <c r="BL137" s="17" t="s">
        <v>668</v>
      </c>
      <c r="BM137" s="168" t="s">
        <v>364</v>
      </c>
    </row>
    <row r="138" spans="1:65" s="1" customFormat="1" ht="16.5" customHeight="1">
      <c r="A138" s="30"/>
      <c r="B138" s="155"/>
      <c r="C138" s="194" t="s">
        <v>318</v>
      </c>
      <c r="D138" s="194" t="s">
        <v>245</v>
      </c>
      <c r="E138" s="195" t="s">
        <v>2808</v>
      </c>
      <c r="F138" s="196" t="s">
        <v>2809</v>
      </c>
      <c r="G138" s="197" t="s">
        <v>310</v>
      </c>
      <c r="H138" s="198">
        <v>195</v>
      </c>
      <c r="I138" s="161">
        <v>2.61</v>
      </c>
      <c r="J138" s="162">
        <f t="shared" si="0"/>
        <v>508.95</v>
      </c>
      <c r="K138" s="163"/>
      <c r="L138" s="31"/>
      <c r="M138" s="164"/>
      <c r="N138" s="165" t="s">
        <v>42</v>
      </c>
      <c r="O138" s="57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8" t="s">
        <v>668</v>
      </c>
      <c r="AT138" s="168" t="s">
        <v>245</v>
      </c>
      <c r="AU138" s="168" t="s">
        <v>88</v>
      </c>
      <c r="AY138" s="17" t="s">
        <v>242</v>
      </c>
      <c r="BE138" s="169">
        <f t="shared" si="4"/>
        <v>0</v>
      </c>
      <c r="BF138" s="169">
        <f t="shared" si="5"/>
        <v>508.95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88</v>
      </c>
      <c r="BK138" s="169">
        <f t="shared" si="9"/>
        <v>508.95</v>
      </c>
      <c r="BL138" s="17" t="s">
        <v>668</v>
      </c>
      <c r="BM138" s="168" t="s">
        <v>379</v>
      </c>
    </row>
    <row r="139" spans="1:65" s="1" customFormat="1" ht="16.5" customHeight="1">
      <c r="A139" s="30"/>
      <c r="B139" s="155"/>
      <c r="C139" s="218" t="s">
        <v>348</v>
      </c>
      <c r="D139" s="218" t="s">
        <v>313</v>
      </c>
      <c r="E139" s="219" t="s">
        <v>2810</v>
      </c>
      <c r="F139" s="220" t="s">
        <v>2811</v>
      </c>
      <c r="G139" s="221" t="s">
        <v>310</v>
      </c>
      <c r="H139" s="222">
        <v>195</v>
      </c>
      <c r="I139" s="204">
        <v>0.98</v>
      </c>
      <c r="J139" s="205">
        <f t="shared" si="0"/>
        <v>191.1</v>
      </c>
      <c r="K139" s="206"/>
      <c r="L139" s="207"/>
      <c r="M139" s="208"/>
      <c r="N139" s="209" t="s">
        <v>42</v>
      </c>
      <c r="O139" s="57"/>
      <c r="P139" s="166">
        <f t="shared" si="1"/>
        <v>0</v>
      </c>
      <c r="Q139" s="166">
        <v>5.0000000000000002E-5</v>
      </c>
      <c r="R139" s="166">
        <f t="shared" si="2"/>
        <v>9.75E-3</v>
      </c>
      <c r="S139" s="166">
        <v>0</v>
      </c>
      <c r="T139" s="167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8" t="s">
        <v>2519</v>
      </c>
      <c r="AT139" s="168" t="s">
        <v>313</v>
      </c>
      <c r="AU139" s="168" t="s">
        <v>88</v>
      </c>
      <c r="AY139" s="17" t="s">
        <v>242</v>
      </c>
      <c r="BE139" s="169">
        <f t="shared" si="4"/>
        <v>0</v>
      </c>
      <c r="BF139" s="169">
        <f t="shared" si="5"/>
        <v>191.1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88</v>
      </c>
      <c r="BK139" s="169">
        <f t="shared" si="9"/>
        <v>191.1</v>
      </c>
      <c r="BL139" s="17" t="s">
        <v>668</v>
      </c>
      <c r="BM139" s="168" t="s">
        <v>392</v>
      </c>
    </row>
    <row r="140" spans="1:65" s="1" customFormat="1" ht="16.5" customHeight="1">
      <c r="A140" s="30"/>
      <c r="B140" s="155"/>
      <c r="C140" s="218" t="s">
        <v>316</v>
      </c>
      <c r="D140" s="218" t="s">
        <v>313</v>
      </c>
      <c r="E140" s="219" t="s">
        <v>2812</v>
      </c>
      <c r="F140" s="220" t="s">
        <v>2813</v>
      </c>
      <c r="G140" s="221" t="s">
        <v>310</v>
      </c>
      <c r="H140" s="222">
        <v>52</v>
      </c>
      <c r="I140" s="204">
        <v>1.28</v>
      </c>
      <c r="J140" s="205">
        <f t="shared" si="0"/>
        <v>66.56</v>
      </c>
      <c r="K140" s="206"/>
      <c r="L140" s="207"/>
      <c r="M140" s="208"/>
      <c r="N140" s="209" t="s">
        <v>42</v>
      </c>
      <c r="O140" s="57"/>
      <c r="P140" s="166">
        <f t="shared" si="1"/>
        <v>0</v>
      </c>
      <c r="Q140" s="166">
        <v>4.0000000000000003E-5</v>
      </c>
      <c r="R140" s="166">
        <f t="shared" si="2"/>
        <v>2.0800000000000003E-3</v>
      </c>
      <c r="S140" s="166">
        <v>0</v>
      </c>
      <c r="T140" s="167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8" t="s">
        <v>2519</v>
      </c>
      <c r="AT140" s="168" t="s">
        <v>313</v>
      </c>
      <c r="AU140" s="168" t="s">
        <v>88</v>
      </c>
      <c r="AY140" s="17" t="s">
        <v>242</v>
      </c>
      <c r="BE140" s="169">
        <f t="shared" si="4"/>
        <v>0</v>
      </c>
      <c r="BF140" s="169">
        <f t="shared" si="5"/>
        <v>66.56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88</v>
      </c>
      <c r="BK140" s="169">
        <f t="shared" si="9"/>
        <v>66.56</v>
      </c>
      <c r="BL140" s="17" t="s">
        <v>668</v>
      </c>
      <c r="BM140" s="168" t="s">
        <v>402</v>
      </c>
    </row>
    <row r="141" spans="1:65" s="1" customFormat="1" ht="24.2" customHeight="1">
      <c r="A141" s="30"/>
      <c r="B141" s="155"/>
      <c r="C141" s="194" t="s">
        <v>358</v>
      </c>
      <c r="D141" s="194" t="s">
        <v>245</v>
      </c>
      <c r="E141" s="195" t="s">
        <v>2814</v>
      </c>
      <c r="F141" s="196" t="s">
        <v>2815</v>
      </c>
      <c r="G141" s="197" t="s">
        <v>310</v>
      </c>
      <c r="H141" s="198">
        <v>56</v>
      </c>
      <c r="I141" s="161">
        <v>4.84</v>
      </c>
      <c r="J141" s="162">
        <f t="shared" si="0"/>
        <v>271.04000000000002</v>
      </c>
      <c r="K141" s="163"/>
      <c r="L141" s="31"/>
      <c r="M141" s="164"/>
      <c r="N141" s="165" t="s">
        <v>42</v>
      </c>
      <c r="O141" s="57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8" t="s">
        <v>668</v>
      </c>
      <c r="AT141" s="168" t="s">
        <v>245</v>
      </c>
      <c r="AU141" s="168" t="s">
        <v>88</v>
      </c>
      <c r="AY141" s="17" t="s">
        <v>242</v>
      </c>
      <c r="BE141" s="169">
        <f t="shared" si="4"/>
        <v>0</v>
      </c>
      <c r="BF141" s="169">
        <f t="shared" si="5"/>
        <v>271.04000000000002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88</v>
      </c>
      <c r="BK141" s="169">
        <f t="shared" si="9"/>
        <v>271.04000000000002</v>
      </c>
      <c r="BL141" s="17" t="s">
        <v>668</v>
      </c>
      <c r="BM141" s="168" t="s">
        <v>414</v>
      </c>
    </row>
    <row r="142" spans="1:65" s="1" customFormat="1" ht="33" customHeight="1">
      <c r="A142" s="30"/>
      <c r="B142" s="155"/>
      <c r="C142" s="194" t="s">
        <v>364</v>
      </c>
      <c r="D142" s="194" t="s">
        <v>245</v>
      </c>
      <c r="E142" s="195" t="s">
        <v>2816</v>
      </c>
      <c r="F142" s="196" t="s">
        <v>2817</v>
      </c>
      <c r="G142" s="197" t="s">
        <v>310</v>
      </c>
      <c r="H142" s="198">
        <v>3600</v>
      </c>
      <c r="I142" s="161">
        <v>1.25</v>
      </c>
      <c r="J142" s="162">
        <f t="shared" si="0"/>
        <v>4500</v>
      </c>
      <c r="K142" s="163"/>
      <c r="L142" s="31"/>
      <c r="M142" s="164"/>
      <c r="N142" s="165" t="s">
        <v>42</v>
      </c>
      <c r="O142" s="57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8" t="s">
        <v>668</v>
      </c>
      <c r="AT142" s="168" t="s">
        <v>245</v>
      </c>
      <c r="AU142" s="168" t="s">
        <v>88</v>
      </c>
      <c r="AY142" s="17" t="s">
        <v>242</v>
      </c>
      <c r="BE142" s="169">
        <f t="shared" si="4"/>
        <v>0</v>
      </c>
      <c r="BF142" s="169">
        <f t="shared" si="5"/>
        <v>4500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88</v>
      </c>
      <c r="BK142" s="169">
        <f t="shared" si="9"/>
        <v>4500</v>
      </c>
      <c r="BL142" s="17" t="s">
        <v>668</v>
      </c>
      <c r="BM142" s="168" t="s">
        <v>6</v>
      </c>
    </row>
    <row r="143" spans="1:65" s="1" customFormat="1" ht="16.5" customHeight="1">
      <c r="A143" s="30"/>
      <c r="B143" s="155"/>
      <c r="C143" s="218" t="s">
        <v>369</v>
      </c>
      <c r="D143" s="218" t="s">
        <v>313</v>
      </c>
      <c r="E143" s="219" t="s">
        <v>2818</v>
      </c>
      <c r="F143" s="220" t="s">
        <v>2819</v>
      </c>
      <c r="G143" s="221" t="s">
        <v>310</v>
      </c>
      <c r="H143" s="222">
        <v>3600</v>
      </c>
      <c r="I143" s="204">
        <v>0.03</v>
      </c>
      <c r="J143" s="205">
        <f t="shared" si="0"/>
        <v>108</v>
      </c>
      <c r="K143" s="206"/>
      <c r="L143" s="207"/>
      <c r="M143" s="208"/>
      <c r="N143" s="209" t="s">
        <v>42</v>
      </c>
      <c r="O143" s="57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8" t="s">
        <v>2519</v>
      </c>
      <c r="AT143" s="168" t="s">
        <v>313</v>
      </c>
      <c r="AU143" s="168" t="s">
        <v>88</v>
      </c>
      <c r="AY143" s="17" t="s">
        <v>242</v>
      </c>
      <c r="BE143" s="169">
        <f t="shared" si="4"/>
        <v>0</v>
      </c>
      <c r="BF143" s="169">
        <f t="shared" si="5"/>
        <v>108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88</v>
      </c>
      <c r="BK143" s="169">
        <f t="shared" si="9"/>
        <v>108</v>
      </c>
      <c r="BL143" s="17" t="s">
        <v>668</v>
      </c>
      <c r="BM143" s="168" t="s">
        <v>432</v>
      </c>
    </row>
    <row r="144" spans="1:65" s="1" customFormat="1" ht="24.2" customHeight="1">
      <c r="A144" s="30"/>
      <c r="B144" s="155"/>
      <c r="C144" s="194" t="s">
        <v>379</v>
      </c>
      <c r="D144" s="194" t="s">
        <v>245</v>
      </c>
      <c r="E144" s="195" t="s">
        <v>2820</v>
      </c>
      <c r="F144" s="196" t="s">
        <v>2821</v>
      </c>
      <c r="G144" s="197" t="s">
        <v>310</v>
      </c>
      <c r="H144" s="198">
        <v>64</v>
      </c>
      <c r="I144" s="161">
        <v>2.16</v>
      </c>
      <c r="J144" s="162">
        <f t="shared" si="0"/>
        <v>138.24</v>
      </c>
      <c r="K144" s="163"/>
      <c r="L144" s="31"/>
      <c r="M144" s="164"/>
      <c r="N144" s="165" t="s">
        <v>42</v>
      </c>
      <c r="O144" s="57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8" t="s">
        <v>668</v>
      </c>
      <c r="AT144" s="168" t="s">
        <v>245</v>
      </c>
      <c r="AU144" s="168" t="s">
        <v>88</v>
      </c>
      <c r="AY144" s="17" t="s">
        <v>242</v>
      </c>
      <c r="BE144" s="169">
        <f t="shared" si="4"/>
        <v>0</v>
      </c>
      <c r="BF144" s="169">
        <f t="shared" si="5"/>
        <v>138.24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88</v>
      </c>
      <c r="BK144" s="169">
        <f t="shared" si="9"/>
        <v>138.24</v>
      </c>
      <c r="BL144" s="17" t="s">
        <v>668</v>
      </c>
      <c r="BM144" s="168" t="s">
        <v>445</v>
      </c>
    </row>
    <row r="145" spans="1:65" s="1" customFormat="1" ht="21.75" customHeight="1">
      <c r="A145" s="30"/>
      <c r="B145" s="155"/>
      <c r="C145" s="218" t="s">
        <v>383</v>
      </c>
      <c r="D145" s="218" t="s">
        <v>313</v>
      </c>
      <c r="E145" s="219" t="s">
        <v>2822</v>
      </c>
      <c r="F145" s="220" t="s">
        <v>2823</v>
      </c>
      <c r="G145" s="221" t="s">
        <v>310</v>
      </c>
      <c r="H145" s="222">
        <v>64</v>
      </c>
      <c r="I145" s="204">
        <v>3.99</v>
      </c>
      <c r="J145" s="205">
        <f t="shared" si="0"/>
        <v>255.36</v>
      </c>
      <c r="K145" s="206"/>
      <c r="L145" s="207"/>
      <c r="M145" s="208"/>
      <c r="N145" s="209" t="s">
        <v>42</v>
      </c>
      <c r="O145" s="57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8" t="s">
        <v>2519</v>
      </c>
      <c r="AT145" s="168" t="s">
        <v>313</v>
      </c>
      <c r="AU145" s="168" t="s">
        <v>88</v>
      </c>
      <c r="AY145" s="17" t="s">
        <v>242</v>
      </c>
      <c r="BE145" s="169">
        <f t="shared" si="4"/>
        <v>0</v>
      </c>
      <c r="BF145" s="169">
        <f t="shared" si="5"/>
        <v>255.36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88</v>
      </c>
      <c r="BK145" s="169">
        <f t="shared" si="9"/>
        <v>255.36</v>
      </c>
      <c r="BL145" s="17" t="s">
        <v>668</v>
      </c>
      <c r="BM145" s="168" t="s">
        <v>459</v>
      </c>
    </row>
    <row r="146" spans="1:65" s="1" customFormat="1" ht="24.2" customHeight="1">
      <c r="A146" s="30"/>
      <c r="B146" s="155"/>
      <c r="C146" s="194" t="s">
        <v>392</v>
      </c>
      <c r="D146" s="194" t="s">
        <v>245</v>
      </c>
      <c r="E146" s="195" t="s">
        <v>2824</v>
      </c>
      <c r="F146" s="196" t="s">
        <v>2825</v>
      </c>
      <c r="G146" s="197" t="s">
        <v>310</v>
      </c>
      <c r="H146" s="198">
        <v>17</v>
      </c>
      <c r="I146" s="161">
        <v>2.83</v>
      </c>
      <c r="J146" s="162">
        <f t="shared" si="0"/>
        <v>48.11</v>
      </c>
      <c r="K146" s="163"/>
      <c r="L146" s="31"/>
      <c r="M146" s="164"/>
      <c r="N146" s="165" t="s">
        <v>42</v>
      </c>
      <c r="O146" s="57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8" t="s">
        <v>668</v>
      </c>
      <c r="AT146" s="168" t="s">
        <v>245</v>
      </c>
      <c r="AU146" s="168" t="s">
        <v>88</v>
      </c>
      <c r="AY146" s="17" t="s">
        <v>242</v>
      </c>
      <c r="BE146" s="169">
        <f t="shared" si="4"/>
        <v>0</v>
      </c>
      <c r="BF146" s="169">
        <f t="shared" si="5"/>
        <v>48.11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88</v>
      </c>
      <c r="BK146" s="169">
        <f t="shared" si="9"/>
        <v>48.11</v>
      </c>
      <c r="BL146" s="17" t="s">
        <v>668</v>
      </c>
      <c r="BM146" s="168" t="s">
        <v>473</v>
      </c>
    </row>
    <row r="147" spans="1:65" s="1" customFormat="1" ht="24.2" customHeight="1">
      <c r="A147" s="30"/>
      <c r="B147" s="155"/>
      <c r="C147" s="218" t="s">
        <v>397</v>
      </c>
      <c r="D147" s="218" t="s">
        <v>313</v>
      </c>
      <c r="E147" s="219" t="s">
        <v>2826</v>
      </c>
      <c r="F147" s="220" t="s">
        <v>2827</v>
      </c>
      <c r="G147" s="221" t="s">
        <v>310</v>
      </c>
      <c r="H147" s="222">
        <v>17</v>
      </c>
      <c r="I147" s="204">
        <v>5.56</v>
      </c>
      <c r="J147" s="205">
        <f t="shared" si="0"/>
        <v>94.52</v>
      </c>
      <c r="K147" s="206"/>
      <c r="L147" s="207"/>
      <c r="M147" s="208"/>
      <c r="N147" s="209" t="s">
        <v>42</v>
      </c>
      <c r="O147" s="57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8" t="s">
        <v>2519</v>
      </c>
      <c r="AT147" s="168" t="s">
        <v>313</v>
      </c>
      <c r="AU147" s="168" t="s">
        <v>88</v>
      </c>
      <c r="AY147" s="17" t="s">
        <v>242</v>
      </c>
      <c r="BE147" s="169">
        <f t="shared" si="4"/>
        <v>0</v>
      </c>
      <c r="BF147" s="169">
        <f t="shared" si="5"/>
        <v>94.52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88</v>
      </c>
      <c r="BK147" s="169">
        <f t="shared" si="9"/>
        <v>94.52</v>
      </c>
      <c r="BL147" s="17" t="s">
        <v>668</v>
      </c>
      <c r="BM147" s="168" t="s">
        <v>489</v>
      </c>
    </row>
    <row r="148" spans="1:65" s="1" customFormat="1" ht="24.2" customHeight="1">
      <c r="A148" s="30"/>
      <c r="B148" s="155"/>
      <c r="C148" s="194" t="s">
        <v>402</v>
      </c>
      <c r="D148" s="194" t="s">
        <v>245</v>
      </c>
      <c r="E148" s="195" t="s">
        <v>2828</v>
      </c>
      <c r="F148" s="196" t="s">
        <v>2829</v>
      </c>
      <c r="G148" s="197" t="s">
        <v>310</v>
      </c>
      <c r="H148" s="198">
        <v>26</v>
      </c>
      <c r="I148" s="161">
        <v>2.4700000000000002</v>
      </c>
      <c r="J148" s="162">
        <f t="shared" si="0"/>
        <v>64.22</v>
      </c>
      <c r="K148" s="163"/>
      <c r="L148" s="31"/>
      <c r="M148" s="164"/>
      <c r="N148" s="165" t="s">
        <v>42</v>
      </c>
      <c r="O148" s="57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8" t="s">
        <v>668</v>
      </c>
      <c r="AT148" s="168" t="s">
        <v>245</v>
      </c>
      <c r="AU148" s="168" t="s">
        <v>88</v>
      </c>
      <c r="AY148" s="17" t="s">
        <v>242</v>
      </c>
      <c r="BE148" s="169">
        <f t="shared" si="4"/>
        <v>0</v>
      </c>
      <c r="BF148" s="169">
        <f t="shared" si="5"/>
        <v>64.22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88</v>
      </c>
      <c r="BK148" s="169">
        <f t="shared" si="9"/>
        <v>64.22</v>
      </c>
      <c r="BL148" s="17" t="s">
        <v>668</v>
      </c>
      <c r="BM148" s="168" t="s">
        <v>500</v>
      </c>
    </row>
    <row r="149" spans="1:65" s="1" customFormat="1" ht="24.2" customHeight="1">
      <c r="A149" s="30"/>
      <c r="B149" s="155"/>
      <c r="C149" s="218" t="s">
        <v>410</v>
      </c>
      <c r="D149" s="218" t="s">
        <v>313</v>
      </c>
      <c r="E149" s="219" t="s">
        <v>2830</v>
      </c>
      <c r="F149" s="220" t="s">
        <v>2831</v>
      </c>
      <c r="G149" s="221" t="s">
        <v>310</v>
      </c>
      <c r="H149" s="222">
        <v>26</v>
      </c>
      <c r="I149" s="204">
        <v>4.67</v>
      </c>
      <c r="J149" s="205">
        <f t="shared" si="0"/>
        <v>121.42</v>
      </c>
      <c r="K149" s="206"/>
      <c r="L149" s="207"/>
      <c r="M149" s="208"/>
      <c r="N149" s="209" t="s">
        <v>42</v>
      </c>
      <c r="O149" s="57"/>
      <c r="P149" s="166">
        <f t="shared" si="1"/>
        <v>0</v>
      </c>
      <c r="Q149" s="166">
        <v>0</v>
      </c>
      <c r="R149" s="166">
        <f t="shared" si="2"/>
        <v>0</v>
      </c>
      <c r="S149" s="166">
        <v>0</v>
      </c>
      <c r="T149" s="167">
        <f t="shared" si="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8" t="s">
        <v>2519</v>
      </c>
      <c r="AT149" s="168" t="s">
        <v>313</v>
      </c>
      <c r="AU149" s="168" t="s">
        <v>88</v>
      </c>
      <c r="AY149" s="17" t="s">
        <v>242</v>
      </c>
      <c r="BE149" s="169">
        <f t="shared" si="4"/>
        <v>0</v>
      </c>
      <c r="BF149" s="169">
        <f t="shared" si="5"/>
        <v>121.42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88</v>
      </c>
      <c r="BK149" s="169">
        <f t="shared" si="9"/>
        <v>121.42</v>
      </c>
      <c r="BL149" s="17" t="s">
        <v>668</v>
      </c>
      <c r="BM149" s="168" t="s">
        <v>509</v>
      </c>
    </row>
    <row r="150" spans="1:65" s="1" customFormat="1" ht="24.2" customHeight="1">
      <c r="A150" s="30"/>
      <c r="B150" s="155"/>
      <c r="C150" s="194" t="s">
        <v>414</v>
      </c>
      <c r="D150" s="194" t="s">
        <v>245</v>
      </c>
      <c r="E150" s="195" t="s">
        <v>2832</v>
      </c>
      <c r="F150" s="196" t="s">
        <v>2833</v>
      </c>
      <c r="G150" s="197" t="s">
        <v>310</v>
      </c>
      <c r="H150" s="198">
        <v>5</v>
      </c>
      <c r="I150" s="161">
        <v>2.78</v>
      </c>
      <c r="J150" s="162">
        <f t="shared" si="0"/>
        <v>13.9</v>
      </c>
      <c r="K150" s="163"/>
      <c r="L150" s="31"/>
      <c r="M150" s="164"/>
      <c r="N150" s="165" t="s">
        <v>42</v>
      </c>
      <c r="O150" s="57"/>
      <c r="P150" s="166">
        <f t="shared" si="1"/>
        <v>0</v>
      </c>
      <c r="Q150" s="166">
        <v>0</v>
      </c>
      <c r="R150" s="166">
        <f t="shared" si="2"/>
        <v>0</v>
      </c>
      <c r="S150" s="166">
        <v>0</v>
      </c>
      <c r="T150" s="167">
        <f t="shared" si="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8" t="s">
        <v>668</v>
      </c>
      <c r="AT150" s="168" t="s">
        <v>245</v>
      </c>
      <c r="AU150" s="168" t="s">
        <v>88</v>
      </c>
      <c r="AY150" s="17" t="s">
        <v>242</v>
      </c>
      <c r="BE150" s="169">
        <f t="shared" si="4"/>
        <v>0</v>
      </c>
      <c r="BF150" s="169">
        <f t="shared" si="5"/>
        <v>13.9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88</v>
      </c>
      <c r="BK150" s="169">
        <f t="shared" si="9"/>
        <v>13.9</v>
      </c>
      <c r="BL150" s="17" t="s">
        <v>668</v>
      </c>
      <c r="BM150" s="168" t="s">
        <v>519</v>
      </c>
    </row>
    <row r="151" spans="1:65" s="1" customFormat="1" ht="24.2" customHeight="1">
      <c r="A151" s="30"/>
      <c r="B151" s="155"/>
      <c r="C151" s="218" t="s">
        <v>418</v>
      </c>
      <c r="D151" s="218" t="s">
        <v>313</v>
      </c>
      <c r="E151" s="219" t="s">
        <v>2834</v>
      </c>
      <c r="F151" s="220" t="s">
        <v>2835</v>
      </c>
      <c r="G151" s="221" t="s">
        <v>310</v>
      </c>
      <c r="H151" s="222">
        <v>5</v>
      </c>
      <c r="I151" s="204">
        <v>6.74</v>
      </c>
      <c r="J151" s="205">
        <f t="shared" si="0"/>
        <v>33.700000000000003</v>
      </c>
      <c r="K151" s="206"/>
      <c r="L151" s="207"/>
      <c r="M151" s="208"/>
      <c r="N151" s="209" t="s">
        <v>42</v>
      </c>
      <c r="O151" s="57"/>
      <c r="P151" s="166">
        <f t="shared" si="1"/>
        <v>0</v>
      </c>
      <c r="Q151" s="166">
        <v>6.9999999999999994E-5</v>
      </c>
      <c r="R151" s="166">
        <f t="shared" si="2"/>
        <v>3.4999999999999994E-4</v>
      </c>
      <c r="S151" s="166">
        <v>0</v>
      </c>
      <c r="T151" s="167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8" t="s">
        <v>2519</v>
      </c>
      <c r="AT151" s="168" t="s">
        <v>313</v>
      </c>
      <c r="AU151" s="168" t="s">
        <v>88</v>
      </c>
      <c r="AY151" s="17" t="s">
        <v>242</v>
      </c>
      <c r="BE151" s="169">
        <f t="shared" si="4"/>
        <v>0</v>
      </c>
      <c r="BF151" s="169">
        <f t="shared" si="5"/>
        <v>33.700000000000003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88</v>
      </c>
      <c r="BK151" s="169">
        <f t="shared" si="9"/>
        <v>33.700000000000003</v>
      </c>
      <c r="BL151" s="17" t="s">
        <v>668</v>
      </c>
      <c r="BM151" s="168" t="s">
        <v>531</v>
      </c>
    </row>
    <row r="152" spans="1:65" s="1" customFormat="1" ht="16.5" customHeight="1">
      <c r="A152" s="30"/>
      <c r="B152" s="155"/>
      <c r="C152" s="194" t="s">
        <v>6</v>
      </c>
      <c r="D152" s="194" t="s">
        <v>245</v>
      </c>
      <c r="E152" s="195" t="s">
        <v>2836</v>
      </c>
      <c r="F152" s="196" t="s">
        <v>2837</v>
      </c>
      <c r="G152" s="197" t="s">
        <v>310</v>
      </c>
      <c r="H152" s="198">
        <v>16</v>
      </c>
      <c r="I152" s="161">
        <v>5.85</v>
      </c>
      <c r="J152" s="162">
        <f t="shared" si="0"/>
        <v>93.6</v>
      </c>
      <c r="K152" s="163"/>
      <c r="L152" s="31"/>
      <c r="M152" s="164"/>
      <c r="N152" s="165" t="s">
        <v>42</v>
      </c>
      <c r="O152" s="57"/>
      <c r="P152" s="166">
        <f t="shared" si="1"/>
        <v>0</v>
      </c>
      <c r="Q152" s="166">
        <v>0</v>
      </c>
      <c r="R152" s="166">
        <f t="shared" si="2"/>
        <v>0</v>
      </c>
      <c r="S152" s="166">
        <v>0</v>
      </c>
      <c r="T152" s="167">
        <f t="shared" si="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8" t="s">
        <v>668</v>
      </c>
      <c r="AT152" s="168" t="s">
        <v>245</v>
      </c>
      <c r="AU152" s="168" t="s">
        <v>88</v>
      </c>
      <c r="AY152" s="17" t="s">
        <v>242</v>
      </c>
      <c r="BE152" s="169">
        <f t="shared" si="4"/>
        <v>0</v>
      </c>
      <c r="BF152" s="169">
        <f t="shared" si="5"/>
        <v>93.6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7" t="s">
        <v>88</v>
      </c>
      <c r="BK152" s="169">
        <f t="shared" si="9"/>
        <v>93.6</v>
      </c>
      <c r="BL152" s="17" t="s">
        <v>668</v>
      </c>
      <c r="BM152" s="168" t="s">
        <v>540</v>
      </c>
    </row>
    <row r="153" spans="1:65" s="1" customFormat="1" ht="16.5" customHeight="1">
      <c r="A153" s="30"/>
      <c r="B153" s="155"/>
      <c r="C153" s="218" t="s">
        <v>425</v>
      </c>
      <c r="D153" s="218" t="s">
        <v>313</v>
      </c>
      <c r="E153" s="219" t="s">
        <v>2838</v>
      </c>
      <c r="F153" s="220" t="s">
        <v>2837</v>
      </c>
      <c r="G153" s="221" t="s">
        <v>310</v>
      </c>
      <c r="H153" s="222">
        <v>16</v>
      </c>
      <c r="I153" s="204">
        <v>26.42</v>
      </c>
      <c r="J153" s="205">
        <f t="shared" si="0"/>
        <v>422.72</v>
      </c>
      <c r="K153" s="206"/>
      <c r="L153" s="207"/>
      <c r="M153" s="208"/>
      <c r="N153" s="209" t="s">
        <v>42</v>
      </c>
      <c r="O153" s="57"/>
      <c r="P153" s="166">
        <f t="shared" si="1"/>
        <v>0</v>
      </c>
      <c r="Q153" s="166">
        <v>4.2000000000000002E-4</v>
      </c>
      <c r="R153" s="166">
        <f t="shared" si="2"/>
        <v>6.7200000000000003E-3</v>
      </c>
      <c r="S153" s="166">
        <v>0</v>
      </c>
      <c r="T153" s="167">
        <f t="shared" si="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8" t="s">
        <v>2519</v>
      </c>
      <c r="AT153" s="168" t="s">
        <v>313</v>
      </c>
      <c r="AU153" s="168" t="s">
        <v>88</v>
      </c>
      <c r="AY153" s="17" t="s">
        <v>242</v>
      </c>
      <c r="BE153" s="169">
        <f t="shared" si="4"/>
        <v>0</v>
      </c>
      <c r="BF153" s="169">
        <f t="shared" si="5"/>
        <v>422.72</v>
      </c>
      <c r="BG153" s="169">
        <f t="shared" si="6"/>
        <v>0</v>
      </c>
      <c r="BH153" s="169">
        <f t="shared" si="7"/>
        <v>0</v>
      </c>
      <c r="BI153" s="169">
        <f t="shared" si="8"/>
        <v>0</v>
      </c>
      <c r="BJ153" s="17" t="s">
        <v>88</v>
      </c>
      <c r="BK153" s="169">
        <f t="shared" si="9"/>
        <v>422.72</v>
      </c>
      <c r="BL153" s="17" t="s">
        <v>668</v>
      </c>
      <c r="BM153" s="168" t="s">
        <v>550</v>
      </c>
    </row>
    <row r="154" spans="1:65" s="1" customFormat="1" ht="24.2" customHeight="1">
      <c r="A154" s="30"/>
      <c r="B154" s="155"/>
      <c r="C154" s="194" t="s">
        <v>432</v>
      </c>
      <c r="D154" s="194" t="s">
        <v>245</v>
      </c>
      <c r="E154" s="195" t="s">
        <v>2839</v>
      </c>
      <c r="F154" s="196" t="s">
        <v>2840</v>
      </c>
      <c r="G154" s="197" t="s">
        <v>310</v>
      </c>
      <c r="H154" s="198">
        <v>46</v>
      </c>
      <c r="I154" s="161">
        <v>4.97</v>
      </c>
      <c r="J154" s="162">
        <f t="shared" si="0"/>
        <v>228.62</v>
      </c>
      <c r="K154" s="163"/>
      <c r="L154" s="31"/>
      <c r="M154" s="164"/>
      <c r="N154" s="165" t="s">
        <v>42</v>
      </c>
      <c r="O154" s="57"/>
      <c r="P154" s="166">
        <f t="shared" si="1"/>
        <v>0</v>
      </c>
      <c r="Q154" s="166">
        <v>0</v>
      </c>
      <c r="R154" s="166">
        <f t="shared" si="2"/>
        <v>0</v>
      </c>
      <c r="S154" s="166">
        <v>0</v>
      </c>
      <c r="T154" s="167">
        <f t="shared" si="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8" t="s">
        <v>668</v>
      </c>
      <c r="AT154" s="168" t="s">
        <v>245</v>
      </c>
      <c r="AU154" s="168" t="s">
        <v>88</v>
      </c>
      <c r="AY154" s="17" t="s">
        <v>242</v>
      </c>
      <c r="BE154" s="169">
        <f t="shared" si="4"/>
        <v>0</v>
      </c>
      <c r="BF154" s="169">
        <f t="shared" si="5"/>
        <v>228.62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7" t="s">
        <v>88</v>
      </c>
      <c r="BK154" s="169">
        <f t="shared" si="9"/>
        <v>228.62</v>
      </c>
      <c r="BL154" s="17" t="s">
        <v>668</v>
      </c>
      <c r="BM154" s="168" t="s">
        <v>564</v>
      </c>
    </row>
    <row r="155" spans="1:65" s="1" customFormat="1" ht="49.15" customHeight="1">
      <c r="A155" s="30"/>
      <c r="B155" s="155"/>
      <c r="C155" s="218" t="s">
        <v>438</v>
      </c>
      <c r="D155" s="218" t="s">
        <v>313</v>
      </c>
      <c r="E155" s="219" t="s">
        <v>2841</v>
      </c>
      <c r="F155" s="220" t="s">
        <v>2842</v>
      </c>
      <c r="G155" s="221" t="s">
        <v>310</v>
      </c>
      <c r="H155" s="222">
        <v>23</v>
      </c>
      <c r="I155" s="204">
        <v>39.25</v>
      </c>
      <c r="J155" s="205">
        <f t="shared" si="0"/>
        <v>902.75</v>
      </c>
      <c r="K155" s="206"/>
      <c r="L155" s="207"/>
      <c r="M155" s="208"/>
      <c r="N155" s="209" t="s">
        <v>42</v>
      </c>
      <c r="O155" s="57"/>
      <c r="P155" s="166">
        <f t="shared" si="1"/>
        <v>0</v>
      </c>
      <c r="Q155" s="166">
        <v>1.1000000000000001E-3</v>
      </c>
      <c r="R155" s="166">
        <f t="shared" si="2"/>
        <v>2.5300000000000003E-2</v>
      </c>
      <c r="S155" s="166">
        <v>0</v>
      </c>
      <c r="T155" s="167">
        <f t="shared" si="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8" t="s">
        <v>2519</v>
      </c>
      <c r="AT155" s="168" t="s">
        <v>313</v>
      </c>
      <c r="AU155" s="168" t="s">
        <v>88</v>
      </c>
      <c r="AY155" s="17" t="s">
        <v>242</v>
      </c>
      <c r="BE155" s="169">
        <f t="shared" si="4"/>
        <v>0</v>
      </c>
      <c r="BF155" s="169">
        <f t="shared" si="5"/>
        <v>902.75</v>
      </c>
      <c r="BG155" s="169">
        <f t="shared" si="6"/>
        <v>0</v>
      </c>
      <c r="BH155" s="169">
        <f t="shared" si="7"/>
        <v>0</v>
      </c>
      <c r="BI155" s="169">
        <f t="shared" si="8"/>
        <v>0</v>
      </c>
      <c r="BJ155" s="17" t="s">
        <v>88</v>
      </c>
      <c r="BK155" s="169">
        <f t="shared" si="9"/>
        <v>902.75</v>
      </c>
      <c r="BL155" s="17" t="s">
        <v>668</v>
      </c>
      <c r="BM155" s="168" t="s">
        <v>575</v>
      </c>
    </row>
    <row r="156" spans="1:65" s="1" customFormat="1" ht="49.15" customHeight="1">
      <c r="A156" s="30"/>
      <c r="B156" s="155"/>
      <c r="C156" s="218" t="s">
        <v>445</v>
      </c>
      <c r="D156" s="218" t="s">
        <v>313</v>
      </c>
      <c r="E156" s="219" t="s">
        <v>2843</v>
      </c>
      <c r="F156" s="220" t="s">
        <v>2844</v>
      </c>
      <c r="G156" s="221" t="s">
        <v>310</v>
      </c>
      <c r="H156" s="222">
        <v>23</v>
      </c>
      <c r="I156" s="204">
        <v>67.2</v>
      </c>
      <c r="J156" s="205">
        <f t="shared" si="0"/>
        <v>1545.6</v>
      </c>
      <c r="K156" s="206"/>
      <c r="L156" s="207"/>
      <c r="M156" s="208"/>
      <c r="N156" s="209" t="s">
        <v>42</v>
      </c>
      <c r="O156" s="57"/>
      <c r="P156" s="166">
        <f t="shared" si="1"/>
        <v>0</v>
      </c>
      <c r="Q156" s="166">
        <v>1.1000000000000001E-3</v>
      </c>
      <c r="R156" s="166">
        <f t="shared" si="2"/>
        <v>2.5300000000000003E-2</v>
      </c>
      <c r="S156" s="166">
        <v>0</v>
      </c>
      <c r="T156" s="167">
        <f t="shared" si="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8" t="s">
        <v>2519</v>
      </c>
      <c r="AT156" s="168" t="s">
        <v>313</v>
      </c>
      <c r="AU156" s="168" t="s">
        <v>88</v>
      </c>
      <c r="AY156" s="17" t="s">
        <v>242</v>
      </c>
      <c r="BE156" s="169">
        <f t="shared" si="4"/>
        <v>0</v>
      </c>
      <c r="BF156" s="169">
        <f t="shared" si="5"/>
        <v>1545.6</v>
      </c>
      <c r="BG156" s="169">
        <f t="shared" si="6"/>
        <v>0</v>
      </c>
      <c r="BH156" s="169">
        <f t="shared" si="7"/>
        <v>0</v>
      </c>
      <c r="BI156" s="169">
        <f t="shared" si="8"/>
        <v>0</v>
      </c>
      <c r="BJ156" s="17" t="s">
        <v>88</v>
      </c>
      <c r="BK156" s="169">
        <f t="shared" si="9"/>
        <v>1545.6</v>
      </c>
      <c r="BL156" s="17" t="s">
        <v>668</v>
      </c>
      <c r="BM156" s="168" t="s">
        <v>586</v>
      </c>
    </row>
    <row r="157" spans="1:65" s="1" customFormat="1" ht="24.2" customHeight="1">
      <c r="A157" s="30"/>
      <c r="B157" s="155"/>
      <c r="C157" s="194" t="s">
        <v>451</v>
      </c>
      <c r="D157" s="194" t="s">
        <v>245</v>
      </c>
      <c r="E157" s="195" t="s">
        <v>2845</v>
      </c>
      <c r="F157" s="196" t="s">
        <v>2846</v>
      </c>
      <c r="G157" s="197" t="s">
        <v>310</v>
      </c>
      <c r="H157" s="198">
        <v>348</v>
      </c>
      <c r="I157" s="161">
        <v>14.74</v>
      </c>
      <c r="J157" s="162">
        <f t="shared" si="0"/>
        <v>5129.5200000000004</v>
      </c>
      <c r="K157" s="163"/>
      <c r="L157" s="31"/>
      <c r="M157" s="164"/>
      <c r="N157" s="165" t="s">
        <v>42</v>
      </c>
      <c r="O157" s="57"/>
      <c r="P157" s="166">
        <f t="shared" si="1"/>
        <v>0</v>
      </c>
      <c r="Q157" s="166">
        <v>0</v>
      </c>
      <c r="R157" s="166">
        <f t="shared" si="2"/>
        <v>0</v>
      </c>
      <c r="S157" s="166">
        <v>0</v>
      </c>
      <c r="T157" s="167">
        <f t="shared" si="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8" t="s">
        <v>668</v>
      </c>
      <c r="AT157" s="168" t="s">
        <v>245</v>
      </c>
      <c r="AU157" s="168" t="s">
        <v>88</v>
      </c>
      <c r="AY157" s="17" t="s">
        <v>242</v>
      </c>
      <c r="BE157" s="169">
        <f t="shared" si="4"/>
        <v>0</v>
      </c>
      <c r="BF157" s="169">
        <f t="shared" si="5"/>
        <v>5129.5200000000004</v>
      </c>
      <c r="BG157" s="169">
        <f t="shared" si="6"/>
        <v>0</v>
      </c>
      <c r="BH157" s="169">
        <f t="shared" si="7"/>
        <v>0</v>
      </c>
      <c r="BI157" s="169">
        <f t="shared" si="8"/>
        <v>0</v>
      </c>
      <c r="BJ157" s="17" t="s">
        <v>88</v>
      </c>
      <c r="BK157" s="169">
        <f t="shared" si="9"/>
        <v>5129.5200000000004</v>
      </c>
      <c r="BL157" s="17" t="s">
        <v>668</v>
      </c>
      <c r="BM157" s="168" t="s">
        <v>597</v>
      </c>
    </row>
    <row r="158" spans="1:65" s="1" customFormat="1" ht="44.25" customHeight="1">
      <c r="A158" s="30"/>
      <c r="B158" s="155"/>
      <c r="C158" s="218" t="s">
        <v>459</v>
      </c>
      <c r="D158" s="218" t="s">
        <v>313</v>
      </c>
      <c r="E158" s="219" t="s">
        <v>2847</v>
      </c>
      <c r="F158" s="220" t="s">
        <v>2848</v>
      </c>
      <c r="G158" s="221" t="s">
        <v>310</v>
      </c>
      <c r="H158" s="222">
        <v>50</v>
      </c>
      <c r="I158" s="204">
        <v>54.6</v>
      </c>
      <c r="J158" s="205">
        <f t="shared" si="0"/>
        <v>2730</v>
      </c>
      <c r="K158" s="206"/>
      <c r="L158" s="207"/>
      <c r="M158" s="208"/>
      <c r="N158" s="209" t="s">
        <v>42</v>
      </c>
      <c r="O158" s="57"/>
      <c r="P158" s="166">
        <f t="shared" si="1"/>
        <v>0</v>
      </c>
      <c r="Q158" s="166">
        <v>6.4999999999999997E-3</v>
      </c>
      <c r="R158" s="166">
        <f t="shared" si="2"/>
        <v>0.32500000000000001</v>
      </c>
      <c r="S158" s="166">
        <v>0</v>
      </c>
      <c r="T158" s="167">
        <f t="shared" si="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8" t="s">
        <v>2519</v>
      </c>
      <c r="AT158" s="168" t="s">
        <v>313</v>
      </c>
      <c r="AU158" s="168" t="s">
        <v>88</v>
      </c>
      <c r="AY158" s="17" t="s">
        <v>242</v>
      </c>
      <c r="BE158" s="169">
        <f t="shared" si="4"/>
        <v>0</v>
      </c>
      <c r="BF158" s="169">
        <f t="shared" si="5"/>
        <v>2730</v>
      </c>
      <c r="BG158" s="169">
        <f t="shared" si="6"/>
        <v>0</v>
      </c>
      <c r="BH158" s="169">
        <f t="shared" si="7"/>
        <v>0</v>
      </c>
      <c r="BI158" s="169">
        <f t="shared" si="8"/>
        <v>0</v>
      </c>
      <c r="BJ158" s="17" t="s">
        <v>88</v>
      </c>
      <c r="BK158" s="169">
        <f t="shared" si="9"/>
        <v>2730</v>
      </c>
      <c r="BL158" s="17" t="s">
        <v>668</v>
      </c>
      <c r="BM158" s="168" t="s">
        <v>607</v>
      </c>
    </row>
    <row r="159" spans="1:65" s="1" customFormat="1" ht="44.25" customHeight="1">
      <c r="A159" s="30"/>
      <c r="B159" s="155"/>
      <c r="C159" s="218" t="s">
        <v>468</v>
      </c>
      <c r="D159" s="218" t="s">
        <v>313</v>
      </c>
      <c r="E159" s="219" t="s">
        <v>2849</v>
      </c>
      <c r="F159" s="220" t="s">
        <v>2850</v>
      </c>
      <c r="G159" s="221" t="s">
        <v>310</v>
      </c>
      <c r="H159" s="222">
        <v>119</v>
      </c>
      <c r="I159" s="204">
        <v>170.15</v>
      </c>
      <c r="J159" s="205">
        <f t="shared" si="0"/>
        <v>20247.849999999999</v>
      </c>
      <c r="K159" s="206"/>
      <c r="L159" s="207"/>
      <c r="M159" s="208"/>
      <c r="N159" s="209" t="s">
        <v>42</v>
      </c>
      <c r="O159" s="57"/>
      <c r="P159" s="166">
        <f t="shared" si="1"/>
        <v>0</v>
      </c>
      <c r="Q159" s="166">
        <v>1.75E-3</v>
      </c>
      <c r="R159" s="166">
        <f t="shared" si="2"/>
        <v>0.20824999999999999</v>
      </c>
      <c r="S159" s="166">
        <v>0</v>
      </c>
      <c r="T159" s="167">
        <f t="shared" si="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68" t="s">
        <v>2519</v>
      </c>
      <c r="AT159" s="168" t="s">
        <v>313</v>
      </c>
      <c r="AU159" s="168" t="s">
        <v>88</v>
      </c>
      <c r="AY159" s="17" t="s">
        <v>242</v>
      </c>
      <c r="BE159" s="169">
        <f t="shared" si="4"/>
        <v>0</v>
      </c>
      <c r="BF159" s="169">
        <f t="shared" si="5"/>
        <v>20247.849999999999</v>
      </c>
      <c r="BG159" s="169">
        <f t="shared" si="6"/>
        <v>0</v>
      </c>
      <c r="BH159" s="169">
        <f t="shared" si="7"/>
        <v>0</v>
      </c>
      <c r="BI159" s="169">
        <f t="shared" si="8"/>
        <v>0</v>
      </c>
      <c r="BJ159" s="17" t="s">
        <v>88</v>
      </c>
      <c r="BK159" s="169">
        <f t="shared" si="9"/>
        <v>20247.849999999999</v>
      </c>
      <c r="BL159" s="17" t="s">
        <v>668</v>
      </c>
      <c r="BM159" s="168" t="s">
        <v>616</v>
      </c>
    </row>
    <row r="160" spans="1:65" s="1" customFormat="1" ht="49.15" customHeight="1">
      <c r="A160" s="30"/>
      <c r="B160" s="155"/>
      <c r="C160" s="218" t="s">
        <v>473</v>
      </c>
      <c r="D160" s="218" t="s">
        <v>313</v>
      </c>
      <c r="E160" s="219" t="s">
        <v>2851</v>
      </c>
      <c r="F160" s="220" t="s">
        <v>2852</v>
      </c>
      <c r="G160" s="221" t="s">
        <v>310</v>
      </c>
      <c r="H160" s="222">
        <v>111</v>
      </c>
      <c r="I160" s="204">
        <v>86</v>
      </c>
      <c r="J160" s="205">
        <f t="shared" si="0"/>
        <v>9546</v>
      </c>
      <c r="K160" s="206"/>
      <c r="L160" s="207"/>
      <c r="M160" s="208"/>
      <c r="N160" s="209" t="s">
        <v>42</v>
      </c>
      <c r="O160" s="57"/>
      <c r="P160" s="166">
        <f t="shared" si="1"/>
        <v>0</v>
      </c>
      <c r="Q160" s="166">
        <v>1.75E-3</v>
      </c>
      <c r="R160" s="166">
        <f t="shared" si="2"/>
        <v>0.19425000000000001</v>
      </c>
      <c r="S160" s="166">
        <v>0</v>
      </c>
      <c r="T160" s="167">
        <f t="shared" si="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8" t="s">
        <v>2519</v>
      </c>
      <c r="AT160" s="168" t="s">
        <v>313</v>
      </c>
      <c r="AU160" s="168" t="s">
        <v>88</v>
      </c>
      <c r="AY160" s="17" t="s">
        <v>242</v>
      </c>
      <c r="BE160" s="169">
        <f t="shared" si="4"/>
        <v>0</v>
      </c>
      <c r="BF160" s="169">
        <f t="shared" si="5"/>
        <v>9546</v>
      </c>
      <c r="BG160" s="169">
        <f t="shared" si="6"/>
        <v>0</v>
      </c>
      <c r="BH160" s="169">
        <f t="shared" si="7"/>
        <v>0</v>
      </c>
      <c r="BI160" s="169">
        <f t="shared" si="8"/>
        <v>0</v>
      </c>
      <c r="BJ160" s="17" t="s">
        <v>88</v>
      </c>
      <c r="BK160" s="169">
        <f t="shared" si="9"/>
        <v>9546</v>
      </c>
      <c r="BL160" s="17" t="s">
        <v>668</v>
      </c>
      <c r="BM160" s="168" t="s">
        <v>624</v>
      </c>
    </row>
    <row r="161" spans="1:65" s="1" customFormat="1" ht="37.9" customHeight="1">
      <c r="A161" s="30"/>
      <c r="B161" s="155"/>
      <c r="C161" s="218" t="s">
        <v>481</v>
      </c>
      <c r="D161" s="218" t="s">
        <v>313</v>
      </c>
      <c r="E161" s="219" t="s">
        <v>2853</v>
      </c>
      <c r="F161" s="220" t="s">
        <v>2854</v>
      </c>
      <c r="G161" s="221" t="s">
        <v>310</v>
      </c>
      <c r="H161" s="222">
        <v>68</v>
      </c>
      <c r="I161" s="204">
        <v>79.83</v>
      </c>
      <c r="J161" s="205">
        <f t="shared" si="0"/>
        <v>5428.44</v>
      </c>
      <c r="K161" s="206"/>
      <c r="L161" s="207"/>
      <c r="M161" s="208"/>
      <c r="N161" s="209" t="s">
        <v>42</v>
      </c>
      <c r="O161" s="57"/>
      <c r="P161" s="166">
        <f t="shared" si="1"/>
        <v>0</v>
      </c>
      <c r="Q161" s="166">
        <v>1.75E-3</v>
      </c>
      <c r="R161" s="166">
        <f t="shared" si="2"/>
        <v>0.11900000000000001</v>
      </c>
      <c r="S161" s="166">
        <v>0</v>
      </c>
      <c r="T161" s="167">
        <f t="shared" si="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8" t="s">
        <v>2519</v>
      </c>
      <c r="AT161" s="168" t="s">
        <v>313</v>
      </c>
      <c r="AU161" s="168" t="s">
        <v>88</v>
      </c>
      <c r="AY161" s="17" t="s">
        <v>242</v>
      </c>
      <c r="BE161" s="169">
        <f t="shared" si="4"/>
        <v>0</v>
      </c>
      <c r="BF161" s="169">
        <f t="shared" si="5"/>
        <v>5428.44</v>
      </c>
      <c r="BG161" s="169">
        <f t="shared" si="6"/>
        <v>0</v>
      </c>
      <c r="BH161" s="169">
        <f t="shared" si="7"/>
        <v>0</v>
      </c>
      <c r="BI161" s="169">
        <f t="shared" si="8"/>
        <v>0</v>
      </c>
      <c r="BJ161" s="17" t="s">
        <v>88</v>
      </c>
      <c r="BK161" s="169">
        <f t="shared" si="9"/>
        <v>5428.44</v>
      </c>
      <c r="BL161" s="17" t="s">
        <v>668</v>
      </c>
      <c r="BM161" s="168" t="s">
        <v>634</v>
      </c>
    </row>
    <row r="162" spans="1:65" s="1" customFormat="1" ht="21.75" customHeight="1">
      <c r="A162" s="30"/>
      <c r="B162" s="155"/>
      <c r="C162" s="194" t="s">
        <v>489</v>
      </c>
      <c r="D162" s="194" t="s">
        <v>245</v>
      </c>
      <c r="E162" s="195" t="s">
        <v>2855</v>
      </c>
      <c r="F162" s="196" t="s">
        <v>2856</v>
      </c>
      <c r="G162" s="197" t="s">
        <v>297</v>
      </c>
      <c r="H162" s="198">
        <v>3880</v>
      </c>
      <c r="I162" s="161">
        <v>0.74</v>
      </c>
      <c r="J162" s="162">
        <f t="shared" si="0"/>
        <v>2871.2</v>
      </c>
      <c r="K162" s="163"/>
      <c r="L162" s="31"/>
      <c r="M162" s="164"/>
      <c r="N162" s="165" t="s">
        <v>42</v>
      </c>
      <c r="O162" s="57"/>
      <c r="P162" s="166">
        <f t="shared" si="1"/>
        <v>0</v>
      </c>
      <c r="Q162" s="166">
        <v>0</v>
      </c>
      <c r="R162" s="166">
        <f t="shared" si="2"/>
        <v>0</v>
      </c>
      <c r="S162" s="166">
        <v>0</v>
      </c>
      <c r="T162" s="167">
        <f t="shared" si="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8" t="s">
        <v>668</v>
      </c>
      <c r="AT162" s="168" t="s">
        <v>245</v>
      </c>
      <c r="AU162" s="168" t="s">
        <v>88</v>
      </c>
      <c r="AY162" s="17" t="s">
        <v>242</v>
      </c>
      <c r="BE162" s="169">
        <f t="shared" si="4"/>
        <v>0</v>
      </c>
      <c r="BF162" s="169">
        <f t="shared" si="5"/>
        <v>2871.2</v>
      </c>
      <c r="BG162" s="169">
        <f t="shared" si="6"/>
        <v>0</v>
      </c>
      <c r="BH162" s="169">
        <f t="shared" si="7"/>
        <v>0</v>
      </c>
      <c r="BI162" s="169">
        <f t="shared" si="8"/>
        <v>0</v>
      </c>
      <c r="BJ162" s="17" t="s">
        <v>88</v>
      </c>
      <c r="BK162" s="169">
        <f t="shared" si="9"/>
        <v>2871.2</v>
      </c>
      <c r="BL162" s="17" t="s">
        <v>668</v>
      </c>
      <c r="BM162" s="168" t="s">
        <v>648</v>
      </c>
    </row>
    <row r="163" spans="1:65" s="1" customFormat="1" ht="16.5" customHeight="1">
      <c r="A163" s="30"/>
      <c r="B163" s="155"/>
      <c r="C163" s="218" t="s">
        <v>494</v>
      </c>
      <c r="D163" s="218" t="s">
        <v>313</v>
      </c>
      <c r="E163" s="219" t="s">
        <v>2857</v>
      </c>
      <c r="F163" s="220" t="s">
        <v>2858</v>
      </c>
      <c r="G163" s="221" t="s">
        <v>297</v>
      </c>
      <c r="H163" s="222">
        <v>3880</v>
      </c>
      <c r="I163" s="204">
        <v>0.56999999999999995</v>
      </c>
      <c r="J163" s="205">
        <f t="shared" si="0"/>
        <v>2211.6</v>
      </c>
      <c r="K163" s="206"/>
      <c r="L163" s="207"/>
      <c r="M163" s="208"/>
      <c r="N163" s="209" t="s">
        <v>42</v>
      </c>
      <c r="O163" s="57"/>
      <c r="P163" s="166">
        <f t="shared" si="1"/>
        <v>0</v>
      </c>
      <c r="Q163" s="166">
        <v>1.3999999999999999E-4</v>
      </c>
      <c r="R163" s="166">
        <f t="shared" si="2"/>
        <v>0.54319999999999991</v>
      </c>
      <c r="S163" s="166">
        <v>0</v>
      </c>
      <c r="T163" s="167">
        <f t="shared" si="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68" t="s">
        <v>2519</v>
      </c>
      <c r="AT163" s="168" t="s">
        <v>313</v>
      </c>
      <c r="AU163" s="168" t="s">
        <v>88</v>
      </c>
      <c r="AY163" s="17" t="s">
        <v>242</v>
      </c>
      <c r="BE163" s="169">
        <f t="shared" si="4"/>
        <v>0</v>
      </c>
      <c r="BF163" s="169">
        <f t="shared" si="5"/>
        <v>2211.6</v>
      </c>
      <c r="BG163" s="169">
        <f t="shared" si="6"/>
        <v>0</v>
      </c>
      <c r="BH163" s="169">
        <f t="shared" si="7"/>
        <v>0</v>
      </c>
      <c r="BI163" s="169">
        <f t="shared" si="8"/>
        <v>0</v>
      </c>
      <c r="BJ163" s="17" t="s">
        <v>88</v>
      </c>
      <c r="BK163" s="169">
        <f t="shared" si="9"/>
        <v>2211.6</v>
      </c>
      <c r="BL163" s="17" t="s">
        <v>668</v>
      </c>
      <c r="BM163" s="168" t="s">
        <v>659</v>
      </c>
    </row>
    <row r="164" spans="1:65" s="1" customFormat="1" ht="24.2" customHeight="1">
      <c r="A164" s="30"/>
      <c r="B164" s="155"/>
      <c r="C164" s="194" t="s">
        <v>500</v>
      </c>
      <c r="D164" s="194" t="s">
        <v>245</v>
      </c>
      <c r="E164" s="195" t="s">
        <v>2859</v>
      </c>
      <c r="F164" s="196" t="s">
        <v>2860</v>
      </c>
      <c r="G164" s="197" t="s">
        <v>310</v>
      </c>
      <c r="H164" s="198">
        <v>110</v>
      </c>
      <c r="I164" s="161">
        <v>0.95</v>
      </c>
      <c r="J164" s="162">
        <f t="shared" si="0"/>
        <v>104.5</v>
      </c>
      <c r="K164" s="163"/>
      <c r="L164" s="31"/>
      <c r="M164" s="164"/>
      <c r="N164" s="165" t="s">
        <v>42</v>
      </c>
      <c r="O164" s="57"/>
      <c r="P164" s="166">
        <f t="shared" si="1"/>
        <v>0</v>
      </c>
      <c r="Q164" s="166">
        <v>0</v>
      </c>
      <c r="R164" s="166">
        <f t="shared" si="2"/>
        <v>0</v>
      </c>
      <c r="S164" s="166">
        <v>0</v>
      </c>
      <c r="T164" s="167">
        <f t="shared" si="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8" t="s">
        <v>668</v>
      </c>
      <c r="AT164" s="168" t="s">
        <v>245</v>
      </c>
      <c r="AU164" s="168" t="s">
        <v>88</v>
      </c>
      <c r="AY164" s="17" t="s">
        <v>242</v>
      </c>
      <c r="BE164" s="169">
        <f t="shared" si="4"/>
        <v>0</v>
      </c>
      <c r="BF164" s="169">
        <f t="shared" si="5"/>
        <v>104.5</v>
      </c>
      <c r="BG164" s="169">
        <f t="shared" si="6"/>
        <v>0</v>
      </c>
      <c r="BH164" s="169">
        <f t="shared" si="7"/>
        <v>0</v>
      </c>
      <c r="BI164" s="169">
        <f t="shared" si="8"/>
        <v>0</v>
      </c>
      <c r="BJ164" s="17" t="s">
        <v>88</v>
      </c>
      <c r="BK164" s="169">
        <f t="shared" si="9"/>
        <v>104.5</v>
      </c>
      <c r="BL164" s="17" t="s">
        <v>668</v>
      </c>
      <c r="BM164" s="168" t="s">
        <v>668</v>
      </c>
    </row>
    <row r="165" spans="1:65" s="1" customFormat="1" ht="24.2" customHeight="1">
      <c r="A165" s="30"/>
      <c r="B165" s="155"/>
      <c r="C165" s="194" t="s">
        <v>505</v>
      </c>
      <c r="D165" s="194" t="s">
        <v>245</v>
      </c>
      <c r="E165" s="195" t="s">
        <v>2861</v>
      </c>
      <c r="F165" s="196" t="s">
        <v>2862</v>
      </c>
      <c r="G165" s="197" t="s">
        <v>310</v>
      </c>
      <c r="H165" s="198">
        <v>422</v>
      </c>
      <c r="I165" s="161">
        <v>3.41</v>
      </c>
      <c r="J165" s="162">
        <f t="shared" si="0"/>
        <v>1439.02</v>
      </c>
      <c r="K165" s="163"/>
      <c r="L165" s="31"/>
      <c r="M165" s="243"/>
      <c r="N165" s="244" t="s">
        <v>42</v>
      </c>
      <c r="O165" s="240"/>
      <c r="P165" s="241">
        <f t="shared" si="1"/>
        <v>0</v>
      </c>
      <c r="Q165" s="241">
        <v>0</v>
      </c>
      <c r="R165" s="241">
        <f t="shared" si="2"/>
        <v>0</v>
      </c>
      <c r="S165" s="241">
        <v>0</v>
      </c>
      <c r="T165" s="242">
        <f t="shared" si="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8" t="s">
        <v>668</v>
      </c>
      <c r="AT165" s="168" t="s">
        <v>245</v>
      </c>
      <c r="AU165" s="168" t="s">
        <v>88</v>
      </c>
      <c r="AY165" s="17" t="s">
        <v>242</v>
      </c>
      <c r="BE165" s="169">
        <f t="shared" si="4"/>
        <v>0</v>
      </c>
      <c r="BF165" s="169">
        <f t="shared" si="5"/>
        <v>1439.02</v>
      </c>
      <c r="BG165" s="169">
        <f t="shared" si="6"/>
        <v>0</v>
      </c>
      <c r="BH165" s="169">
        <f t="shared" si="7"/>
        <v>0</v>
      </c>
      <c r="BI165" s="169">
        <f t="shared" si="8"/>
        <v>0</v>
      </c>
      <c r="BJ165" s="17" t="s">
        <v>88</v>
      </c>
      <c r="BK165" s="169">
        <f t="shared" si="9"/>
        <v>1439.02</v>
      </c>
      <c r="BL165" s="17" t="s">
        <v>668</v>
      </c>
      <c r="BM165" s="168" t="s">
        <v>681</v>
      </c>
    </row>
    <row r="166" spans="1:65" s="1" customFormat="1" ht="6.95" customHeight="1">
      <c r="A166" s="30"/>
      <c r="B166" s="47"/>
      <c r="C166" s="48"/>
      <c r="D166" s="48"/>
      <c r="E166" s="48"/>
      <c r="F166" s="48"/>
      <c r="G166" s="48"/>
      <c r="H166" s="48"/>
      <c r="I166" s="48"/>
      <c r="J166" s="48"/>
      <c r="K166" s="48"/>
      <c r="L166" s="31"/>
      <c r="M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</row>
  </sheetData>
  <autoFilter ref="C127:K165"/>
  <mergeCells count="15">
    <mergeCell ref="E91:H91"/>
    <mergeCell ref="E114:H114"/>
    <mergeCell ref="E116:H116"/>
    <mergeCell ref="E118:H118"/>
    <mergeCell ref="E120:H120"/>
    <mergeCell ref="E22:H22"/>
    <mergeCell ref="E31:H31"/>
    <mergeCell ref="E85:H85"/>
    <mergeCell ref="E87:H87"/>
    <mergeCell ref="E89:H89"/>
    <mergeCell ref="L2:V2"/>
    <mergeCell ref="E7:H7"/>
    <mergeCell ref="E9:H9"/>
    <mergeCell ref="E11:H11"/>
    <mergeCell ref="E13:H13"/>
  </mergeCells>
  <pageMargins left="0.39374999999999999" right="0.39374999999999999" top="0.39374999999999999" bottom="0.39374999999999999" header="0.51180550000000002" footer="0"/>
  <pageSetup paperSize="9" fitToHeight="100" orientation="portrait" horizontalDpi="300" verticalDpi="300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17</vt:i4>
      </vt:variant>
      <vt:variant>
        <vt:lpstr>Pomenované rozsahy</vt:lpstr>
      </vt:variant>
      <vt:variant>
        <vt:i4>17</vt:i4>
      </vt:variant>
    </vt:vector>
  </HeadingPairs>
  <TitlesOfParts>
    <vt:vector size="34" baseType="lpstr">
      <vt:lpstr>Rekapitulácia stavby</vt:lpstr>
      <vt:lpstr>E1.1.a) 01.1 - architektú...</vt:lpstr>
      <vt:lpstr>E1.1.b) 01.1 - architektú...</vt:lpstr>
      <vt:lpstr>E1.1.c) 01.1 - architektú...</vt:lpstr>
      <vt:lpstr>E1.1.d) 01.1 - architektú...</vt:lpstr>
      <vt:lpstr>E1.1, E1.2 01.1 - archite...</vt:lpstr>
      <vt:lpstr>E1.4. 01.1 - zdravotechni...</vt:lpstr>
      <vt:lpstr>E1.5. 01.1 - ústredné vyk...</vt:lpstr>
      <vt:lpstr>E1.7.A 01.1 - elektroinšt...</vt:lpstr>
      <vt:lpstr>E1.1., E1.2. 01.2 - archi...</vt:lpstr>
      <vt:lpstr>E1.4. 01.2 - zdravotechni...</vt:lpstr>
      <vt:lpstr>E1.7.B 01.2 - elektroinšt...</vt:lpstr>
      <vt:lpstr>SO 02 - Prípojka vody a v...</vt:lpstr>
      <vt:lpstr>SO 03 - Areálový vodovod </vt:lpstr>
      <vt:lpstr>SO 04.1 - Areálová kanali...</vt:lpstr>
      <vt:lpstr>SO 04.2 - Areálová kanali...</vt:lpstr>
      <vt:lpstr>SO 05 - NN prípojka, areá...</vt:lpstr>
      <vt:lpstr>'E1.1, E1.2 01.1 - archite...'!Názvy_tlače</vt:lpstr>
      <vt:lpstr>'E1.1., E1.2. 01.2 - archi...'!Názvy_tlače</vt:lpstr>
      <vt:lpstr>'E1.1.a) 01.1 - architektú...'!Názvy_tlače</vt:lpstr>
      <vt:lpstr>'E1.1.b) 01.1 - architektú...'!Názvy_tlače</vt:lpstr>
      <vt:lpstr>'E1.1.c) 01.1 - architektú...'!Názvy_tlače</vt:lpstr>
      <vt:lpstr>'E1.1.d) 01.1 - architektú...'!Názvy_tlače</vt:lpstr>
      <vt:lpstr>'E1.4. 01.1 - zdravotechni...'!Názvy_tlače</vt:lpstr>
      <vt:lpstr>'E1.4. 01.2 - zdravotechni...'!Názvy_tlače</vt:lpstr>
      <vt:lpstr>'E1.5. 01.1 - ústredné vyk...'!Názvy_tlače</vt:lpstr>
      <vt:lpstr>'E1.7.A 01.1 - elektroinšt...'!Názvy_tlače</vt:lpstr>
      <vt:lpstr>'E1.7.B 01.2 - elektroinšt...'!Názvy_tlače</vt:lpstr>
      <vt:lpstr>'Rekapitulácia stavby'!Názvy_tlače</vt:lpstr>
      <vt:lpstr>'SO 02 - Prípojka vody a v...'!Názvy_tlače</vt:lpstr>
      <vt:lpstr>'SO 03 - Areálový vodovod '!Názvy_tlače</vt:lpstr>
      <vt:lpstr>'SO 04.1 - Areálová kanali...'!Názvy_tlače</vt:lpstr>
      <vt:lpstr>'SO 04.2 - Areálová kanali...'!Názvy_tlače</vt:lpstr>
      <vt:lpstr>'SO 05 - NN prípojka, areá...'!Názvy_tlače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 Eco</dc:creator>
  <cp:lastModifiedBy>Andrea Jašková</cp:lastModifiedBy>
  <cp:revision>1</cp:revision>
  <dcterms:created xsi:type="dcterms:W3CDTF">2023-11-03T13:36:50Z</dcterms:created>
  <dcterms:modified xsi:type="dcterms:W3CDTF">2024-04-16T13:35:12Z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